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-225" windowWidth="20370" windowHeight="11670" tabRatio="642"/>
  </bookViews>
  <sheets>
    <sheet name="Res LM Total" sheetId="2" r:id="rId1"/>
    <sheet name="Breakdown" sheetId="1" r:id="rId2"/>
    <sheet name="Res LM Forecast" sheetId="9" r:id="rId3"/>
    <sheet name="Winter Impact Analysis" sheetId="5" state="hidden" r:id="rId4"/>
    <sheet name="Summer Impact Analysis" sheetId="6" state="hidden" r:id="rId5"/>
    <sheet name="Approvals" sheetId="3" r:id="rId6"/>
  </sheets>
  <definedNames>
    <definedName name="_xlnm.Print_Area" localSheetId="1">Breakdown!$A$1:$M$268</definedName>
    <definedName name="_xlnm.Print_Titles" localSheetId="2">'Res LM Forecast'!$1:$5</definedName>
  </definedNames>
  <calcPr calcId="145621" calcMode="manual"/>
</workbook>
</file>

<file path=xl/calcChain.xml><?xml version="1.0" encoding="utf-8"?>
<calcChain xmlns="http://schemas.openxmlformats.org/spreadsheetml/2006/main">
  <c r="C214" i="1"/>
  <c r="D214"/>
  <c r="E214"/>
  <c r="E215" s="1"/>
  <c r="F214"/>
  <c r="G214"/>
  <c r="H214"/>
  <c r="I214"/>
  <c r="J214"/>
  <c r="K214"/>
  <c r="L214"/>
  <c r="M214"/>
  <c r="C215"/>
  <c r="D215"/>
  <c r="G215"/>
  <c r="H215"/>
  <c r="K215"/>
  <c r="L215"/>
  <c r="D216"/>
  <c r="H216"/>
  <c r="L216"/>
  <c r="B215"/>
  <c r="B216" s="1"/>
  <c r="B214"/>
  <c r="A220"/>
  <c r="A214"/>
  <c r="A215"/>
  <c r="A216"/>
  <c r="A217" s="1"/>
  <c r="A218" s="1"/>
  <c r="A219" s="1"/>
  <c r="L7" i="9"/>
  <c r="K7"/>
  <c r="J7"/>
  <c r="I7"/>
  <c r="G7"/>
  <c r="AL7"/>
  <c r="AN7"/>
  <c r="AK7"/>
  <c r="AJ7"/>
  <c r="AJ6"/>
  <c r="AM30"/>
  <c r="AM7" s="1"/>
  <c r="H30"/>
  <c r="E216" i="1" l="1"/>
  <c r="E217" s="1"/>
  <c r="D218"/>
  <c r="J217"/>
  <c r="H218"/>
  <c r="H219" s="1"/>
  <c r="M216"/>
  <c r="H217"/>
  <c r="K216"/>
  <c r="G216"/>
  <c r="C216"/>
  <c r="J215"/>
  <c r="F215"/>
  <c r="K217"/>
  <c r="G217"/>
  <c r="J216"/>
  <c r="F216"/>
  <c r="M215"/>
  <c r="I215"/>
  <c r="L217"/>
  <c r="D217"/>
  <c r="B217"/>
  <c r="H7" i="9"/>
  <c r="C211" i="1"/>
  <c r="C192"/>
  <c r="C213"/>
  <c r="D213" s="1"/>
  <c r="E213" s="1"/>
  <c r="F213" s="1"/>
  <c r="G213" s="1"/>
  <c r="H213" s="1"/>
  <c r="I213" s="1"/>
  <c r="J213" s="1"/>
  <c r="K213" s="1"/>
  <c r="L213" s="1"/>
  <c r="M213" s="1"/>
  <c r="D192"/>
  <c r="E192" s="1"/>
  <c r="F192" s="1"/>
  <c r="G192" s="1"/>
  <c r="H192" s="1"/>
  <c r="I192" s="1"/>
  <c r="J192" s="1"/>
  <c r="K192" s="1"/>
  <c r="L192" s="1"/>
  <c r="M192" s="1"/>
  <c r="C193"/>
  <c r="D193" s="1"/>
  <c r="E193" s="1"/>
  <c r="F193" s="1"/>
  <c r="G193" s="1"/>
  <c r="H193" s="1"/>
  <c r="I193" s="1"/>
  <c r="J193" s="1"/>
  <c r="K193" s="1"/>
  <c r="L193" s="1"/>
  <c r="M193" s="1"/>
  <c r="C194"/>
  <c r="D194" s="1"/>
  <c r="E194" s="1"/>
  <c r="F194" s="1"/>
  <c r="G194" s="1"/>
  <c r="H194" s="1"/>
  <c r="I194" s="1"/>
  <c r="J194" s="1"/>
  <c r="K194" s="1"/>
  <c r="L194" s="1"/>
  <c r="M194" s="1"/>
  <c r="C195"/>
  <c r="D195" s="1"/>
  <c r="E195" s="1"/>
  <c r="F195" s="1"/>
  <c r="G195" s="1"/>
  <c r="H195" s="1"/>
  <c r="I195" s="1"/>
  <c r="J195" s="1"/>
  <c r="K195" s="1"/>
  <c r="L195" s="1"/>
  <c r="M195" s="1"/>
  <c r="C196"/>
  <c r="D196" s="1"/>
  <c r="E196" s="1"/>
  <c r="F196" s="1"/>
  <c r="G196" s="1"/>
  <c r="H196" s="1"/>
  <c r="I196" s="1"/>
  <c r="J196" s="1"/>
  <c r="K196" s="1"/>
  <c r="L196" s="1"/>
  <c r="M196" s="1"/>
  <c r="C197"/>
  <c r="D197"/>
  <c r="E197" s="1"/>
  <c r="F197" s="1"/>
  <c r="G197" s="1"/>
  <c r="H197" s="1"/>
  <c r="I197" s="1"/>
  <c r="J197" s="1"/>
  <c r="K197" s="1"/>
  <c r="L197" s="1"/>
  <c r="M197" s="1"/>
  <c r="C198"/>
  <c r="D198" s="1"/>
  <c r="E198" s="1"/>
  <c r="F198" s="1"/>
  <c r="G198" s="1"/>
  <c r="H198" s="1"/>
  <c r="I198" s="1"/>
  <c r="J198" s="1"/>
  <c r="K198" s="1"/>
  <c r="L198" s="1"/>
  <c r="M198" s="1"/>
  <c r="C199"/>
  <c r="D199" s="1"/>
  <c r="E199" s="1"/>
  <c r="F199" s="1"/>
  <c r="G199" s="1"/>
  <c r="H199" s="1"/>
  <c r="I199" s="1"/>
  <c r="J199" s="1"/>
  <c r="K199" s="1"/>
  <c r="L199" s="1"/>
  <c r="M199" s="1"/>
  <c r="C200"/>
  <c r="D200" s="1"/>
  <c r="E200" s="1"/>
  <c r="F200" s="1"/>
  <c r="G200" s="1"/>
  <c r="H200" s="1"/>
  <c r="I200" s="1"/>
  <c r="J200" s="1"/>
  <c r="K200" s="1"/>
  <c r="L200" s="1"/>
  <c r="M200" s="1"/>
  <c r="C201"/>
  <c r="D201" s="1"/>
  <c r="E201" s="1"/>
  <c r="F201" s="1"/>
  <c r="G201" s="1"/>
  <c r="H201" s="1"/>
  <c r="I201" s="1"/>
  <c r="J201" s="1"/>
  <c r="K201" s="1"/>
  <c r="L201" s="1"/>
  <c r="M201" s="1"/>
  <c r="C202"/>
  <c r="D202" s="1"/>
  <c r="E202" s="1"/>
  <c r="F202" s="1"/>
  <c r="G202" s="1"/>
  <c r="H202" s="1"/>
  <c r="I202" s="1"/>
  <c r="J202" s="1"/>
  <c r="K202" s="1"/>
  <c r="L202" s="1"/>
  <c r="M202" s="1"/>
  <c r="C203"/>
  <c r="D203" s="1"/>
  <c r="E203" s="1"/>
  <c r="F203" s="1"/>
  <c r="G203" s="1"/>
  <c r="H203" s="1"/>
  <c r="I203" s="1"/>
  <c r="J203" s="1"/>
  <c r="K203" s="1"/>
  <c r="L203" s="1"/>
  <c r="M203" s="1"/>
  <c r="C204"/>
  <c r="D204" s="1"/>
  <c r="E204" s="1"/>
  <c r="F204" s="1"/>
  <c r="G204" s="1"/>
  <c r="H204" s="1"/>
  <c r="I204" s="1"/>
  <c r="J204" s="1"/>
  <c r="K204" s="1"/>
  <c r="L204" s="1"/>
  <c r="M204" s="1"/>
  <c r="C205"/>
  <c r="D205" s="1"/>
  <c r="E205" s="1"/>
  <c r="F205" s="1"/>
  <c r="G205" s="1"/>
  <c r="H205" s="1"/>
  <c r="I205" s="1"/>
  <c r="J205" s="1"/>
  <c r="K205" s="1"/>
  <c r="L205" s="1"/>
  <c r="M205" s="1"/>
  <c r="C206"/>
  <c r="D206" s="1"/>
  <c r="E206" s="1"/>
  <c r="F206" s="1"/>
  <c r="G206" s="1"/>
  <c r="H206" s="1"/>
  <c r="I206" s="1"/>
  <c r="J206" s="1"/>
  <c r="K206" s="1"/>
  <c r="L206" s="1"/>
  <c r="M206" s="1"/>
  <c r="C207"/>
  <c r="D207" s="1"/>
  <c r="E207" s="1"/>
  <c r="F207" s="1"/>
  <c r="G207" s="1"/>
  <c r="H207" s="1"/>
  <c r="I207" s="1"/>
  <c r="J207" s="1"/>
  <c r="K207" s="1"/>
  <c r="L207" s="1"/>
  <c r="M207" s="1"/>
  <c r="C208"/>
  <c r="D208" s="1"/>
  <c r="E208" s="1"/>
  <c r="F208" s="1"/>
  <c r="G208" s="1"/>
  <c r="H208" s="1"/>
  <c r="I208" s="1"/>
  <c r="J208" s="1"/>
  <c r="K208" s="1"/>
  <c r="L208" s="1"/>
  <c r="M208" s="1"/>
  <c r="C209"/>
  <c r="D209" s="1"/>
  <c r="E209" s="1"/>
  <c r="F209" s="1"/>
  <c r="G209" s="1"/>
  <c r="H209" s="1"/>
  <c r="I209" s="1"/>
  <c r="J209" s="1"/>
  <c r="K209" s="1"/>
  <c r="L209" s="1"/>
  <c r="M209" s="1"/>
  <c r="C210"/>
  <c r="D210" s="1"/>
  <c r="E210" s="1"/>
  <c r="F210" s="1"/>
  <c r="G210" s="1"/>
  <c r="H210" s="1"/>
  <c r="I210" s="1"/>
  <c r="J210" s="1"/>
  <c r="K210" s="1"/>
  <c r="L210" s="1"/>
  <c r="M210" s="1"/>
  <c r="D211"/>
  <c r="E211" s="1"/>
  <c r="F211" s="1"/>
  <c r="G211" s="1"/>
  <c r="H211" s="1"/>
  <c r="I211" s="1"/>
  <c r="J211" s="1"/>
  <c r="K211" s="1"/>
  <c r="L211" s="1"/>
  <c r="M211" s="1"/>
  <c r="C212"/>
  <c r="D212" s="1"/>
  <c r="E212" s="1"/>
  <c r="F212" s="1"/>
  <c r="G212" s="1"/>
  <c r="H212" s="1"/>
  <c r="I212" s="1"/>
  <c r="J212" s="1"/>
  <c r="K212" s="1"/>
  <c r="L212" s="1"/>
  <c r="M212" s="1"/>
  <c r="C191"/>
  <c r="D191" s="1"/>
  <c r="E191" s="1"/>
  <c r="F191" s="1"/>
  <c r="G191" s="1"/>
  <c r="H191" s="1"/>
  <c r="I191" s="1"/>
  <c r="J191" s="1"/>
  <c r="K191" s="1"/>
  <c r="L191" s="1"/>
  <c r="M191" s="1"/>
  <c r="E220" l="1"/>
  <c r="E218"/>
  <c r="I217"/>
  <c r="C217"/>
  <c r="C218" s="1"/>
  <c r="M218"/>
  <c r="M219" s="1"/>
  <c r="M217"/>
  <c r="E219"/>
  <c r="J220"/>
  <c r="J218"/>
  <c r="J219" s="1"/>
  <c r="H220"/>
  <c r="I216"/>
  <c r="F217"/>
  <c r="G218"/>
  <c r="G219" s="1"/>
  <c r="L218"/>
  <c r="L219" s="1"/>
  <c r="L220" s="1"/>
  <c r="K218"/>
  <c r="D219"/>
  <c r="D220" s="1"/>
  <c r="B218"/>
  <c r="R56" i="2"/>
  <c r="S56"/>
  <c r="T56"/>
  <c r="U56"/>
  <c r="V56"/>
  <c r="W56"/>
  <c r="X56"/>
  <c r="Y56"/>
  <c r="Z56"/>
  <c r="AA56"/>
  <c r="AB56"/>
  <c r="AC56"/>
  <c r="R57"/>
  <c r="S57"/>
  <c r="T57"/>
  <c r="U57"/>
  <c r="V57"/>
  <c r="W57"/>
  <c r="X57"/>
  <c r="Y57"/>
  <c r="Z57"/>
  <c r="AA57"/>
  <c r="AB57"/>
  <c r="AC57"/>
  <c r="G6" i="9"/>
  <c r="H26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64"/>
  <c r="AZ65"/>
  <c r="AZ66"/>
  <c r="AZ67"/>
  <c r="AZ69"/>
  <c r="AZ70"/>
  <c r="AZ71"/>
  <c r="AZ72"/>
  <c r="AZ73"/>
  <c r="AZ74"/>
  <c r="AZ75"/>
  <c r="AZ76"/>
  <c r="AZ77"/>
  <c r="AZ78"/>
  <c r="AZ79"/>
  <c r="AZ80"/>
  <c r="AZ81"/>
  <c r="AZ82"/>
  <c r="AZ83"/>
  <c r="AZ84"/>
  <c r="AZ19"/>
  <c r="E67"/>
  <c r="AB67"/>
  <c r="AH67"/>
  <c r="C68"/>
  <c r="E68" s="1"/>
  <c r="D68"/>
  <c r="D69" s="1"/>
  <c r="AB68"/>
  <c r="AF68"/>
  <c r="AF69" s="1"/>
  <c r="AG68"/>
  <c r="AH68" s="1"/>
  <c r="AB69"/>
  <c r="AH66"/>
  <c r="AE66"/>
  <c r="E66"/>
  <c r="AH65"/>
  <c r="AE65"/>
  <c r="E65"/>
  <c r="AH64"/>
  <c r="AE64"/>
  <c r="E64"/>
  <c r="AH63"/>
  <c r="AE63"/>
  <c r="E63"/>
  <c r="AH62"/>
  <c r="AE62"/>
  <c r="E62"/>
  <c r="AH61"/>
  <c r="AE61"/>
  <c r="E61"/>
  <c r="AH60"/>
  <c r="AE60"/>
  <c r="E60"/>
  <c r="AH59"/>
  <c r="AE59"/>
  <c r="E59"/>
  <c r="AH58"/>
  <c r="AE58"/>
  <c r="E58"/>
  <c r="AH57"/>
  <c r="AE57"/>
  <c r="E57"/>
  <c r="AH56"/>
  <c r="AE56"/>
  <c r="E56"/>
  <c r="AH55"/>
  <c r="AE55"/>
  <c r="E55"/>
  <c r="AM6"/>
  <c r="AU26"/>
  <c r="AH54"/>
  <c r="AE54"/>
  <c r="E54"/>
  <c r="AH53"/>
  <c r="AE53"/>
  <c r="E53"/>
  <c r="AH52"/>
  <c r="AE52"/>
  <c r="E52"/>
  <c r="AH51"/>
  <c r="AE51"/>
  <c r="E51"/>
  <c r="AH50"/>
  <c r="AE50"/>
  <c r="E50"/>
  <c r="AH49"/>
  <c r="AE49"/>
  <c r="E49"/>
  <c r="AH48"/>
  <c r="AE48"/>
  <c r="E48"/>
  <c r="AH47"/>
  <c r="AE47"/>
  <c r="E47"/>
  <c r="AH46"/>
  <c r="AE46"/>
  <c r="E46"/>
  <c r="AH45"/>
  <c r="AE45"/>
  <c r="E45"/>
  <c r="AH44"/>
  <c r="AE44"/>
  <c r="E44"/>
  <c r="AH43"/>
  <c r="AE43"/>
  <c r="E43"/>
  <c r="AE32"/>
  <c r="AE33"/>
  <c r="AE34"/>
  <c r="AE35"/>
  <c r="AE36"/>
  <c r="AE37"/>
  <c r="AE38"/>
  <c r="AE39"/>
  <c r="AE40"/>
  <c r="AE41"/>
  <c r="AE42"/>
  <c r="AE31"/>
  <c r="AH41"/>
  <c r="E41"/>
  <c r="AH40"/>
  <c r="E40"/>
  <c r="AH39"/>
  <c r="E39"/>
  <c r="AH38"/>
  <c r="E38"/>
  <c r="AH37"/>
  <c r="E37"/>
  <c r="AH36"/>
  <c r="E36"/>
  <c r="AH35"/>
  <c r="E35"/>
  <c r="AH34"/>
  <c r="E34"/>
  <c r="AH33"/>
  <c r="E33"/>
  <c r="AH32"/>
  <c r="E32"/>
  <c r="AH31"/>
  <c r="E31"/>
  <c r="AH42"/>
  <c r="E42"/>
  <c r="K220" i="1" l="1"/>
  <c r="M220"/>
  <c r="G220"/>
  <c r="I218"/>
  <c r="I219" s="1"/>
  <c r="K219"/>
  <c r="C219"/>
  <c r="C220" s="1"/>
  <c r="F218"/>
  <c r="B219"/>
  <c r="B220" s="1"/>
  <c r="C69" i="9"/>
  <c r="E69" s="1"/>
  <c r="F31"/>
  <c r="AN31"/>
  <c r="AN32" s="1"/>
  <c r="AN33" s="1"/>
  <c r="AN34" s="1"/>
  <c r="AN35" s="1"/>
  <c r="AN36" s="1"/>
  <c r="AN37" s="1"/>
  <c r="AN38" s="1"/>
  <c r="AN39" s="1"/>
  <c r="AN40" s="1"/>
  <c r="AN41" s="1"/>
  <c r="AN42" s="1"/>
  <c r="AN43" s="1"/>
  <c r="AN44" s="1"/>
  <c r="AN45" s="1"/>
  <c r="AN46" s="1"/>
  <c r="AN47" s="1"/>
  <c r="AN48" s="1"/>
  <c r="AN49" s="1"/>
  <c r="AN50" s="1"/>
  <c r="AN51" s="1"/>
  <c r="AN52" s="1"/>
  <c r="AN53" s="1"/>
  <c r="AN54" s="1"/>
  <c r="AN55" s="1"/>
  <c r="AN56" s="1"/>
  <c r="AN57" s="1"/>
  <c r="AN58" s="1"/>
  <c r="AN59" s="1"/>
  <c r="AN60" s="1"/>
  <c r="AN61" s="1"/>
  <c r="AN62" s="1"/>
  <c r="AN63" s="1"/>
  <c r="AN64" s="1"/>
  <c r="AN65" s="1"/>
  <c r="AN66" s="1"/>
  <c r="AN67" s="1"/>
  <c r="AN68" s="1"/>
  <c r="G3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AJ3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M31"/>
  <c r="AM32" s="1"/>
  <c r="AM33" s="1"/>
  <c r="AM34" s="1"/>
  <c r="AM35" s="1"/>
  <c r="AM36" s="1"/>
  <c r="AM37" s="1"/>
  <c r="AM38" s="1"/>
  <c r="AM39" s="1"/>
  <c r="AM40" s="1"/>
  <c r="AM41" s="1"/>
  <c r="AM42" s="1"/>
  <c r="AM43" s="1"/>
  <c r="AM44" s="1"/>
  <c r="AM45" s="1"/>
  <c r="AM46" s="1"/>
  <c r="AM47" s="1"/>
  <c r="AM48" s="1"/>
  <c r="AM49" s="1"/>
  <c r="AM50" s="1"/>
  <c r="AM51" s="1"/>
  <c r="AM52" s="1"/>
  <c r="AM53" s="1"/>
  <c r="AM54" s="1"/>
  <c r="AM55" s="1"/>
  <c r="AM56" s="1"/>
  <c r="AM57" s="1"/>
  <c r="AM58" s="1"/>
  <c r="AM59" s="1"/>
  <c r="AM60" s="1"/>
  <c r="AM61" s="1"/>
  <c r="AM62" s="1"/>
  <c r="AM63" s="1"/>
  <c r="AM64" s="1"/>
  <c r="AM65" s="1"/>
  <c r="AM66" s="1"/>
  <c r="AM67" s="1"/>
  <c r="AM68" s="1"/>
  <c r="AM69" s="1"/>
  <c r="AL31"/>
  <c r="AL32" s="1"/>
  <c r="AL33" s="1"/>
  <c r="AL34" s="1"/>
  <c r="AL35" s="1"/>
  <c r="AL36" s="1"/>
  <c r="AL37" s="1"/>
  <c r="AL38" s="1"/>
  <c r="AL39" s="1"/>
  <c r="AL40" s="1"/>
  <c r="AL41" s="1"/>
  <c r="AL42" s="1"/>
  <c r="AL43" s="1"/>
  <c r="AL44" s="1"/>
  <c r="AL45" s="1"/>
  <c r="AL46" s="1"/>
  <c r="AL47" s="1"/>
  <c r="AL48" s="1"/>
  <c r="AL49" s="1"/>
  <c r="AL50" s="1"/>
  <c r="AL51" s="1"/>
  <c r="AL52" s="1"/>
  <c r="AL53" s="1"/>
  <c r="AL54" s="1"/>
  <c r="AL55" s="1"/>
  <c r="AL56" s="1"/>
  <c r="AL57" s="1"/>
  <c r="AL58" s="1"/>
  <c r="AL59" s="1"/>
  <c r="AL60" s="1"/>
  <c r="AL61" s="1"/>
  <c r="AL62" s="1"/>
  <c r="AL63" s="1"/>
  <c r="AL64" s="1"/>
  <c r="AL65" s="1"/>
  <c r="AL66" s="1"/>
  <c r="AL67" s="1"/>
  <c r="AL68" s="1"/>
  <c r="AL69" s="1"/>
  <c r="AK31"/>
  <c r="AK32" s="1"/>
  <c r="AK33" s="1"/>
  <c r="AK34" s="1"/>
  <c r="AK35" s="1"/>
  <c r="AK36" s="1"/>
  <c r="AK37" s="1"/>
  <c r="AK38" s="1"/>
  <c r="AK39" s="1"/>
  <c r="AK40" s="1"/>
  <c r="AK41" s="1"/>
  <c r="AK42" s="1"/>
  <c r="AK43" s="1"/>
  <c r="AK44" s="1"/>
  <c r="AK45" s="1"/>
  <c r="AK46" s="1"/>
  <c r="AK47" s="1"/>
  <c r="AK48" s="1"/>
  <c r="AK49" s="1"/>
  <c r="AK50" s="1"/>
  <c r="AK51" s="1"/>
  <c r="AK52" s="1"/>
  <c r="AK53" s="1"/>
  <c r="AK54" s="1"/>
  <c r="AK55" s="1"/>
  <c r="AK56" s="1"/>
  <c r="AK57" s="1"/>
  <c r="AK58" s="1"/>
  <c r="AK59" s="1"/>
  <c r="AK60" s="1"/>
  <c r="AK61" s="1"/>
  <c r="AK62" s="1"/>
  <c r="AK63" s="1"/>
  <c r="AK64" s="1"/>
  <c r="AK65" s="1"/>
  <c r="AK66" s="1"/>
  <c r="AK67" s="1"/>
  <c r="AK68" s="1"/>
  <c r="AK69" s="1"/>
  <c r="I3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AG69"/>
  <c r="AH69" s="1"/>
  <c r="I220" i="1" l="1"/>
  <c r="F219"/>
  <c r="F220" s="1"/>
  <c r="I69" i="9"/>
  <c r="AN69"/>
  <c r="G69"/>
  <c r="AF70"/>
  <c r="AB70"/>
  <c r="D70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AG70"/>
  <c r="AG71" s="1"/>
  <c r="AG72" s="1"/>
  <c r="AG73" s="1"/>
  <c r="AG74" s="1"/>
  <c r="AG75" s="1"/>
  <c r="AG76" s="1"/>
  <c r="AG77" s="1"/>
  <c r="AG78" s="1"/>
  <c r="AG79" s="1"/>
  <c r="AG80" s="1"/>
  <c r="AG81" s="1"/>
  <c r="AG82" s="1"/>
  <c r="AG83" s="1"/>
  <c r="AG84" s="1"/>
  <c r="C70"/>
  <c r="AH30"/>
  <c r="E30"/>
  <c r="AH29"/>
  <c r="E29"/>
  <c r="AH28"/>
  <c r="E28"/>
  <c r="AH27"/>
  <c r="E27"/>
  <c r="AM27" s="1"/>
  <c r="AH26"/>
  <c r="E26"/>
  <c r="AH25"/>
  <c r="E25"/>
  <c r="AH24"/>
  <c r="E24"/>
  <c r="F24" s="1"/>
  <c r="D24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C24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AI23"/>
  <c r="AB22"/>
  <c r="AB21"/>
  <c r="AB20"/>
  <c r="AB19"/>
  <c r="AB2" s="1"/>
  <c r="AH10"/>
  <c r="AI10" s="1"/>
  <c r="AG10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36" s="1"/>
  <c r="AG37" s="1"/>
  <c r="AG38" s="1"/>
  <c r="AG39" s="1"/>
  <c r="AG40" s="1"/>
  <c r="AG41" s="1"/>
  <c r="AG42" s="1"/>
  <c r="AG43" s="1"/>
  <c r="AG44" s="1"/>
  <c r="AG45" s="1"/>
  <c r="AG46" s="1"/>
  <c r="AG47" s="1"/>
  <c r="AG48" s="1"/>
  <c r="AG49" s="1"/>
  <c r="AG50" s="1"/>
  <c r="AG51" s="1"/>
  <c r="AG52" s="1"/>
  <c r="AG53" s="1"/>
  <c r="AG54" s="1"/>
  <c r="AG55" s="1"/>
  <c r="AG56" s="1"/>
  <c r="AG57" s="1"/>
  <c r="AG58" s="1"/>
  <c r="AG59" s="1"/>
  <c r="AG60" s="1"/>
  <c r="AG61" s="1"/>
  <c r="AG62" s="1"/>
  <c r="AG63" s="1"/>
  <c r="AG64" s="1"/>
  <c r="AG65" s="1"/>
  <c r="AG66" s="1"/>
  <c r="E10"/>
  <c r="AM10" s="1"/>
  <c r="D10"/>
  <c r="D11" s="1"/>
  <c r="D12" s="1"/>
  <c r="D13" s="1"/>
  <c r="D14" s="1"/>
  <c r="D15" s="1"/>
  <c r="D16" s="1"/>
  <c r="D17" s="1"/>
  <c r="D18" s="1"/>
  <c r="D19" s="1"/>
  <c r="D20" s="1"/>
  <c r="D21" s="1"/>
  <c r="D22" s="1"/>
  <c r="A10"/>
  <c r="AX9"/>
  <c r="AW9"/>
  <c r="AV9"/>
  <c r="AU9"/>
  <c r="AT9"/>
  <c r="AS9"/>
  <c r="AR9"/>
  <c r="U9"/>
  <c r="T9"/>
  <c r="S9"/>
  <c r="R9"/>
  <c r="Q9"/>
  <c r="P9"/>
  <c r="M9"/>
  <c r="AP6"/>
  <c r="AO6"/>
  <c r="AN6"/>
  <c r="AL6"/>
  <c r="AK6"/>
  <c r="L6"/>
  <c r="I6"/>
  <c r="H6"/>
  <c r="A4"/>
  <c r="BB2"/>
  <c r="V9" l="1"/>
  <c r="M6"/>
  <c r="A11"/>
  <c r="A12" s="1"/>
  <c r="A13" s="1"/>
  <c r="A14" s="1"/>
  <c r="A15" s="1"/>
  <c r="A16" s="1"/>
  <c r="A17" s="1"/>
  <c r="A18" s="1"/>
  <c r="A19" s="1"/>
  <c r="L10"/>
  <c r="C10"/>
  <c r="C11" s="1"/>
  <c r="C12" s="1"/>
  <c r="G10"/>
  <c r="I10"/>
  <c r="AK10"/>
  <c r="AO10"/>
  <c r="AW10" s="1"/>
  <c r="AY9"/>
  <c r="BA9" s="1"/>
  <c r="BB9" s="1"/>
  <c r="AF10"/>
  <c r="AF11" s="1"/>
  <c r="F25"/>
  <c r="F27" s="1"/>
  <c r="F28" s="1"/>
  <c r="F29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AH70"/>
  <c r="P10"/>
  <c r="R10"/>
  <c r="AS10"/>
  <c r="AU10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F12"/>
  <c r="AH11"/>
  <c r="W9"/>
  <c r="Y9" s="1"/>
  <c r="Z9" s="1"/>
  <c r="AI11"/>
  <c r="C71"/>
  <c r="E70"/>
  <c r="AJ10"/>
  <c r="AL10"/>
  <c r="AN10"/>
  <c r="AP10"/>
  <c r="AF71"/>
  <c r="F10"/>
  <c r="AI24"/>
  <c r="AI25" s="1"/>
  <c r="AI27" s="1"/>
  <c r="AI28" s="1"/>
  <c r="AI29" s="1"/>
  <c r="AI31" s="1"/>
  <c r="AI32" s="1"/>
  <c r="AI33" s="1"/>
  <c r="AI34" s="1"/>
  <c r="AI35" s="1"/>
  <c r="AI36" s="1"/>
  <c r="AI37" s="1"/>
  <c r="AI38" s="1"/>
  <c r="AI39" s="1"/>
  <c r="AI40" s="1"/>
  <c r="AI41" s="1"/>
  <c r="AI42" s="1"/>
  <c r="AI43" s="1"/>
  <c r="AI44" s="1"/>
  <c r="AI45" s="1"/>
  <c r="AI46" s="1"/>
  <c r="AI47" s="1"/>
  <c r="AI48" s="1"/>
  <c r="AI49" s="1"/>
  <c r="AI50" s="1"/>
  <c r="AI51" s="1"/>
  <c r="AI52" s="1"/>
  <c r="AI53" s="1"/>
  <c r="AI54" s="1"/>
  <c r="AI55" s="1"/>
  <c r="AI56" s="1"/>
  <c r="AI57" s="1"/>
  <c r="AI58" s="1"/>
  <c r="AI59" s="1"/>
  <c r="AI60" s="1"/>
  <c r="AI61" s="1"/>
  <c r="AI62" s="1"/>
  <c r="AI63" s="1"/>
  <c r="AI64" s="1"/>
  <c r="AI65" s="1"/>
  <c r="AI66" s="1"/>
  <c r="AK70" l="1"/>
  <c r="AL70"/>
  <c r="AL71" s="1"/>
  <c r="AJ70"/>
  <c r="AJ71" s="1"/>
  <c r="AM70"/>
  <c r="E11"/>
  <c r="G11" s="1"/>
  <c r="AN70"/>
  <c r="AN71" s="1"/>
  <c r="I70"/>
  <c r="I71" s="1"/>
  <c r="F11"/>
  <c r="A68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G70"/>
  <c r="G71" s="1"/>
  <c r="F56"/>
  <c r="F57" s="1"/>
  <c r="F58" s="1"/>
  <c r="F59" s="1"/>
  <c r="F60" s="1"/>
  <c r="F61" s="1"/>
  <c r="F62" s="1"/>
  <c r="F63" s="1"/>
  <c r="F64" s="1"/>
  <c r="F65" s="1"/>
  <c r="F66" s="1"/>
  <c r="F67"/>
  <c r="AO11"/>
  <c r="AM11"/>
  <c r="AU11" s="1"/>
  <c r="AK11"/>
  <c r="AS11" s="1"/>
  <c r="I11"/>
  <c r="AX10"/>
  <c r="AP11"/>
  <c r="AT10"/>
  <c r="AL11"/>
  <c r="E71"/>
  <c r="C72"/>
  <c r="C13"/>
  <c r="E12"/>
  <c r="AF13"/>
  <c r="AH12"/>
  <c r="AI12" s="1"/>
  <c r="AW11"/>
  <c r="R11"/>
  <c r="P11"/>
  <c r="L11"/>
  <c r="N11" s="1"/>
  <c r="U10"/>
  <c r="N10"/>
  <c r="M10"/>
  <c r="V10" s="1"/>
  <c r="AH71"/>
  <c r="AF72"/>
  <c r="AV10"/>
  <c r="AN11"/>
  <c r="AR10"/>
  <c r="AJ11"/>
  <c r="AJ12" s="1"/>
  <c r="F12"/>
  <c r="G72" l="1"/>
  <c r="AL72"/>
  <c r="AO12"/>
  <c r="AM71"/>
  <c r="I72"/>
  <c r="AN72"/>
  <c r="AK71"/>
  <c r="I12"/>
  <c r="AM12"/>
  <c r="AU12" s="1"/>
  <c r="G12"/>
  <c r="P12" s="1"/>
  <c r="AK12"/>
  <c r="AS12" s="1"/>
  <c r="AR11"/>
  <c r="AV11"/>
  <c r="AN12"/>
  <c r="AH72"/>
  <c r="AF73"/>
  <c r="R12"/>
  <c r="AW12"/>
  <c r="AF14"/>
  <c r="AH13"/>
  <c r="AI13" s="1"/>
  <c r="C14"/>
  <c r="E13"/>
  <c r="J10"/>
  <c r="H10"/>
  <c r="K10"/>
  <c r="L12"/>
  <c r="U11"/>
  <c r="M11"/>
  <c r="V11" s="1"/>
  <c r="C73"/>
  <c r="E72"/>
  <c r="AJ72" s="1"/>
  <c r="AT11"/>
  <c r="AL12"/>
  <c r="AX11"/>
  <c r="AP12"/>
  <c r="F13"/>
  <c r="AY10"/>
  <c r="BA10" s="1"/>
  <c r="BB10" s="1"/>
  <c r="AK72" l="1"/>
  <c r="G13"/>
  <c r="P13" s="1"/>
  <c r="AM72"/>
  <c r="AO13"/>
  <c r="AM13"/>
  <c r="AK13"/>
  <c r="AS13" s="1"/>
  <c r="I13"/>
  <c r="AX12"/>
  <c r="AP13"/>
  <c r="AT12"/>
  <c r="AL13"/>
  <c r="L13"/>
  <c r="N13" s="1"/>
  <c r="U12"/>
  <c r="M12"/>
  <c r="V12" s="1"/>
  <c r="K11"/>
  <c r="T10"/>
  <c r="J11"/>
  <c r="S10"/>
  <c r="C15"/>
  <c r="E14"/>
  <c r="AF15"/>
  <c r="AH14"/>
  <c r="AI14" s="1"/>
  <c r="AO14"/>
  <c r="AW13"/>
  <c r="AM14"/>
  <c r="AU13"/>
  <c r="I14"/>
  <c r="R13"/>
  <c r="C74"/>
  <c r="E73"/>
  <c r="AJ73" s="1"/>
  <c r="H11"/>
  <c r="Q10"/>
  <c r="AH73"/>
  <c r="AF74"/>
  <c r="AV12"/>
  <c r="AN13"/>
  <c r="AR12"/>
  <c r="AJ13"/>
  <c r="F14"/>
  <c r="AY11"/>
  <c r="BA11" s="1"/>
  <c r="BB11" s="1"/>
  <c r="N12"/>
  <c r="I73" l="1"/>
  <c r="I74" s="1"/>
  <c r="I15"/>
  <c r="J12"/>
  <c r="G73"/>
  <c r="G14"/>
  <c r="AK14"/>
  <c r="AM73"/>
  <c r="AK73"/>
  <c r="AY12"/>
  <c r="BA12" s="1"/>
  <c r="BB12" s="1"/>
  <c r="AL73"/>
  <c r="AL74" s="1"/>
  <c r="W10"/>
  <c r="Y10" s="1"/>
  <c r="Z10" s="1"/>
  <c r="AN73"/>
  <c r="R14"/>
  <c r="AW14"/>
  <c r="K12"/>
  <c r="T11"/>
  <c r="H12"/>
  <c r="Q11"/>
  <c r="C75"/>
  <c r="E74"/>
  <c r="AJ74" s="1"/>
  <c r="P14"/>
  <c r="AS14"/>
  <c r="AU14"/>
  <c r="AF16"/>
  <c r="AH15"/>
  <c r="C16"/>
  <c r="E15"/>
  <c r="S11"/>
  <c r="AR13"/>
  <c r="AJ14"/>
  <c r="AV13"/>
  <c r="AN14"/>
  <c r="AH74"/>
  <c r="AF75"/>
  <c r="L14"/>
  <c r="U13"/>
  <c r="M13"/>
  <c r="V13" s="1"/>
  <c r="AT13"/>
  <c r="AL14"/>
  <c r="AX13"/>
  <c r="AP14"/>
  <c r="AI15"/>
  <c r="F15"/>
  <c r="AL75" l="1"/>
  <c r="I75"/>
  <c r="G15"/>
  <c r="AM74"/>
  <c r="AN74"/>
  <c r="AN75" s="1"/>
  <c r="AK74"/>
  <c r="AK75" s="1"/>
  <c r="G74"/>
  <c r="P15"/>
  <c r="AX14"/>
  <c r="AP15"/>
  <c r="AT14"/>
  <c r="AL15"/>
  <c r="L15"/>
  <c r="N15" s="1"/>
  <c r="U14"/>
  <c r="M14"/>
  <c r="V14" s="1"/>
  <c r="AH75"/>
  <c r="AF76"/>
  <c r="AV14"/>
  <c r="AN15"/>
  <c r="AR14"/>
  <c r="AJ15"/>
  <c r="W11"/>
  <c r="Y11" s="1"/>
  <c r="Z11" s="1"/>
  <c r="AO15"/>
  <c r="J13"/>
  <c r="S12"/>
  <c r="C17"/>
  <c r="E16"/>
  <c r="G16" s="1"/>
  <c r="AF17"/>
  <c r="AH16"/>
  <c r="AI16" s="1"/>
  <c r="C76"/>
  <c r="E75"/>
  <c r="AJ75" s="1"/>
  <c r="H13"/>
  <c r="Q12"/>
  <c r="K13"/>
  <c r="T12"/>
  <c r="N14"/>
  <c r="AY13"/>
  <c r="BA13" s="1"/>
  <c r="BB13" s="1"/>
  <c r="AM15"/>
  <c r="AK15"/>
  <c r="AL76" l="1"/>
  <c r="G75"/>
  <c r="G76" s="1"/>
  <c r="AY14"/>
  <c r="BA14" s="1"/>
  <c r="BB14" s="1"/>
  <c r="AM75"/>
  <c r="AM76" s="1"/>
  <c r="P16"/>
  <c r="AM16"/>
  <c r="AU15"/>
  <c r="AV15"/>
  <c r="AN16"/>
  <c r="AX15"/>
  <c r="AP16"/>
  <c r="F16"/>
  <c r="I16"/>
  <c r="R15"/>
  <c r="AK16"/>
  <c r="AS15"/>
  <c r="K14"/>
  <c r="T13"/>
  <c r="H14"/>
  <c r="Q13"/>
  <c r="C77"/>
  <c r="E76"/>
  <c r="AJ76" s="1"/>
  <c r="AF18"/>
  <c r="AH17"/>
  <c r="AI17" s="1"/>
  <c r="C18"/>
  <c r="E17"/>
  <c r="G17" s="1"/>
  <c r="J14"/>
  <c r="S13"/>
  <c r="AO16"/>
  <c r="AW15"/>
  <c r="AR15"/>
  <c r="AJ16"/>
  <c r="AH76"/>
  <c r="AF77"/>
  <c r="L16"/>
  <c r="N16" s="1"/>
  <c r="U15"/>
  <c r="M15"/>
  <c r="V15" s="1"/>
  <c r="AT15"/>
  <c r="AL16"/>
  <c r="W12"/>
  <c r="Y12" s="1"/>
  <c r="Z12" s="1"/>
  <c r="AN76" l="1"/>
  <c r="AN77" s="1"/>
  <c r="AK76"/>
  <c r="I76"/>
  <c r="I77" s="1"/>
  <c r="P17"/>
  <c r="AT16"/>
  <c r="AL17"/>
  <c r="J15"/>
  <c r="S14"/>
  <c r="C19"/>
  <c r="E18"/>
  <c r="G18" s="1"/>
  <c r="AF19"/>
  <c r="AH18"/>
  <c r="AI18" s="1"/>
  <c r="C78"/>
  <c r="E77"/>
  <c r="AJ77" s="1"/>
  <c r="H15"/>
  <c r="Q14"/>
  <c r="K15"/>
  <c r="T14"/>
  <c r="AK17"/>
  <c r="AS16"/>
  <c r="AV16"/>
  <c r="AN17"/>
  <c r="AM17"/>
  <c r="AU16"/>
  <c r="AY15"/>
  <c r="BA15" s="1"/>
  <c r="BB15" s="1"/>
  <c r="F17"/>
  <c r="F18" s="1"/>
  <c r="L17"/>
  <c r="U16"/>
  <c r="M16"/>
  <c r="V16" s="1"/>
  <c r="AH77"/>
  <c r="AF78"/>
  <c r="AR16"/>
  <c r="AJ17"/>
  <c r="AO17"/>
  <c r="AW16"/>
  <c r="I17"/>
  <c r="R16"/>
  <c r="AX16"/>
  <c r="AP17"/>
  <c r="W13"/>
  <c r="Y13" s="1"/>
  <c r="Z13" s="1"/>
  <c r="AM77" l="1"/>
  <c r="AK77"/>
  <c r="AL77"/>
  <c r="G77"/>
  <c r="P18"/>
  <c r="AO18"/>
  <c r="AW18" s="1"/>
  <c r="AW17"/>
  <c r="AH78"/>
  <c r="AF79"/>
  <c r="L18"/>
  <c r="N18" s="1"/>
  <c r="U17"/>
  <c r="M17"/>
  <c r="V17" s="1"/>
  <c r="AK18"/>
  <c r="AS17"/>
  <c r="K16"/>
  <c r="T15"/>
  <c r="H16"/>
  <c r="Q15"/>
  <c r="C79"/>
  <c r="E78"/>
  <c r="AJ78" s="1"/>
  <c r="AH19"/>
  <c r="AI19" s="1"/>
  <c r="AI67" s="1"/>
  <c r="AI68" s="1"/>
  <c r="AI69" s="1"/>
  <c r="AF20"/>
  <c r="C20"/>
  <c r="E19"/>
  <c r="G19" s="1"/>
  <c r="J16"/>
  <c r="S15"/>
  <c r="AY16"/>
  <c r="BA16" s="1"/>
  <c r="BB16" s="1"/>
  <c r="F19"/>
  <c r="F68" s="1"/>
  <c r="F69" s="1"/>
  <c r="AX17"/>
  <c r="AP18"/>
  <c r="AX18" s="1"/>
  <c r="I18"/>
  <c r="R17"/>
  <c r="AR17"/>
  <c r="AJ18"/>
  <c r="AM18"/>
  <c r="AU18" s="1"/>
  <c r="AU17"/>
  <c r="AV17"/>
  <c r="AN18"/>
  <c r="AV18" s="1"/>
  <c r="AT17"/>
  <c r="AL18"/>
  <c r="N17"/>
  <c r="W14"/>
  <c r="Y14" s="1"/>
  <c r="Z14" s="1"/>
  <c r="AT18" l="1"/>
  <c r="AL19"/>
  <c r="AM78"/>
  <c r="AL78"/>
  <c r="AN78"/>
  <c r="AS18"/>
  <c r="AK19"/>
  <c r="AK78"/>
  <c r="G78"/>
  <c r="AR18"/>
  <c r="AY18" s="1"/>
  <c r="BA18" s="1"/>
  <c r="BB18" s="1"/>
  <c r="AJ19"/>
  <c r="I78"/>
  <c r="P19"/>
  <c r="I19"/>
  <c r="R18"/>
  <c r="F70"/>
  <c r="F71" s="1"/>
  <c r="F72" s="1"/>
  <c r="F73" s="1"/>
  <c r="F74" s="1"/>
  <c r="F75" s="1"/>
  <c r="F76" s="1"/>
  <c r="F77" s="1"/>
  <c r="F78" s="1"/>
  <c r="AF21"/>
  <c r="AH20"/>
  <c r="AI70"/>
  <c r="AI71" s="1"/>
  <c r="AI72" s="1"/>
  <c r="AI73" s="1"/>
  <c r="AI74" s="1"/>
  <c r="AI75" s="1"/>
  <c r="AI76" s="1"/>
  <c r="AI77" s="1"/>
  <c r="AI78" s="1"/>
  <c r="J17"/>
  <c r="S16"/>
  <c r="E20"/>
  <c r="G20" s="1"/>
  <c r="C21"/>
  <c r="AO19"/>
  <c r="AO67" s="1"/>
  <c r="AM19"/>
  <c r="AP19"/>
  <c r="AP67" s="1"/>
  <c r="AN19"/>
  <c r="C80"/>
  <c r="E79"/>
  <c r="AJ79" s="1"/>
  <c r="H17"/>
  <c r="Q16"/>
  <c r="K17"/>
  <c r="T16"/>
  <c r="L19"/>
  <c r="N19" s="1"/>
  <c r="U18"/>
  <c r="M18"/>
  <c r="V18" s="1"/>
  <c r="AH79"/>
  <c r="AF80"/>
  <c r="W15"/>
  <c r="Y15" s="1"/>
  <c r="Z15" s="1"/>
  <c r="AY17"/>
  <c r="BA17" s="1"/>
  <c r="BB17" s="1"/>
  <c r="AL20" l="1"/>
  <c r="AL21" s="1"/>
  <c r="G79"/>
  <c r="G80" s="1"/>
  <c r="AJ20"/>
  <c r="AK20"/>
  <c r="AM79"/>
  <c r="AN79"/>
  <c r="AN80" s="1"/>
  <c r="I79"/>
  <c r="AK79"/>
  <c r="AL79"/>
  <c r="AX67"/>
  <c r="AP68"/>
  <c r="AT67"/>
  <c r="AS67"/>
  <c r="AV67"/>
  <c r="AR67"/>
  <c r="AU67"/>
  <c r="AW67"/>
  <c r="AO68"/>
  <c r="F20"/>
  <c r="K18"/>
  <c r="T17"/>
  <c r="H18"/>
  <c r="Q17"/>
  <c r="C81"/>
  <c r="E80"/>
  <c r="AJ80" s="1"/>
  <c r="AX19"/>
  <c r="AT19"/>
  <c r="AS19"/>
  <c r="C22"/>
  <c r="E22" s="1"/>
  <c r="E21"/>
  <c r="F21" s="1"/>
  <c r="AM20"/>
  <c r="AU20" s="1"/>
  <c r="AS20"/>
  <c r="AR20"/>
  <c r="AT20"/>
  <c r="AN20"/>
  <c r="AV20" s="1"/>
  <c r="AP20"/>
  <c r="AX20" s="1"/>
  <c r="AO20"/>
  <c r="AW20" s="1"/>
  <c r="P20"/>
  <c r="AH80"/>
  <c r="AF81"/>
  <c r="L20"/>
  <c r="N20" s="1"/>
  <c r="U19"/>
  <c r="M19"/>
  <c r="V19" s="1"/>
  <c r="AV19"/>
  <c r="AR19"/>
  <c r="AU19"/>
  <c r="AW19"/>
  <c r="J18"/>
  <c r="S17"/>
  <c r="AH21"/>
  <c r="AF22"/>
  <c r="I20"/>
  <c r="R19"/>
  <c r="AI79"/>
  <c r="AI80" s="1"/>
  <c r="W16"/>
  <c r="Y16" s="1"/>
  <c r="Z16" s="1"/>
  <c r="AI20"/>
  <c r="F79"/>
  <c r="AL80" l="1"/>
  <c r="AL81" s="1"/>
  <c r="AL22"/>
  <c r="AI21"/>
  <c r="G21"/>
  <c r="I80"/>
  <c r="I81" s="1"/>
  <c r="AJ21"/>
  <c r="AJ22" s="1"/>
  <c r="AM80"/>
  <c r="AK80"/>
  <c r="AK81" s="1"/>
  <c r="AK21"/>
  <c r="AK22" s="1"/>
  <c r="AW68"/>
  <c r="AO69"/>
  <c r="AW69" s="1"/>
  <c r="AU68"/>
  <c r="AU69"/>
  <c r="AR68"/>
  <c r="AR69"/>
  <c r="AV68"/>
  <c r="AV69"/>
  <c r="AY67"/>
  <c r="BA67" s="1"/>
  <c r="BB67" s="1"/>
  <c r="AS68"/>
  <c r="AS69"/>
  <c r="AT68"/>
  <c r="AT69"/>
  <c r="AX68"/>
  <c r="AP69"/>
  <c r="AX69" s="1"/>
  <c r="F80"/>
  <c r="F81" s="1"/>
  <c r="AY19"/>
  <c r="BA19" s="1"/>
  <c r="BB19" s="1"/>
  <c r="I7" i="2" s="1"/>
  <c r="AF23" i="9"/>
  <c r="AH22"/>
  <c r="AI22" s="1"/>
  <c r="AH81"/>
  <c r="AI81" s="1"/>
  <c r="AF82"/>
  <c r="G22"/>
  <c r="P21"/>
  <c r="C82"/>
  <c r="E81"/>
  <c r="AJ81" s="1"/>
  <c r="H19"/>
  <c r="Q18"/>
  <c r="K19"/>
  <c r="T18"/>
  <c r="R20"/>
  <c r="I21"/>
  <c r="AT21"/>
  <c r="AN21"/>
  <c r="AV21" s="1"/>
  <c r="AO21"/>
  <c r="AW21" s="1"/>
  <c r="AP21"/>
  <c r="AX21" s="1"/>
  <c r="AM21"/>
  <c r="AU21" s="1"/>
  <c r="J19"/>
  <c r="S18"/>
  <c r="L21"/>
  <c r="M20"/>
  <c r="V20" s="1"/>
  <c r="U20"/>
  <c r="AY20"/>
  <c r="BA20" s="1"/>
  <c r="BB20" s="1"/>
  <c r="F22"/>
  <c r="W17"/>
  <c r="Y17" s="1"/>
  <c r="Z17" s="1"/>
  <c r="AM81" l="1"/>
  <c r="AM82" s="1"/>
  <c r="G81"/>
  <c r="G82" s="1"/>
  <c r="AR21"/>
  <c r="AK82"/>
  <c r="AL82"/>
  <c r="AS21"/>
  <c r="AY21" s="1"/>
  <c r="BA21" s="1"/>
  <c r="BB21" s="1"/>
  <c r="AN81"/>
  <c r="AY68"/>
  <c r="BA68" s="1"/>
  <c r="BB68" s="1"/>
  <c r="I12" i="2" s="1"/>
  <c r="AY69" i="9"/>
  <c r="BA69" s="1"/>
  <c r="BB69" s="1"/>
  <c r="U21"/>
  <c r="L22"/>
  <c r="M21"/>
  <c r="V21" s="1"/>
  <c r="N22"/>
  <c r="K20"/>
  <c r="T19"/>
  <c r="H20"/>
  <c r="Q19"/>
  <c r="C83"/>
  <c r="E82"/>
  <c r="AJ82" s="1"/>
  <c r="P22"/>
  <c r="G23"/>
  <c r="AF24"/>
  <c r="AF25" s="1"/>
  <c r="AF26" s="1"/>
  <c r="AF27" s="1"/>
  <c r="AF28" s="1"/>
  <c r="AF29" s="1"/>
  <c r="AF30" s="1"/>
  <c r="AF31" s="1"/>
  <c r="AF32" s="1"/>
  <c r="AF33" s="1"/>
  <c r="AF34" s="1"/>
  <c r="AF35" s="1"/>
  <c r="AF36" s="1"/>
  <c r="AF37" s="1"/>
  <c r="AF38" s="1"/>
  <c r="AF39" s="1"/>
  <c r="AF40" s="1"/>
  <c r="AF41" s="1"/>
  <c r="AF42" s="1"/>
  <c r="AF43" s="1"/>
  <c r="AF44" s="1"/>
  <c r="AF45" s="1"/>
  <c r="AF46" s="1"/>
  <c r="AF47" s="1"/>
  <c r="AF48" s="1"/>
  <c r="AF49" s="1"/>
  <c r="AF50" s="1"/>
  <c r="AF51" s="1"/>
  <c r="AF52" s="1"/>
  <c r="AF53" s="1"/>
  <c r="AF54" s="1"/>
  <c r="AF55" s="1"/>
  <c r="AF56" s="1"/>
  <c r="AF57" s="1"/>
  <c r="AF58" s="1"/>
  <c r="AF59" s="1"/>
  <c r="AF60" s="1"/>
  <c r="AF61" s="1"/>
  <c r="AF62" s="1"/>
  <c r="AF63" s="1"/>
  <c r="AF64" s="1"/>
  <c r="AF65" s="1"/>
  <c r="AF66" s="1"/>
  <c r="AH23"/>
  <c r="S19"/>
  <c r="J20"/>
  <c r="I22"/>
  <c r="R21"/>
  <c r="AH82"/>
  <c r="AI82" s="1"/>
  <c r="AF83"/>
  <c r="AO22"/>
  <c r="AM22"/>
  <c r="AP22"/>
  <c r="AN22"/>
  <c r="F82"/>
  <c r="N21"/>
  <c r="W18"/>
  <c r="Y18" s="1"/>
  <c r="Z18" s="1"/>
  <c r="AK83" l="1"/>
  <c r="AK84" s="1"/>
  <c r="I82"/>
  <c r="AM83"/>
  <c r="AM84" s="1"/>
  <c r="AN82"/>
  <c r="AN83" s="1"/>
  <c r="AN84" s="1"/>
  <c r="AT22"/>
  <c r="AL23"/>
  <c r="AR22"/>
  <c r="AJ23"/>
  <c r="AK23"/>
  <c r="AS22"/>
  <c r="AO23"/>
  <c r="AW22"/>
  <c r="R22"/>
  <c r="I23"/>
  <c r="G24"/>
  <c r="P23"/>
  <c r="L23"/>
  <c r="M22"/>
  <c r="V22" s="1"/>
  <c r="U22"/>
  <c r="W19"/>
  <c r="Y19" s="1"/>
  <c r="Z19" s="1"/>
  <c r="B7" i="2" s="1"/>
  <c r="AV22" i="9"/>
  <c r="AN23"/>
  <c r="AX22"/>
  <c r="AP23"/>
  <c r="AM23"/>
  <c r="AU22"/>
  <c r="AH83"/>
  <c r="AI83" s="1"/>
  <c r="AF84"/>
  <c r="AH84" s="1"/>
  <c r="J21"/>
  <c r="S20"/>
  <c r="AO70"/>
  <c r="AP70"/>
  <c r="C84"/>
  <c r="E84" s="1"/>
  <c r="E83"/>
  <c r="F83" s="1"/>
  <c r="F84" s="1"/>
  <c r="H21"/>
  <c r="Q20"/>
  <c r="T20"/>
  <c r="K21"/>
  <c r="AL83" l="1"/>
  <c r="AL84" s="1"/>
  <c r="G83"/>
  <c r="G84" s="1"/>
  <c r="I83"/>
  <c r="I84" s="1"/>
  <c r="AJ83"/>
  <c r="AJ84" s="1"/>
  <c r="AI84"/>
  <c r="W20"/>
  <c r="Y20" s="1"/>
  <c r="Z20" s="1"/>
  <c r="K22"/>
  <c r="T21"/>
  <c r="AX23"/>
  <c r="AP24"/>
  <c r="AV23"/>
  <c r="AN24"/>
  <c r="L24"/>
  <c r="N24" s="1"/>
  <c r="U23"/>
  <c r="M23"/>
  <c r="V23" s="1"/>
  <c r="I24"/>
  <c r="R23"/>
  <c r="AR23"/>
  <c r="AJ24"/>
  <c r="AT23"/>
  <c r="AL24"/>
  <c r="Q21"/>
  <c r="H22"/>
  <c r="AX70"/>
  <c r="AP71"/>
  <c r="AT70"/>
  <c r="AO71"/>
  <c r="AW70"/>
  <c r="AS70"/>
  <c r="AV70"/>
  <c r="AR70"/>
  <c r="S21"/>
  <c r="J22"/>
  <c r="AM24"/>
  <c r="AU23"/>
  <c r="G25"/>
  <c r="P24"/>
  <c r="AU70"/>
  <c r="AO24"/>
  <c r="AW23"/>
  <c r="AK24"/>
  <c r="AS23"/>
  <c r="N23"/>
  <c r="AY22"/>
  <c r="BA22" s="1"/>
  <c r="BB22" s="1"/>
  <c r="K23" l="1"/>
  <c r="H23"/>
  <c r="J23"/>
  <c r="S22"/>
  <c r="AR71"/>
  <c r="AV71"/>
  <c r="AT71"/>
  <c r="AX71"/>
  <c r="AP72"/>
  <c r="Q22"/>
  <c r="I25"/>
  <c r="R24"/>
  <c r="T22"/>
  <c r="AY23"/>
  <c r="BA23" s="1"/>
  <c r="BB23" s="1"/>
  <c r="AK25"/>
  <c r="AS24"/>
  <c r="AO25"/>
  <c r="AW24"/>
  <c r="AU71"/>
  <c r="P25"/>
  <c r="AM25"/>
  <c r="AU24"/>
  <c r="AS71"/>
  <c r="AO72"/>
  <c r="AW71"/>
  <c r="AT24"/>
  <c r="AL25"/>
  <c r="AR24"/>
  <c r="AJ25"/>
  <c r="L25"/>
  <c r="U24"/>
  <c r="M24"/>
  <c r="V24" s="1"/>
  <c r="AV24"/>
  <c r="AN25"/>
  <c r="AX24"/>
  <c r="AP25"/>
  <c r="AY70"/>
  <c r="BA70" s="1"/>
  <c r="BB70" s="1"/>
  <c r="W21"/>
  <c r="Y21" s="1"/>
  <c r="Z21" s="1"/>
  <c r="N25" l="1"/>
  <c r="N26"/>
  <c r="AO73"/>
  <c r="AW72"/>
  <c r="AS72"/>
  <c r="AU25"/>
  <c r="G27"/>
  <c r="P26"/>
  <c r="AU72"/>
  <c r="AO26"/>
  <c r="AW25"/>
  <c r="AS25"/>
  <c r="R25"/>
  <c r="H24"/>
  <c r="Q23"/>
  <c r="J24"/>
  <c r="S23"/>
  <c r="AY24"/>
  <c r="BA24" s="1"/>
  <c r="BB24" s="1"/>
  <c r="AY71"/>
  <c r="BA71" s="1"/>
  <c r="BB71" s="1"/>
  <c r="AX25"/>
  <c r="AP26"/>
  <c r="AV25"/>
  <c r="AN26"/>
  <c r="U25"/>
  <c r="M25"/>
  <c r="V25" s="1"/>
  <c r="AR25"/>
  <c r="AT25"/>
  <c r="K24"/>
  <c r="T23"/>
  <c r="AP73"/>
  <c r="AX72"/>
  <c r="AT72"/>
  <c r="AV72"/>
  <c r="AR72"/>
  <c r="W22"/>
  <c r="Y22" s="1"/>
  <c r="Z22" s="1"/>
  <c r="AR73" l="1"/>
  <c r="AV73"/>
  <c r="AT26"/>
  <c r="AL27"/>
  <c r="AR26"/>
  <c r="AJ27"/>
  <c r="L27"/>
  <c r="U26"/>
  <c r="M26"/>
  <c r="V26" s="1"/>
  <c r="AV26"/>
  <c r="AN27"/>
  <c r="AX26"/>
  <c r="AP27"/>
  <c r="J25"/>
  <c r="S24"/>
  <c r="H25"/>
  <c r="Q24"/>
  <c r="I27"/>
  <c r="R26"/>
  <c r="AK27"/>
  <c r="AS26"/>
  <c r="AO27"/>
  <c r="AW26"/>
  <c r="AU73"/>
  <c r="G28"/>
  <c r="G29" s="1"/>
  <c r="P27"/>
  <c r="AS73"/>
  <c r="AO74"/>
  <c r="AW73"/>
  <c r="AT73"/>
  <c r="AX73"/>
  <c r="AP74"/>
  <c r="K25"/>
  <c r="T24"/>
  <c r="AY72"/>
  <c r="BA72" s="1"/>
  <c r="BB72" s="1"/>
  <c r="AY25"/>
  <c r="BA25" s="1"/>
  <c r="BB25" s="1"/>
  <c r="W23"/>
  <c r="Y23" s="1"/>
  <c r="Z23" s="1"/>
  <c r="N27" l="1"/>
  <c r="T25"/>
  <c r="AO75"/>
  <c r="AW74"/>
  <c r="AS74"/>
  <c r="AM28"/>
  <c r="AU27"/>
  <c r="P28"/>
  <c r="AU74"/>
  <c r="AO28"/>
  <c r="AW27"/>
  <c r="AK28"/>
  <c r="AS27"/>
  <c r="I28"/>
  <c r="R27"/>
  <c r="Q25"/>
  <c r="S25"/>
  <c r="AX74"/>
  <c r="AP75"/>
  <c r="AT74"/>
  <c r="AX27"/>
  <c r="AP28"/>
  <c r="AV27"/>
  <c r="AN28"/>
  <c r="L28"/>
  <c r="N28" s="1"/>
  <c r="U27"/>
  <c r="M27"/>
  <c r="V27" s="1"/>
  <c r="AR27"/>
  <c r="AJ28"/>
  <c r="AT27"/>
  <c r="AL28"/>
  <c r="AV74"/>
  <c r="AR74"/>
  <c r="AY26"/>
  <c r="BA26" s="1"/>
  <c r="BB26" s="1"/>
  <c r="AY73"/>
  <c r="BA73" s="1"/>
  <c r="BB73" s="1"/>
  <c r="W24"/>
  <c r="Y24" s="1"/>
  <c r="Z24" s="1"/>
  <c r="AY74" l="1"/>
  <c r="BA74" s="1"/>
  <c r="BB74" s="1"/>
  <c r="J27"/>
  <c r="S26"/>
  <c r="H27"/>
  <c r="Q26"/>
  <c r="I29"/>
  <c r="R28"/>
  <c r="AK29"/>
  <c r="AS28"/>
  <c r="AO29"/>
  <c r="AW28"/>
  <c r="AU75"/>
  <c r="P29"/>
  <c r="AM29"/>
  <c r="AU28"/>
  <c r="AS75"/>
  <c r="AO76"/>
  <c r="AW75"/>
  <c r="K27"/>
  <c r="T26"/>
  <c r="AR75"/>
  <c r="AV75"/>
  <c r="AT28"/>
  <c r="AL29"/>
  <c r="AR28"/>
  <c r="AJ29"/>
  <c r="L29"/>
  <c r="U28"/>
  <c r="M28"/>
  <c r="V28" s="1"/>
  <c r="AV28"/>
  <c r="AN29"/>
  <c r="AX28"/>
  <c r="AP29"/>
  <c r="AT75"/>
  <c r="AX75"/>
  <c r="AP76"/>
  <c r="AY27"/>
  <c r="BA27" s="1"/>
  <c r="BB27" s="1"/>
  <c r="W25"/>
  <c r="Y25" s="1"/>
  <c r="Z25" s="1"/>
  <c r="N29" l="1"/>
  <c r="N30"/>
  <c r="P31"/>
  <c r="P30"/>
  <c r="K28"/>
  <c r="T27"/>
  <c r="AO77"/>
  <c r="AW76"/>
  <c r="AS76"/>
  <c r="AU29"/>
  <c r="AU76"/>
  <c r="AO30"/>
  <c r="AO7" s="1"/>
  <c r="AW29"/>
  <c r="AS29"/>
  <c r="R29"/>
  <c r="H28"/>
  <c r="Q27"/>
  <c r="J28"/>
  <c r="S27"/>
  <c r="AX76"/>
  <c r="AP77"/>
  <c r="AT76"/>
  <c r="AX29"/>
  <c r="AP30"/>
  <c r="AP7" s="1"/>
  <c r="AV29"/>
  <c r="U29"/>
  <c r="M29"/>
  <c r="V29" s="1"/>
  <c r="AR29"/>
  <c r="AT29"/>
  <c r="AV76"/>
  <c r="AR76"/>
  <c r="AY28"/>
  <c r="BA28" s="1"/>
  <c r="BB28" s="1"/>
  <c r="AY75"/>
  <c r="BA75" s="1"/>
  <c r="BB75" s="1"/>
  <c r="W26"/>
  <c r="Y26" s="1"/>
  <c r="Z26" s="1"/>
  <c r="AR30" l="1"/>
  <c r="L31"/>
  <c r="AT30"/>
  <c r="AV30"/>
  <c r="AX30"/>
  <c r="AP31"/>
  <c r="AS30"/>
  <c r="AW30"/>
  <c r="AO31"/>
  <c r="AY76"/>
  <c r="BA76" s="1"/>
  <c r="BB76" s="1"/>
  <c r="AU30"/>
  <c r="R31"/>
  <c r="P32"/>
  <c r="R30"/>
  <c r="J29"/>
  <c r="S28"/>
  <c r="H29"/>
  <c r="Q28"/>
  <c r="AU77"/>
  <c r="AS77"/>
  <c r="AO78"/>
  <c r="AW77"/>
  <c r="K29"/>
  <c r="T28"/>
  <c r="AR77"/>
  <c r="AV77"/>
  <c r="U30"/>
  <c r="M30"/>
  <c r="AT77"/>
  <c r="AX77"/>
  <c r="AP78"/>
  <c r="AY29"/>
  <c r="BA29" s="1"/>
  <c r="BB29" s="1"/>
  <c r="W27"/>
  <c r="Y27" s="1"/>
  <c r="Z27" s="1"/>
  <c r="V30" l="1"/>
  <c r="M7"/>
  <c r="AY30"/>
  <c r="BA30" s="1"/>
  <c r="BB30" s="1"/>
  <c r="U31"/>
  <c r="M31"/>
  <c r="V31" s="1"/>
  <c r="L32"/>
  <c r="AR31"/>
  <c r="N31"/>
  <c r="AW31"/>
  <c r="AO32"/>
  <c r="AS31"/>
  <c r="AP32"/>
  <c r="AX31"/>
  <c r="AV31"/>
  <c r="AT31"/>
  <c r="AU31"/>
  <c r="P33"/>
  <c r="R32"/>
  <c r="T29"/>
  <c r="AO79"/>
  <c r="AW78"/>
  <c r="AS78"/>
  <c r="AU78"/>
  <c r="Q30"/>
  <c r="Q29"/>
  <c r="S29"/>
  <c r="AY77"/>
  <c r="BA77" s="1"/>
  <c r="BB77" s="1"/>
  <c r="AX78"/>
  <c r="AP79"/>
  <c r="AT78"/>
  <c r="AV78"/>
  <c r="AR78"/>
  <c r="W28"/>
  <c r="Y28" s="1"/>
  <c r="Z28" s="1"/>
  <c r="J31" l="1"/>
  <c r="H31"/>
  <c r="H32" s="1"/>
  <c r="K31"/>
  <c r="K32" s="1"/>
  <c r="AY78"/>
  <c r="BA78" s="1"/>
  <c r="BB78" s="1"/>
  <c r="S30"/>
  <c r="S31"/>
  <c r="T30"/>
  <c r="AR32"/>
  <c r="M32"/>
  <c r="V32" s="1"/>
  <c r="L33"/>
  <c r="U32"/>
  <c r="AY31"/>
  <c r="BA31" s="1"/>
  <c r="BB31" s="1"/>
  <c r="N32"/>
  <c r="AT32"/>
  <c r="AV32"/>
  <c r="AX32"/>
  <c r="AP33"/>
  <c r="AS32"/>
  <c r="AW32"/>
  <c r="AO33"/>
  <c r="AU32"/>
  <c r="R33"/>
  <c r="P34"/>
  <c r="AR79"/>
  <c r="AV79"/>
  <c r="AT79"/>
  <c r="AX79"/>
  <c r="AP80"/>
  <c r="AU79"/>
  <c r="AS79"/>
  <c r="AO80"/>
  <c r="AW79"/>
  <c r="W29"/>
  <c r="Y29" s="1"/>
  <c r="Z29" s="1"/>
  <c r="J32" l="1"/>
  <c r="J33" s="1"/>
  <c r="AY32"/>
  <c r="BA32" s="1"/>
  <c r="BB32" s="1"/>
  <c r="W30"/>
  <c r="Y30" s="1"/>
  <c r="Z30" s="1"/>
  <c r="L34"/>
  <c r="U33"/>
  <c r="M33"/>
  <c r="V33" s="1"/>
  <c r="N33"/>
  <c r="K33" s="1"/>
  <c r="Q31"/>
  <c r="AR33"/>
  <c r="T31"/>
  <c r="AW33"/>
  <c r="AO34"/>
  <c r="AS33"/>
  <c r="AX33"/>
  <c r="AP34"/>
  <c r="AV33"/>
  <c r="AT33"/>
  <c r="AU33"/>
  <c r="P35"/>
  <c r="R34"/>
  <c r="AO81"/>
  <c r="AW80"/>
  <c r="AS80"/>
  <c r="AU80"/>
  <c r="AY79"/>
  <c r="BA79" s="1"/>
  <c r="BB79" s="1"/>
  <c r="AX80"/>
  <c r="AP81"/>
  <c r="AT80"/>
  <c r="AV80"/>
  <c r="AR80"/>
  <c r="S33" l="1"/>
  <c r="S32"/>
  <c r="H33"/>
  <c r="AY80"/>
  <c r="BA80" s="1"/>
  <c r="BB80" s="1"/>
  <c r="AY33"/>
  <c r="BA33" s="1"/>
  <c r="BB33" s="1"/>
  <c r="T32"/>
  <c r="Q32"/>
  <c r="M34"/>
  <c r="V34" s="1"/>
  <c r="L35"/>
  <c r="U34"/>
  <c r="AR34"/>
  <c r="W31"/>
  <c r="Y31" s="1"/>
  <c r="Z31" s="1"/>
  <c r="B8" i="2" s="1"/>
  <c r="N34" i="9"/>
  <c r="K34" s="1"/>
  <c r="AT34"/>
  <c r="AV34"/>
  <c r="AX34"/>
  <c r="AP35"/>
  <c r="AS34"/>
  <c r="AW34"/>
  <c r="AO35"/>
  <c r="AU34"/>
  <c r="R35"/>
  <c r="P36"/>
  <c r="AR81"/>
  <c r="AV81"/>
  <c r="AT81"/>
  <c r="AX81"/>
  <c r="AP82"/>
  <c r="AU81"/>
  <c r="AS81"/>
  <c r="AO82"/>
  <c r="AW81"/>
  <c r="AY34" l="1"/>
  <c r="BA34" s="1"/>
  <c r="BB34" s="1"/>
  <c r="J34"/>
  <c r="J35" s="1"/>
  <c r="H34"/>
  <c r="W32"/>
  <c r="Y32" s="1"/>
  <c r="Z32" s="1"/>
  <c r="L36"/>
  <c r="N36" s="1"/>
  <c r="U35"/>
  <c r="M35"/>
  <c r="V35" s="1"/>
  <c r="N35"/>
  <c r="K35" s="1"/>
  <c r="K36" s="1"/>
  <c r="S34"/>
  <c r="AR35"/>
  <c r="Q33"/>
  <c r="T33"/>
  <c r="AW35"/>
  <c r="AO36"/>
  <c r="AS35"/>
  <c r="AP36"/>
  <c r="AX35"/>
  <c r="AV35"/>
  <c r="AT35"/>
  <c r="AU35"/>
  <c r="P37"/>
  <c r="R36"/>
  <c r="AO83"/>
  <c r="AW82"/>
  <c r="AS82"/>
  <c r="AU82"/>
  <c r="AY81"/>
  <c r="BA81" s="1"/>
  <c r="BB81" s="1"/>
  <c r="AX82"/>
  <c r="AP83"/>
  <c r="AT82"/>
  <c r="AV82"/>
  <c r="AR82"/>
  <c r="J36" l="1"/>
  <c r="S35"/>
  <c r="H35"/>
  <c r="H36" s="1"/>
  <c r="AY82"/>
  <c r="BA82" s="1"/>
  <c r="BB82" s="1"/>
  <c r="M36"/>
  <c r="V36" s="1"/>
  <c r="L37"/>
  <c r="U36"/>
  <c r="W33"/>
  <c r="Y33" s="1"/>
  <c r="Z33" s="1"/>
  <c r="T34"/>
  <c r="Q34"/>
  <c r="AR36"/>
  <c r="AO37"/>
  <c r="AW36"/>
  <c r="AT36"/>
  <c r="AV36"/>
  <c r="AX36"/>
  <c r="AP37"/>
  <c r="AS36"/>
  <c r="AY35"/>
  <c r="BA35" s="1"/>
  <c r="BB35" s="1"/>
  <c r="AU36"/>
  <c r="R37"/>
  <c r="P38"/>
  <c r="AR83"/>
  <c r="AR84"/>
  <c r="AV83"/>
  <c r="AV84"/>
  <c r="AT83"/>
  <c r="AT84"/>
  <c r="AX83"/>
  <c r="AP84"/>
  <c r="AX84" s="1"/>
  <c r="AU84"/>
  <c r="AU83"/>
  <c r="AS84"/>
  <c r="AS83"/>
  <c r="AO84"/>
  <c r="AW84" s="1"/>
  <c r="AW83"/>
  <c r="H37" l="1"/>
  <c r="S36"/>
  <c r="T35"/>
  <c r="W34"/>
  <c r="Y34" s="1"/>
  <c r="Z34" s="1"/>
  <c r="AR37"/>
  <c r="Q35"/>
  <c r="N37"/>
  <c r="L38"/>
  <c r="U37"/>
  <c r="M37"/>
  <c r="V37" s="1"/>
  <c r="AW37"/>
  <c r="AO38"/>
  <c r="AS37"/>
  <c r="AX37"/>
  <c r="AP38"/>
  <c r="AV37"/>
  <c r="AT37"/>
  <c r="AY36"/>
  <c r="BA36" s="1"/>
  <c r="BB36" s="1"/>
  <c r="AU37"/>
  <c r="R38"/>
  <c r="P39"/>
  <c r="AY83"/>
  <c r="BA83" s="1"/>
  <c r="BB83" s="1"/>
  <c r="AY84"/>
  <c r="BA84" s="1"/>
  <c r="BB84" s="1"/>
  <c r="S37" l="1"/>
  <c r="K37"/>
  <c r="K38" s="1"/>
  <c r="J37"/>
  <c r="AY37"/>
  <c r="BA37" s="1"/>
  <c r="BB37" s="1"/>
  <c r="W35"/>
  <c r="Y35" s="1"/>
  <c r="Z35" s="1"/>
  <c r="L39"/>
  <c r="N39" s="1"/>
  <c r="U38"/>
  <c r="M38"/>
  <c r="V38" s="1"/>
  <c r="AR38"/>
  <c r="T36"/>
  <c r="Q36"/>
  <c r="W36" s="1"/>
  <c r="Y36" s="1"/>
  <c r="Z36" s="1"/>
  <c r="N38"/>
  <c r="H38" s="1"/>
  <c r="H39" s="1"/>
  <c r="AT38"/>
  <c r="AV38"/>
  <c r="AX38"/>
  <c r="AP39"/>
  <c r="AS38"/>
  <c r="AW38"/>
  <c r="AO39"/>
  <c r="AU38"/>
  <c r="P40"/>
  <c r="R39"/>
  <c r="K39" l="1"/>
  <c r="K40" s="1"/>
  <c r="J38"/>
  <c r="J39" s="1"/>
  <c r="J40" s="1"/>
  <c r="Q37"/>
  <c r="T37"/>
  <c r="M39"/>
  <c r="V39" s="1"/>
  <c r="U39"/>
  <c r="L40"/>
  <c r="N40" s="1"/>
  <c r="H40" s="1"/>
  <c r="AR39"/>
  <c r="AW39"/>
  <c r="AO40"/>
  <c r="AS39"/>
  <c r="AX39"/>
  <c r="AP40"/>
  <c r="AV39"/>
  <c r="AT39"/>
  <c r="AY38"/>
  <c r="BA38" s="1"/>
  <c r="BB38" s="1"/>
  <c r="AU39"/>
  <c r="R40"/>
  <c r="P41"/>
  <c r="S38" l="1"/>
  <c r="J41"/>
  <c r="AY39"/>
  <c r="BA39" s="1"/>
  <c r="BB39" s="1"/>
  <c r="W37"/>
  <c r="Y37" s="1"/>
  <c r="Z37" s="1"/>
  <c r="AR40"/>
  <c r="Q38"/>
  <c r="L41"/>
  <c r="U40"/>
  <c r="N41"/>
  <c r="H41" s="1"/>
  <c r="M40"/>
  <c r="V40" s="1"/>
  <c r="T38"/>
  <c r="S39"/>
  <c r="AT40"/>
  <c r="AV40"/>
  <c r="AX40"/>
  <c r="AP41"/>
  <c r="AS40"/>
  <c r="AW40"/>
  <c r="AO41"/>
  <c r="AU40"/>
  <c r="P42"/>
  <c r="R41"/>
  <c r="AC55" i="2"/>
  <c r="AB55"/>
  <c r="AA55"/>
  <c r="Z55"/>
  <c r="Y55"/>
  <c r="X55"/>
  <c r="W55"/>
  <c r="V55"/>
  <c r="U55"/>
  <c r="T55"/>
  <c r="S55"/>
  <c r="R55"/>
  <c r="R36"/>
  <c r="Y35"/>
  <c r="R35"/>
  <c r="Y34"/>
  <c r="R34"/>
  <c r="Y33"/>
  <c r="R33"/>
  <c r="Y32"/>
  <c r="R32"/>
  <c r="Y31"/>
  <c r="R31"/>
  <c r="AY40" i="9" l="1"/>
  <c r="BA40" s="1"/>
  <c r="BB40" s="1"/>
  <c r="K41"/>
  <c r="S40"/>
  <c r="S41"/>
  <c r="T39"/>
  <c r="M41"/>
  <c r="V41" s="1"/>
  <c r="U41"/>
  <c r="L42"/>
  <c r="W38"/>
  <c r="Y38" s="1"/>
  <c r="Z38" s="1"/>
  <c r="Q39"/>
  <c r="AR41"/>
  <c r="AW41"/>
  <c r="AO42"/>
  <c r="AS41"/>
  <c r="AX41"/>
  <c r="AP42"/>
  <c r="AV41"/>
  <c r="AT41"/>
  <c r="AU41"/>
  <c r="R42"/>
  <c r="P43"/>
  <c r="Q7" i="2"/>
  <c r="AY41" i="9" l="1"/>
  <c r="BA41" s="1"/>
  <c r="BB41" s="1"/>
  <c r="W39"/>
  <c r="Y39" s="1"/>
  <c r="Z39" s="1"/>
  <c r="U42"/>
  <c r="L43"/>
  <c r="M42"/>
  <c r="V42" s="1"/>
  <c r="T40"/>
  <c r="AR42"/>
  <c r="Q40"/>
  <c r="N42"/>
  <c r="AT42"/>
  <c r="AS42"/>
  <c r="AV42"/>
  <c r="AP43"/>
  <c r="AX42"/>
  <c r="AO43"/>
  <c r="AW42"/>
  <c r="AU42"/>
  <c r="R43"/>
  <c r="P44"/>
  <c r="Q8" i="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R27" l="1"/>
  <c r="S27"/>
  <c r="Q28"/>
  <c r="H42" i="9"/>
  <c r="J42"/>
  <c r="K42"/>
  <c r="K43" s="1"/>
  <c r="W40"/>
  <c r="Y40" s="1"/>
  <c r="Z40" s="1"/>
  <c r="S42"/>
  <c r="AR43"/>
  <c r="T41"/>
  <c r="Q41"/>
  <c r="N43"/>
  <c r="L44"/>
  <c r="U43"/>
  <c r="M43"/>
  <c r="V43" s="1"/>
  <c r="AW43"/>
  <c r="AO44"/>
  <c r="AX43"/>
  <c r="AP44"/>
  <c r="AV43"/>
  <c r="AS43"/>
  <c r="AT43"/>
  <c r="AY42"/>
  <c r="BA42" s="1"/>
  <c r="BB42" s="1"/>
  <c r="AU43"/>
  <c r="P45"/>
  <c r="R44"/>
  <c r="S7" i="2"/>
  <c r="AY43" i="9" l="1"/>
  <c r="BA43" s="1"/>
  <c r="BB43" s="1"/>
  <c r="H43"/>
  <c r="H44" s="1"/>
  <c r="R28" i="2"/>
  <c r="S28"/>
  <c r="J43" i="9"/>
  <c r="S43" s="1"/>
  <c r="W41"/>
  <c r="Y41" s="1"/>
  <c r="Z41" s="1"/>
  <c r="AR44"/>
  <c r="N44"/>
  <c r="K44" s="1"/>
  <c r="M44"/>
  <c r="V44" s="1"/>
  <c r="L45"/>
  <c r="U44"/>
  <c r="Q42"/>
  <c r="T42"/>
  <c r="AT44"/>
  <c r="AS44"/>
  <c r="AV44"/>
  <c r="AP45"/>
  <c r="AX44"/>
  <c r="AO45"/>
  <c r="AW44"/>
  <c r="AU44"/>
  <c r="AY44" s="1"/>
  <c r="BA44" s="1"/>
  <c r="BB44" s="1"/>
  <c r="P46"/>
  <c r="R45"/>
  <c r="R7" i="2"/>
  <c r="J44" i="9" l="1"/>
  <c r="J45" s="1"/>
  <c r="T43"/>
  <c r="Q43"/>
  <c r="N45"/>
  <c r="H45" s="1"/>
  <c r="H46" s="1"/>
  <c r="L46"/>
  <c r="U45"/>
  <c r="M45"/>
  <c r="V45" s="1"/>
  <c r="N46"/>
  <c r="AR45"/>
  <c r="W42"/>
  <c r="Y42" s="1"/>
  <c r="Z42" s="1"/>
  <c r="AW45"/>
  <c r="AO46"/>
  <c r="AX45"/>
  <c r="AP46"/>
  <c r="AV45"/>
  <c r="AS45"/>
  <c r="AT45"/>
  <c r="AU45"/>
  <c r="P47"/>
  <c r="R46"/>
  <c r="I116" i="1"/>
  <c r="I117"/>
  <c r="I114"/>
  <c r="B117"/>
  <c r="B114"/>
  <c r="O113"/>
  <c r="I115" s="1"/>
  <c r="N113"/>
  <c r="B116" s="1"/>
  <c r="I42"/>
  <c r="I43"/>
  <c r="I44"/>
  <c r="I41"/>
  <c r="B42"/>
  <c r="B43"/>
  <c r="B44"/>
  <c r="B41"/>
  <c r="I6"/>
  <c r="I78" s="1"/>
  <c r="I7"/>
  <c r="I79" s="1"/>
  <c r="I8"/>
  <c r="I80" s="1"/>
  <c r="I5"/>
  <c r="I77" s="1"/>
  <c r="B6"/>
  <c r="B78" s="1"/>
  <c r="B7"/>
  <c r="B79" s="1"/>
  <c r="B8"/>
  <c r="B80" s="1"/>
  <c r="B5"/>
  <c r="B77" s="1"/>
  <c r="J46" i="9" l="1"/>
  <c r="B115" i="1"/>
  <c r="S44" i="9"/>
  <c r="S45"/>
  <c r="K45"/>
  <c r="K46" s="1"/>
  <c r="W43"/>
  <c r="Y43" s="1"/>
  <c r="Z43" s="1"/>
  <c r="T44"/>
  <c r="AR46"/>
  <c r="M46"/>
  <c r="V46" s="1"/>
  <c r="L47"/>
  <c r="U46"/>
  <c r="Q44"/>
  <c r="AT46"/>
  <c r="AS46"/>
  <c r="AV46"/>
  <c r="AP47"/>
  <c r="AX46"/>
  <c r="AO47"/>
  <c r="AW46"/>
  <c r="AY45"/>
  <c r="BA45" s="1"/>
  <c r="BB45" s="1"/>
  <c r="AU46"/>
  <c r="P48"/>
  <c r="R47"/>
  <c r="R21" i="2"/>
  <c r="Q45" i="9" l="1"/>
  <c r="U47"/>
  <c r="M47"/>
  <c r="V47" s="1"/>
  <c r="L48"/>
  <c r="AR47"/>
  <c r="S46"/>
  <c r="T45"/>
  <c r="N47"/>
  <c r="H47" s="1"/>
  <c r="AY46"/>
  <c r="BA46" s="1"/>
  <c r="BB46" s="1"/>
  <c r="W44"/>
  <c r="Y44" s="1"/>
  <c r="Z44" s="1"/>
  <c r="AW47"/>
  <c r="AO48"/>
  <c r="AX47"/>
  <c r="AP48"/>
  <c r="AV47"/>
  <c r="AS47"/>
  <c r="AT47"/>
  <c r="AU47"/>
  <c r="R48"/>
  <c r="P49"/>
  <c r="S8" i="2"/>
  <c r="I8" s="1"/>
  <c r="Y36" s="1"/>
  <c r="R8"/>
  <c r="R26"/>
  <c r="S25"/>
  <c r="R24"/>
  <c r="S23"/>
  <c r="R22"/>
  <c r="S21"/>
  <c r="R20"/>
  <c r="S19"/>
  <c r="R18"/>
  <c r="S17"/>
  <c r="R16"/>
  <c r="S15"/>
  <c r="R14"/>
  <c r="S13"/>
  <c r="I13" s="1"/>
  <c r="R12"/>
  <c r="S11"/>
  <c r="R10"/>
  <c r="S9"/>
  <c r="K47" i="9" l="1"/>
  <c r="K48" s="1"/>
  <c r="J47"/>
  <c r="J48" s="1"/>
  <c r="Q46"/>
  <c r="T46"/>
  <c r="AR48"/>
  <c r="N48"/>
  <c r="H48" s="1"/>
  <c r="L49"/>
  <c r="U48"/>
  <c r="M48"/>
  <c r="V48" s="1"/>
  <c r="AY47"/>
  <c r="BA47" s="1"/>
  <c r="BB47" s="1"/>
  <c r="W45"/>
  <c r="Y45" s="1"/>
  <c r="Z45" s="1"/>
  <c r="AT48"/>
  <c r="AS48"/>
  <c r="AV48"/>
  <c r="AX48"/>
  <c r="AP49"/>
  <c r="AW48"/>
  <c r="AO49"/>
  <c r="AU48"/>
  <c r="P50"/>
  <c r="R49"/>
  <c r="I9" i="2"/>
  <c r="Y37" s="1"/>
  <c r="I118" i="1"/>
  <c r="I45"/>
  <c r="I9"/>
  <c r="R9" i="2"/>
  <c r="B9" s="1"/>
  <c r="R11"/>
  <c r="R13"/>
  <c r="R15"/>
  <c r="R17"/>
  <c r="R19"/>
  <c r="R23"/>
  <c r="R25"/>
  <c r="S10"/>
  <c r="S12"/>
  <c r="S14"/>
  <c r="S16"/>
  <c r="S18"/>
  <c r="S20"/>
  <c r="S22"/>
  <c r="S24"/>
  <c r="S26"/>
  <c r="S47" i="9" l="1"/>
  <c r="AY48"/>
  <c r="BA48" s="1"/>
  <c r="BB48" s="1"/>
  <c r="S48"/>
  <c r="W46"/>
  <c r="Y46" s="1"/>
  <c r="Z46" s="1"/>
  <c r="N49"/>
  <c r="H49" s="1"/>
  <c r="H50" s="1"/>
  <c r="M49"/>
  <c r="V49" s="1"/>
  <c r="U49"/>
  <c r="L50"/>
  <c r="N50" s="1"/>
  <c r="AR49"/>
  <c r="T47"/>
  <c r="Q47"/>
  <c r="AS49"/>
  <c r="AT49"/>
  <c r="AO50"/>
  <c r="AW49"/>
  <c r="AP50"/>
  <c r="AX49"/>
  <c r="AV49"/>
  <c r="AU49"/>
  <c r="P51"/>
  <c r="R50"/>
  <c r="I10" i="2"/>
  <c r="B9" i="1"/>
  <c r="B118"/>
  <c r="B45"/>
  <c r="I120"/>
  <c r="I47"/>
  <c r="I11"/>
  <c r="I46"/>
  <c r="I10"/>
  <c r="I119"/>
  <c r="I81"/>
  <c r="B81" l="1"/>
  <c r="J49" i="9"/>
  <c r="J50" s="1"/>
  <c r="K49"/>
  <c r="K50" s="1"/>
  <c r="S49"/>
  <c r="Q48"/>
  <c r="AR50"/>
  <c r="T48"/>
  <c r="M50"/>
  <c r="V50" s="1"/>
  <c r="L51"/>
  <c r="U50"/>
  <c r="W47"/>
  <c r="Y47" s="1"/>
  <c r="Z47" s="1"/>
  <c r="AV50"/>
  <c r="AX50"/>
  <c r="AP51"/>
  <c r="AW50"/>
  <c r="AO51"/>
  <c r="AT50"/>
  <c r="AS50"/>
  <c r="AY49"/>
  <c r="BA49" s="1"/>
  <c r="BB49" s="1"/>
  <c r="AU50"/>
  <c r="P52"/>
  <c r="R51"/>
  <c r="I11" i="2"/>
  <c r="Y39" s="1"/>
  <c r="Y38"/>
  <c r="B10"/>
  <c r="B11" s="1"/>
  <c r="R37"/>
  <c r="B119" i="1"/>
  <c r="B46"/>
  <c r="B10"/>
  <c r="I82"/>
  <c r="I48"/>
  <c r="I12"/>
  <c r="I121"/>
  <c r="I83"/>
  <c r="K8" i="2"/>
  <c r="AA36" s="1"/>
  <c r="M8"/>
  <c r="AC36" s="1"/>
  <c r="H9"/>
  <c r="X37" s="1"/>
  <c r="J8"/>
  <c r="Z36" s="1"/>
  <c r="G8"/>
  <c r="W36" s="1"/>
  <c r="E8"/>
  <c r="U36" s="1"/>
  <c r="M7"/>
  <c r="AC35" s="1"/>
  <c r="L7"/>
  <c r="AB35" s="1"/>
  <c r="K7"/>
  <c r="AA35" s="1"/>
  <c r="J7"/>
  <c r="Z35" s="1"/>
  <c r="H7"/>
  <c r="X35" s="1"/>
  <c r="G7"/>
  <c r="W35" s="1"/>
  <c r="F7"/>
  <c r="V35" s="1"/>
  <c r="E7"/>
  <c r="U35" s="1"/>
  <c r="D7"/>
  <c r="T35" s="1"/>
  <c r="C7"/>
  <c r="S35" s="1"/>
  <c r="M6"/>
  <c r="L6"/>
  <c r="K6"/>
  <c r="J6"/>
  <c r="H6"/>
  <c r="G6"/>
  <c r="F6"/>
  <c r="E6"/>
  <c r="D6"/>
  <c r="C6"/>
  <c r="M5"/>
  <c r="L5"/>
  <c r="K5"/>
  <c r="J5"/>
  <c r="H5"/>
  <c r="G5"/>
  <c r="F5"/>
  <c r="E5"/>
  <c r="D5"/>
  <c r="C5"/>
  <c r="M4"/>
  <c r="L4"/>
  <c r="K4"/>
  <c r="J4"/>
  <c r="H4"/>
  <c r="G4"/>
  <c r="F4"/>
  <c r="E4"/>
  <c r="D4"/>
  <c r="C4"/>
  <c r="M3"/>
  <c r="L3"/>
  <c r="K3"/>
  <c r="J3"/>
  <c r="H3"/>
  <c r="G3"/>
  <c r="F3"/>
  <c r="E3"/>
  <c r="D3"/>
  <c r="C3"/>
  <c r="V31" l="1"/>
  <c r="F114" i="1"/>
  <c r="F41"/>
  <c r="F5"/>
  <c r="X31" i="2"/>
  <c r="H114" i="1"/>
  <c r="H41"/>
  <c r="H5"/>
  <c r="AA31" i="2"/>
  <c r="K114" i="1"/>
  <c r="K41"/>
  <c r="K5"/>
  <c r="V32" i="2"/>
  <c r="F115" i="1"/>
  <c r="F42"/>
  <c r="F6"/>
  <c r="X32" i="2"/>
  <c r="H115" i="1"/>
  <c r="H42"/>
  <c r="H6"/>
  <c r="AA32" i="2"/>
  <c r="K115" i="1"/>
  <c r="K42"/>
  <c r="K6"/>
  <c r="V33" i="2"/>
  <c r="F116" i="1"/>
  <c r="F43"/>
  <c r="F7"/>
  <c r="X33" i="2"/>
  <c r="H116" i="1"/>
  <c r="H43"/>
  <c r="H7"/>
  <c r="AA33" i="2"/>
  <c r="K116" i="1"/>
  <c r="K43"/>
  <c r="K7"/>
  <c r="V34" i="2"/>
  <c r="F117" i="1"/>
  <c r="F44"/>
  <c r="F8"/>
  <c r="X34" i="2"/>
  <c r="H117" i="1"/>
  <c r="H44"/>
  <c r="H8"/>
  <c r="AA34" i="2"/>
  <c r="K117" i="1"/>
  <c r="K44"/>
  <c r="K8"/>
  <c r="U31" i="2"/>
  <c r="E114" i="1"/>
  <c r="E41"/>
  <c r="E5"/>
  <c r="W31" i="2"/>
  <c r="G114" i="1"/>
  <c r="G41"/>
  <c r="G5"/>
  <c r="Z31" i="2"/>
  <c r="J114" i="1"/>
  <c r="J41"/>
  <c r="J5"/>
  <c r="U32" i="2"/>
  <c r="E115" i="1"/>
  <c r="E42"/>
  <c r="E6"/>
  <c r="W32" i="2"/>
  <c r="G115" i="1"/>
  <c r="G42"/>
  <c r="G6"/>
  <c r="Z32" i="2"/>
  <c r="J115" i="1"/>
  <c r="J42"/>
  <c r="J6"/>
  <c r="U33" i="2"/>
  <c r="E116" i="1"/>
  <c r="E43"/>
  <c r="E7"/>
  <c r="W33" i="2"/>
  <c r="G116" i="1"/>
  <c r="G43"/>
  <c r="G7"/>
  <c r="Z33" i="2"/>
  <c r="J116" i="1"/>
  <c r="J43"/>
  <c r="J7"/>
  <c r="U34" i="2"/>
  <c r="E117" i="1"/>
  <c r="E44"/>
  <c r="E8"/>
  <c r="W34" i="2"/>
  <c r="G117" i="1"/>
  <c r="G44"/>
  <c r="G8"/>
  <c r="Z34" i="2"/>
  <c r="J117" i="1"/>
  <c r="J44"/>
  <c r="J8"/>
  <c r="T49" i="9"/>
  <c r="Q49"/>
  <c r="AY50"/>
  <c r="BA50" s="1"/>
  <c r="BB50" s="1"/>
  <c r="N51"/>
  <c r="H51" s="1"/>
  <c r="H52" s="1"/>
  <c r="M51"/>
  <c r="V51" s="1"/>
  <c r="U51"/>
  <c r="L52"/>
  <c r="N52" s="1"/>
  <c r="AR51"/>
  <c r="S50"/>
  <c r="W48"/>
  <c r="Y48" s="1"/>
  <c r="Z48" s="1"/>
  <c r="AS51"/>
  <c r="AT51"/>
  <c r="AO52"/>
  <c r="AW51"/>
  <c r="AP52"/>
  <c r="AX51"/>
  <c r="AV51"/>
  <c r="AU51"/>
  <c r="R52"/>
  <c r="P53"/>
  <c r="S31" i="2"/>
  <c r="C114" i="1"/>
  <c r="C41"/>
  <c r="C5"/>
  <c r="AB31" i="2"/>
  <c r="L114" i="1"/>
  <c r="L41"/>
  <c r="L5"/>
  <c r="S32" i="2"/>
  <c r="C115" i="1"/>
  <c r="C42"/>
  <c r="C6"/>
  <c r="AB32" i="2"/>
  <c r="L115" i="1"/>
  <c r="L42"/>
  <c r="L6"/>
  <c r="S33" i="2"/>
  <c r="C116" i="1"/>
  <c r="C43"/>
  <c r="C7"/>
  <c r="AB33" i="2"/>
  <c r="L116" i="1"/>
  <c r="L43"/>
  <c r="L7"/>
  <c r="S34" i="2"/>
  <c r="C117" i="1"/>
  <c r="C44"/>
  <c r="C8"/>
  <c r="AB34" i="2"/>
  <c r="L117" i="1"/>
  <c r="L44"/>
  <c r="L8"/>
  <c r="T31" i="2"/>
  <c r="D114" i="1"/>
  <c r="D41"/>
  <c r="D5"/>
  <c r="AC31" i="2"/>
  <c r="M114" i="1"/>
  <c r="M41"/>
  <c r="M5"/>
  <c r="T32" i="2"/>
  <c r="D115" i="1"/>
  <c r="D42"/>
  <c r="D6"/>
  <c r="AC32" i="2"/>
  <c r="M115" i="1"/>
  <c r="M42"/>
  <c r="M6"/>
  <c r="T33" i="2"/>
  <c r="D116" i="1"/>
  <c r="D43"/>
  <c r="D7"/>
  <c r="AC33" i="2"/>
  <c r="M116" i="1"/>
  <c r="M43"/>
  <c r="M7"/>
  <c r="T34" i="2"/>
  <c r="D117" i="1"/>
  <c r="D44"/>
  <c r="D8"/>
  <c r="AC34" i="2"/>
  <c r="M117" i="1"/>
  <c r="M44"/>
  <c r="M8"/>
  <c r="Y40" i="2"/>
  <c r="R38"/>
  <c r="B11" i="1"/>
  <c r="B82"/>
  <c r="B12"/>
  <c r="B120"/>
  <c r="B47"/>
  <c r="B121"/>
  <c r="B48"/>
  <c r="E118"/>
  <c r="E45"/>
  <c r="E9"/>
  <c r="G118"/>
  <c r="G45"/>
  <c r="G9"/>
  <c r="J45"/>
  <c r="J9"/>
  <c r="J118"/>
  <c r="E46"/>
  <c r="E10"/>
  <c r="E119"/>
  <c r="J119"/>
  <c r="J46"/>
  <c r="J10"/>
  <c r="I122"/>
  <c r="I49"/>
  <c r="I13"/>
  <c r="F45"/>
  <c r="F9"/>
  <c r="F118"/>
  <c r="H45"/>
  <c r="H9"/>
  <c r="H118"/>
  <c r="K118"/>
  <c r="K45"/>
  <c r="K9"/>
  <c r="G46"/>
  <c r="G10"/>
  <c r="G119"/>
  <c r="H47"/>
  <c r="H11"/>
  <c r="H120"/>
  <c r="K46"/>
  <c r="K10"/>
  <c r="K119"/>
  <c r="I84"/>
  <c r="D118"/>
  <c r="D45"/>
  <c r="D9"/>
  <c r="M118"/>
  <c r="M45"/>
  <c r="M9"/>
  <c r="C45"/>
  <c r="C9"/>
  <c r="C118"/>
  <c r="L45"/>
  <c r="L9"/>
  <c r="L118"/>
  <c r="M119"/>
  <c r="M46"/>
  <c r="M10"/>
  <c r="F9" i="2"/>
  <c r="V37" s="1"/>
  <c r="K9"/>
  <c r="AA37" s="1"/>
  <c r="C9"/>
  <c r="S37" s="1"/>
  <c r="J10"/>
  <c r="Z38" s="1"/>
  <c r="E10"/>
  <c r="U38" s="1"/>
  <c r="K10"/>
  <c r="AA38" s="1"/>
  <c r="H10"/>
  <c r="X38" s="1"/>
  <c r="F10"/>
  <c r="V38" s="1"/>
  <c r="G10"/>
  <c r="W38" s="1"/>
  <c r="E9"/>
  <c r="U37" s="1"/>
  <c r="G9"/>
  <c r="W37" s="1"/>
  <c r="J9"/>
  <c r="Z37" s="1"/>
  <c r="F8"/>
  <c r="V36" s="1"/>
  <c r="H8"/>
  <c r="X36" s="1"/>
  <c r="C8"/>
  <c r="S36" s="1"/>
  <c r="L8"/>
  <c r="AB36" s="1"/>
  <c r="D8"/>
  <c r="T36" s="1"/>
  <c r="K51" i="9" l="1"/>
  <c r="K52" s="1"/>
  <c r="J51"/>
  <c r="J52" s="1"/>
  <c r="AY51"/>
  <c r="BA51" s="1"/>
  <c r="BB51" s="1"/>
  <c r="J80" i="1"/>
  <c r="G80"/>
  <c r="E80"/>
  <c r="J79"/>
  <c r="G79"/>
  <c r="E79"/>
  <c r="J78"/>
  <c r="G78"/>
  <c r="E78"/>
  <c r="J77"/>
  <c r="G77"/>
  <c r="E77"/>
  <c r="K80"/>
  <c r="H80"/>
  <c r="F80"/>
  <c r="K79"/>
  <c r="H79"/>
  <c r="F79"/>
  <c r="K78"/>
  <c r="H78"/>
  <c r="F78"/>
  <c r="K77"/>
  <c r="H77"/>
  <c r="F77"/>
  <c r="M80"/>
  <c r="D80"/>
  <c r="M79"/>
  <c r="D79"/>
  <c r="M78"/>
  <c r="D78"/>
  <c r="M77"/>
  <c r="D77"/>
  <c r="W49" i="9"/>
  <c r="Y49" s="1"/>
  <c r="Z49" s="1"/>
  <c r="M52"/>
  <c r="V52" s="1"/>
  <c r="L53"/>
  <c r="U52"/>
  <c r="Q50"/>
  <c r="L80" i="1"/>
  <c r="C80"/>
  <c r="L79"/>
  <c r="C79"/>
  <c r="L78"/>
  <c r="AR52" i="9"/>
  <c r="T50"/>
  <c r="AV52"/>
  <c r="AP53"/>
  <c r="AX52"/>
  <c r="AO53"/>
  <c r="AW52"/>
  <c r="AT52"/>
  <c r="AS52"/>
  <c r="P54"/>
  <c r="AU52"/>
  <c r="R53"/>
  <c r="C78" i="1"/>
  <c r="L77"/>
  <c r="C77"/>
  <c r="I14" i="2"/>
  <c r="Y41"/>
  <c r="R39"/>
  <c r="B83" i="1"/>
  <c r="B84"/>
  <c r="B122"/>
  <c r="B49"/>
  <c r="B13"/>
  <c r="K82"/>
  <c r="H83"/>
  <c r="G82"/>
  <c r="H81"/>
  <c r="F81"/>
  <c r="I85"/>
  <c r="J82"/>
  <c r="G81"/>
  <c r="E81"/>
  <c r="F119"/>
  <c r="F46"/>
  <c r="F10"/>
  <c r="G48"/>
  <c r="G12"/>
  <c r="G121"/>
  <c r="E48"/>
  <c r="E12"/>
  <c r="E121"/>
  <c r="H119"/>
  <c r="H46"/>
  <c r="H10"/>
  <c r="J47"/>
  <c r="J11"/>
  <c r="J120"/>
  <c r="E120"/>
  <c r="E47"/>
  <c r="E11"/>
  <c r="F121"/>
  <c r="F48"/>
  <c r="F12"/>
  <c r="K48"/>
  <c r="K12"/>
  <c r="K121"/>
  <c r="J121"/>
  <c r="J48"/>
  <c r="J12"/>
  <c r="K120"/>
  <c r="K47"/>
  <c r="K11"/>
  <c r="I50"/>
  <c r="I14"/>
  <c r="I123"/>
  <c r="K81"/>
  <c r="E82"/>
  <c r="J81"/>
  <c r="G120"/>
  <c r="G47"/>
  <c r="G11"/>
  <c r="H121"/>
  <c r="H48"/>
  <c r="H12"/>
  <c r="F47"/>
  <c r="F11"/>
  <c r="F120"/>
  <c r="L81"/>
  <c r="C81"/>
  <c r="M81"/>
  <c r="D81"/>
  <c r="L46"/>
  <c r="L10"/>
  <c r="L119"/>
  <c r="D46"/>
  <c r="D10"/>
  <c r="D119"/>
  <c r="C119"/>
  <c r="C46"/>
  <c r="C10"/>
  <c r="C47"/>
  <c r="C11"/>
  <c r="C120"/>
  <c r="M82"/>
  <c r="M9" i="2"/>
  <c r="AC37" s="1"/>
  <c r="D9"/>
  <c r="T37" s="1"/>
  <c r="L9"/>
  <c r="AB37" s="1"/>
  <c r="G11"/>
  <c r="W39" s="1"/>
  <c r="K11"/>
  <c r="AA39" s="1"/>
  <c r="H11"/>
  <c r="X39" s="1"/>
  <c r="F11"/>
  <c r="V39" s="1"/>
  <c r="J11"/>
  <c r="Z39" s="1"/>
  <c r="E11"/>
  <c r="U39" s="1"/>
  <c r="A25" i="1"/>
  <c r="A26" s="1"/>
  <c r="A27" s="1"/>
  <c r="A61"/>
  <c r="A62"/>
  <c r="A63" s="1"/>
  <c r="A97"/>
  <c r="A98"/>
  <c r="A99"/>
  <c r="A100" s="1"/>
  <c r="A101" s="1"/>
  <c r="A102" s="1"/>
  <c r="A103" s="1"/>
  <c r="A104" s="1"/>
  <c r="A105" s="1"/>
  <c r="A106" s="1"/>
  <c r="A107" s="1"/>
  <c r="A108" s="1"/>
  <c r="A109" s="1"/>
  <c r="A134"/>
  <c r="A135"/>
  <c r="A136"/>
  <c r="A137" s="1"/>
  <c r="A138" s="1"/>
  <c r="A208"/>
  <c r="A209"/>
  <c r="A210"/>
  <c r="A211" s="1"/>
  <c r="A212" s="1"/>
  <c r="A213" s="1"/>
  <c r="A242"/>
  <c r="A243"/>
  <c r="A244"/>
  <c r="A245" s="1"/>
  <c r="A246" s="1"/>
  <c r="A269"/>
  <c r="A270"/>
  <c r="A271" s="1"/>
  <c r="A272" s="1"/>
  <c r="A273" s="1"/>
  <c r="A139" l="1"/>
  <c r="S51" i="9"/>
  <c r="J53"/>
  <c r="K53"/>
  <c r="K54" s="1"/>
  <c r="P67"/>
  <c r="AY52"/>
  <c r="BA52" s="1"/>
  <c r="BB52" s="1"/>
  <c r="T51"/>
  <c r="Q51"/>
  <c r="AR53"/>
  <c r="N53"/>
  <c r="H53" s="1"/>
  <c r="L54"/>
  <c r="N54" s="1"/>
  <c r="U53"/>
  <c r="M53"/>
  <c r="V53" s="1"/>
  <c r="S52"/>
  <c r="W50"/>
  <c r="Y50" s="1"/>
  <c r="Z50" s="1"/>
  <c r="R54"/>
  <c r="AW53"/>
  <c r="AO54"/>
  <c r="AX53"/>
  <c r="AP54"/>
  <c r="AV53"/>
  <c r="P55"/>
  <c r="AS53"/>
  <c r="AT53"/>
  <c r="AU53"/>
  <c r="I15" i="2"/>
  <c r="Y42"/>
  <c r="B85" i="1"/>
  <c r="C82"/>
  <c r="H84"/>
  <c r="G83"/>
  <c r="I86"/>
  <c r="K83"/>
  <c r="J84"/>
  <c r="F84"/>
  <c r="E83"/>
  <c r="H82"/>
  <c r="F82"/>
  <c r="F49"/>
  <c r="F13"/>
  <c r="F122"/>
  <c r="J49"/>
  <c r="J13"/>
  <c r="J122"/>
  <c r="H49"/>
  <c r="H13"/>
  <c r="H122"/>
  <c r="G122"/>
  <c r="G49"/>
  <c r="G13"/>
  <c r="I124"/>
  <c r="I51"/>
  <c r="I15"/>
  <c r="F83"/>
  <c r="K84"/>
  <c r="J83"/>
  <c r="E84"/>
  <c r="G84"/>
  <c r="E122"/>
  <c r="E49"/>
  <c r="E13"/>
  <c r="K122"/>
  <c r="K49"/>
  <c r="K13"/>
  <c r="M120"/>
  <c r="M47"/>
  <c r="M11"/>
  <c r="D120"/>
  <c r="D47"/>
  <c r="D11"/>
  <c r="C83"/>
  <c r="D82"/>
  <c r="L82"/>
  <c r="L47"/>
  <c r="L11"/>
  <c r="L120"/>
  <c r="L10" i="2"/>
  <c r="AB38" s="1"/>
  <c r="D10"/>
  <c r="T38" s="1"/>
  <c r="M10"/>
  <c r="AC38" s="1"/>
  <c r="C10"/>
  <c r="S38" s="1"/>
  <c r="J12"/>
  <c r="Z40" s="1"/>
  <c r="E12"/>
  <c r="U40" s="1"/>
  <c r="K12"/>
  <c r="AA40" s="1"/>
  <c r="H12"/>
  <c r="X40" s="1"/>
  <c r="F12"/>
  <c r="V40" s="1"/>
  <c r="G12"/>
  <c r="W40" s="1"/>
  <c r="A140" i="1" l="1"/>
  <c r="J54" i="9"/>
  <c r="H54"/>
  <c r="AY53"/>
  <c r="BA53" s="1"/>
  <c r="BB53" s="1"/>
  <c r="W51"/>
  <c r="Y51" s="1"/>
  <c r="Z51" s="1"/>
  <c r="R67"/>
  <c r="P68"/>
  <c r="S53"/>
  <c r="Q52"/>
  <c r="T52"/>
  <c r="L55"/>
  <c r="N55" s="1"/>
  <c r="K55" s="1"/>
  <c r="U54"/>
  <c r="M54"/>
  <c r="V54" s="1"/>
  <c r="AR54"/>
  <c r="AU54"/>
  <c r="AT54"/>
  <c r="AS54"/>
  <c r="P56"/>
  <c r="AV54"/>
  <c r="AX54"/>
  <c r="AP55"/>
  <c r="AW54"/>
  <c r="AO55"/>
  <c r="R55"/>
  <c r="I16" i="2"/>
  <c r="Y43"/>
  <c r="K85" i="1"/>
  <c r="E85"/>
  <c r="G85"/>
  <c r="K50"/>
  <c r="K14"/>
  <c r="K123"/>
  <c r="J123"/>
  <c r="J50"/>
  <c r="J14"/>
  <c r="G50"/>
  <c r="G14"/>
  <c r="G123"/>
  <c r="H123"/>
  <c r="H50"/>
  <c r="H14"/>
  <c r="E50"/>
  <c r="E14"/>
  <c r="E123"/>
  <c r="I52"/>
  <c r="I16"/>
  <c r="I125"/>
  <c r="D83"/>
  <c r="M83"/>
  <c r="I87"/>
  <c r="H85"/>
  <c r="J85"/>
  <c r="F85"/>
  <c r="F123"/>
  <c r="F50"/>
  <c r="F14"/>
  <c r="D48"/>
  <c r="D12"/>
  <c r="D121"/>
  <c r="M121"/>
  <c r="M48"/>
  <c r="M12"/>
  <c r="L48"/>
  <c r="L12"/>
  <c r="L121"/>
  <c r="L83"/>
  <c r="C121"/>
  <c r="C48"/>
  <c r="C12"/>
  <c r="L11" i="2"/>
  <c r="AB39" s="1"/>
  <c r="M11"/>
  <c r="AC39" s="1"/>
  <c r="C11"/>
  <c r="S39" s="1"/>
  <c r="D11"/>
  <c r="T39" s="1"/>
  <c r="J13"/>
  <c r="Z41" s="1"/>
  <c r="K13"/>
  <c r="AA41" s="1"/>
  <c r="H13"/>
  <c r="X41" s="1"/>
  <c r="F13"/>
  <c r="V41" s="1"/>
  <c r="G13"/>
  <c r="W41" s="1"/>
  <c r="E13"/>
  <c r="U41" s="1"/>
  <c r="A141" i="1" l="1"/>
  <c r="H55" i="9"/>
  <c r="J55"/>
  <c r="L67"/>
  <c r="W52"/>
  <c r="Y52" s="1"/>
  <c r="Z52" s="1"/>
  <c r="R68"/>
  <c r="P69"/>
  <c r="AR55"/>
  <c r="M55"/>
  <c r="V55" s="1"/>
  <c r="L56"/>
  <c r="U55"/>
  <c r="T53"/>
  <c r="S54"/>
  <c r="Q53"/>
  <c r="R56"/>
  <c r="AO56"/>
  <c r="AW55"/>
  <c r="AP56"/>
  <c r="AX55"/>
  <c r="AV55"/>
  <c r="AS55"/>
  <c r="AT55"/>
  <c r="AU55"/>
  <c r="P57"/>
  <c r="AY54"/>
  <c r="BA54" s="1"/>
  <c r="BB54" s="1"/>
  <c r="I17" i="2"/>
  <c r="Y44"/>
  <c r="I88" i="1"/>
  <c r="H86"/>
  <c r="J86"/>
  <c r="E124"/>
  <c r="E51"/>
  <c r="E15"/>
  <c r="F51"/>
  <c r="F15"/>
  <c r="F124"/>
  <c r="G124"/>
  <c r="G51"/>
  <c r="G15"/>
  <c r="H51"/>
  <c r="H15"/>
  <c r="H124"/>
  <c r="J51"/>
  <c r="J15"/>
  <c r="J124"/>
  <c r="I126"/>
  <c r="I53"/>
  <c r="I17"/>
  <c r="M84"/>
  <c r="F86"/>
  <c r="E86"/>
  <c r="G86"/>
  <c r="K86"/>
  <c r="K124"/>
  <c r="K51"/>
  <c r="K15"/>
  <c r="L49"/>
  <c r="L13"/>
  <c r="L122"/>
  <c r="D122"/>
  <c r="D49"/>
  <c r="D13"/>
  <c r="M122"/>
  <c r="M49"/>
  <c r="M13"/>
  <c r="C84"/>
  <c r="L84"/>
  <c r="D84"/>
  <c r="C49"/>
  <c r="C13"/>
  <c r="C122"/>
  <c r="G14" i="2"/>
  <c r="W42" s="1"/>
  <c r="K14"/>
  <c r="AA42" s="1"/>
  <c r="H14"/>
  <c r="X42" s="1"/>
  <c r="F14"/>
  <c r="V42" s="1"/>
  <c r="J14"/>
  <c r="Z42" s="1"/>
  <c r="E14"/>
  <c r="U42" s="1"/>
  <c r="A142" i="1" l="1"/>
  <c r="M67" i="9"/>
  <c r="V67" s="1"/>
  <c r="U67"/>
  <c r="L68"/>
  <c r="W53"/>
  <c r="Y53" s="1"/>
  <c r="Z53" s="1"/>
  <c r="N67"/>
  <c r="R69"/>
  <c r="P70"/>
  <c r="Q54"/>
  <c r="AR56"/>
  <c r="S55"/>
  <c r="T54"/>
  <c r="N56"/>
  <c r="K56" s="1"/>
  <c r="K57" s="1"/>
  <c r="U56"/>
  <c r="M56"/>
  <c r="V56" s="1"/>
  <c r="L57"/>
  <c r="N57"/>
  <c r="P58"/>
  <c r="AU56"/>
  <c r="AT56"/>
  <c r="AS56"/>
  <c r="AV56"/>
  <c r="AX56"/>
  <c r="AP57"/>
  <c r="AO57"/>
  <c r="AW56"/>
  <c r="R57"/>
  <c r="AY55"/>
  <c r="BA55" s="1"/>
  <c r="BB55" s="1"/>
  <c r="I18" i="2"/>
  <c r="Y45"/>
  <c r="K87" i="1"/>
  <c r="G87"/>
  <c r="E87"/>
  <c r="J125"/>
  <c r="J52"/>
  <c r="J16"/>
  <c r="G52"/>
  <c r="G16"/>
  <c r="G125"/>
  <c r="E52"/>
  <c r="E16"/>
  <c r="E125"/>
  <c r="F125"/>
  <c r="F52"/>
  <c r="F16"/>
  <c r="K52"/>
  <c r="K16"/>
  <c r="K125"/>
  <c r="I54"/>
  <c r="I18"/>
  <c r="I127"/>
  <c r="M85"/>
  <c r="D85"/>
  <c r="I89"/>
  <c r="J87"/>
  <c r="H87"/>
  <c r="F87"/>
  <c r="H125"/>
  <c r="H52"/>
  <c r="H16"/>
  <c r="C85"/>
  <c r="L85"/>
  <c r="E15" i="2"/>
  <c r="U43" s="1"/>
  <c r="K15"/>
  <c r="AA43" s="1"/>
  <c r="H15"/>
  <c r="X43" s="1"/>
  <c r="F15"/>
  <c r="V43" s="1"/>
  <c r="J15"/>
  <c r="Z43" s="1"/>
  <c r="G15"/>
  <c r="W43" s="1"/>
  <c r="A143" i="1" l="1"/>
  <c r="H56" i="9"/>
  <c r="H57" s="1"/>
  <c r="J56"/>
  <c r="J57" s="1"/>
  <c r="J58" s="1"/>
  <c r="N68"/>
  <c r="U68"/>
  <c r="L69"/>
  <c r="M68"/>
  <c r="V68" s="1"/>
  <c r="N69"/>
  <c r="R70"/>
  <c r="P71"/>
  <c r="AR57"/>
  <c r="W54"/>
  <c r="Y54" s="1"/>
  <c r="Z54" s="1"/>
  <c r="L58"/>
  <c r="N58" s="1"/>
  <c r="K58" s="1"/>
  <c r="U57"/>
  <c r="M57"/>
  <c r="V57" s="1"/>
  <c r="T55"/>
  <c r="Q55"/>
  <c r="AO58"/>
  <c r="AW57"/>
  <c r="AV57"/>
  <c r="AS57"/>
  <c r="AU57"/>
  <c r="P59"/>
  <c r="R58"/>
  <c r="AP58"/>
  <c r="AX57"/>
  <c r="AT57"/>
  <c r="AY56"/>
  <c r="BA56" s="1"/>
  <c r="BB56" s="1"/>
  <c r="I19" i="2"/>
  <c r="Y46"/>
  <c r="I90" i="1"/>
  <c r="F88"/>
  <c r="J88"/>
  <c r="J53"/>
  <c r="J17"/>
  <c r="J126"/>
  <c r="H53"/>
  <c r="H17"/>
  <c r="H126"/>
  <c r="G126"/>
  <c r="G53"/>
  <c r="G17"/>
  <c r="F53"/>
  <c r="F17"/>
  <c r="F126"/>
  <c r="K126"/>
  <c r="K53"/>
  <c r="K17"/>
  <c r="I128"/>
  <c r="I55"/>
  <c r="I19"/>
  <c r="H88"/>
  <c r="K88"/>
  <c r="E88"/>
  <c r="G88"/>
  <c r="E126"/>
  <c r="E53"/>
  <c r="E17"/>
  <c r="E16" i="2"/>
  <c r="U44" s="1"/>
  <c r="K16"/>
  <c r="AA44" s="1"/>
  <c r="H16"/>
  <c r="X44" s="1"/>
  <c r="F16"/>
  <c r="V44" s="1"/>
  <c r="J16"/>
  <c r="Z44" s="1"/>
  <c r="G16"/>
  <c r="W44" s="1"/>
  <c r="A144" i="1" l="1"/>
  <c r="S57" i="9"/>
  <c r="S56"/>
  <c r="H58"/>
  <c r="M69"/>
  <c r="V69" s="1"/>
  <c r="U69"/>
  <c r="L70"/>
  <c r="W55"/>
  <c r="Y55" s="1"/>
  <c r="Z55" s="1"/>
  <c r="R71"/>
  <c r="P72"/>
  <c r="S58"/>
  <c r="Q56"/>
  <c r="AR58"/>
  <c r="T56"/>
  <c r="L59"/>
  <c r="U58"/>
  <c r="M58"/>
  <c r="V58" s="1"/>
  <c r="AT58"/>
  <c r="AX58"/>
  <c r="AP59"/>
  <c r="R59"/>
  <c r="AU58"/>
  <c r="AS58"/>
  <c r="AV58"/>
  <c r="AO59"/>
  <c r="AW58"/>
  <c r="P60"/>
  <c r="AY57"/>
  <c r="BA57" s="1"/>
  <c r="BB57" s="1"/>
  <c r="I20" i="2"/>
  <c r="Y47"/>
  <c r="E89" i="1"/>
  <c r="K89"/>
  <c r="G89"/>
  <c r="J127"/>
  <c r="J54"/>
  <c r="J18"/>
  <c r="H127"/>
  <c r="H54"/>
  <c r="H18"/>
  <c r="G54"/>
  <c r="G18"/>
  <c r="G127"/>
  <c r="F127"/>
  <c r="F54"/>
  <c r="F18"/>
  <c r="K54"/>
  <c r="K18"/>
  <c r="K127"/>
  <c r="I56"/>
  <c r="I20"/>
  <c r="I129"/>
  <c r="I91"/>
  <c r="F89"/>
  <c r="H89"/>
  <c r="J89"/>
  <c r="E54"/>
  <c r="E18"/>
  <c r="E127"/>
  <c r="J17" i="2"/>
  <c r="Z45" s="1"/>
  <c r="K17"/>
  <c r="AA45" s="1"/>
  <c r="H17"/>
  <c r="X45" s="1"/>
  <c r="F17"/>
  <c r="V45" s="1"/>
  <c r="G17"/>
  <c r="W45" s="1"/>
  <c r="E17"/>
  <c r="U45" s="1"/>
  <c r="A145" i="1" l="1"/>
  <c r="N70" i="9"/>
  <c r="L71"/>
  <c r="M70"/>
  <c r="V70" s="1"/>
  <c r="U70"/>
  <c r="R72"/>
  <c r="P73"/>
  <c r="L60"/>
  <c r="N60" s="1"/>
  <c r="U59"/>
  <c r="M59"/>
  <c r="V59" s="1"/>
  <c r="W56"/>
  <c r="Y56" s="1"/>
  <c r="Z56" s="1"/>
  <c r="T57"/>
  <c r="AR59"/>
  <c r="Q57"/>
  <c r="N59"/>
  <c r="AO60"/>
  <c r="AW59"/>
  <c r="AV59"/>
  <c r="AS59"/>
  <c r="AU59"/>
  <c r="P61"/>
  <c r="R60"/>
  <c r="AP60"/>
  <c r="AX59"/>
  <c r="AT59"/>
  <c r="AY58"/>
  <c r="BA58" s="1"/>
  <c r="BB58" s="1"/>
  <c r="I21" i="2"/>
  <c r="Y48"/>
  <c r="E90" i="1"/>
  <c r="I92"/>
  <c r="F90"/>
  <c r="H90"/>
  <c r="J90"/>
  <c r="G128"/>
  <c r="G55"/>
  <c r="G19"/>
  <c r="J55"/>
  <c r="J19"/>
  <c r="J128"/>
  <c r="E128"/>
  <c r="E55"/>
  <c r="E19"/>
  <c r="F55"/>
  <c r="F19"/>
  <c r="F128"/>
  <c r="K128"/>
  <c r="K55"/>
  <c r="K19"/>
  <c r="I130"/>
  <c r="I57"/>
  <c r="I21"/>
  <c r="K90"/>
  <c r="G90"/>
  <c r="H55"/>
  <c r="H19"/>
  <c r="H128"/>
  <c r="K18" i="2"/>
  <c r="AA46" s="1"/>
  <c r="H18"/>
  <c r="X46" s="1"/>
  <c r="F18"/>
  <c r="V46" s="1"/>
  <c r="J18"/>
  <c r="Z46" s="1"/>
  <c r="G18"/>
  <c r="W46" s="1"/>
  <c r="E18"/>
  <c r="U46" s="1"/>
  <c r="A146" i="1" l="1"/>
  <c r="K59" i="9"/>
  <c r="K60" s="1"/>
  <c r="J59"/>
  <c r="J60" s="1"/>
  <c r="H59"/>
  <c r="H60" s="1"/>
  <c r="W57"/>
  <c r="Y57" s="1"/>
  <c r="Z57" s="1"/>
  <c r="M71"/>
  <c r="V71" s="1"/>
  <c r="L72"/>
  <c r="U71"/>
  <c r="N71"/>
  <c r="R73"/>
  <c r="P74"/>
  <c r="AR60"/>
  <c r="U60"/>
  <c r="M60"/>
  <c r="V60" s="1"/>
  <c r="L61"/>
  <c r="Q58"/>
  <c r="T58"/>
  <c r="P62"/>
  <c r="AU60"/>
  <c r="AS60"/>
  <c r="AV60"/>
  <c r="AO61"/>
  <c r="AW60"/>
  <c r="AT60"/>
  <c r="AX60"/>
  <c r="AP61"/>
  <c r="R61"/>
  <c r="AY59"/>
  <c r="BA59" s="1"/>
  <c r="BB59" s="1"/>
  <c r="I22" i="2"/>
  <c r="Y49"/>
  <c r="H91" i="1"/>
  <c r="K91"/>
  <c r="E91"/>
  <c r="G91"/>
  <c r="G56"/>
  <c r="G20"/>
  <c r="G129"/>
  <c r="K56"/>
  <c r="K20"/>
  <c r="K129"/>
  <c r="E56"/>
  <c r="E20"/>
  <c r="E129"/>
  <c r="J129"/>
  <c r="J56"/>
  <c r="J20"/>
  <c r="H129"/>
  <c r="H56"/>
  <c r="H20"/>
  <c r="I58"/>
  <c r="I22"/>
  <c r="I131"/>
  <c r="I93"/>
  <c r="F91"/>
  <c r="J91"/>
  <c r="F129"/>
  <c r="F56"/>
  <c r="F20"/>
  <c r="K19" i="2"/>
  <c r="AA47" s="1"/>
  <c r="H19"/>
  <c r="X47" s="1"/>
  <c r="F19"/>
  <c r="V47" s="1"/>
  <c r="J19"/>
  <c r="Z47" s="1"/>
  <c r="G19"/>
  <c r="W47" s="1"/>
  <c r="E19"/>
  <c r="U47" s="1"/>
  <c r="K61" i="9" l="1"/>
  <c r="S59"/>
  <c r="N72"/>
  <c r="U72"/>
  <c r="L73"/>
  <c r="N73" s="1"/>
  <c r="M72"/>
  <c r="V72" s="1"/>
  <c r="R74"/>
  <c r="P75"/>
  <c r="T59"/>
  <c r="Q59"/>
  <c r="L62"/>
  <c r="U61"/>
  <c r="M61"/>
  <c r="V61" s="1"/>
  <c r="AR61"/>
  <c r="S60"/>
  <c r="W58"/>
  <c r="Y58" s="1"/>
  <c r="Z58" s="1"/>
  <c r="N61"/>
  <c r="J61" s="1"/>
  <c r="R62"/>
  <c r="AP62"/>
  <c r="AX61"/>
  <c r="AT61"/>
  <c r="AO62"/>
  <c r="AW61"/>
  <c r="AV61"/>
  <c r="AS61"/>
  <c r="AU61"/>
  <c r="P63"/>
  <c r="AY60"/>
  <c r="BA60" s="1"/>
  <c r="BB60" s="1"/>
  <c r="I23" i="2"/>
  <c r="Y50"/>
  <c r="F92" i="1"/>
  <c r="I94"/>
  <c r="H92"/>
  <c r="J92"/>
  <c r="E130"/>
  <c r="E57"/>
  <c r="E21"/>
  <c r="J57"/>
  <c r="J21"/>
  <c r="J130"/>
  <c r="H57"/>
  <c r="H21"/>
  <c r="H130"/>
  <c r="G130"/>
  <c r="G57"/>
  <c r="G21"/>
  <c r="F57"/>
  <c r="F21"/>
  <c r="F130"/>
  <c r="K130"/>
  <c r="K57"/>
  <c r="K21"/>
  <c r="I132"/>
  <c r="I59"/>
  <c r="I23"/>
  <c r="E92"/>
  <c r="K92"/>
  <c r="G92"/>
  <c r="K20" i="2"/>
  <c r="AA48" s="1"/>
  <c r="H20"/>
  <c r="X48" s="1"/>
  <c r="F20"/>
  <c r="V48" s="1"/>
  <c r="J20"/>
  <c r="Z48" s="1"/>
  <c r="G20"/>
  <c r="W48" s="1"/>
  <c r="E20"/>
  <c r="U48" s="1"/>
  <c r="H61" i="9" l="1"/>
  <c r="H62" s="1"/>
  <c r="L74"/>
  <c r="M73"/>
  <c r="V73" s="1"/>
  <c r="U73"/>
  <c r="W59"/>
  <c r="Y59" s="1"/>
  <c r="Z59" s="1"/>
  <c r="R75"/>
  <c r="P76"/>
  <c r="S61"/>
  <c r="N62"/>
  <c r="J62" s="1"/>
  <c r="J63" s="1"/>
  <c r="U62"/>
  <c r="M62"/>
  <c r="V62" s="1"/>
  <c r="L63"/>
  <c r="N63" s="1"/>
  <c r="Q60"/>
  <c r="AR62"/>
  <c r="T60"/>
  <c r="P64"/>
  <c r="AU62"/>
  <c r="AS62"/>
  <c r="AV62"/>
  <c r="AO63"/>
  <c r="AW62"/>
  <c r="AT62"/>
  <c r="AX62"/>
  <c r="AP63"/>
  <c r="R63"/>
  <c r="AY61"/>
  <c r="BA61" s="1"/>
  <c r="BB61" s="1"/>
  <c r="I24" i="2"/>
  <c r="Y51"/>
  <c r="K93" i="1"/>
  <c r="G93"/>
  <c r="E93"/>
  <c r="E58"/>
  <c r="E22"/>
  <c r="E131"/>
  <c r="J131"/>
  <c r="J58"/>
  <c r="J22"/>
  <c r="H131"/>
  <c r="H58"/>
  <c r="H22"/>
  <c r="G58"/>
  <c r="G22"/>
  <c r="G131"/>
  <c r="F131"/>
  <c r="F58"/>
  <c r="F22"/>
  <c r="K58"/>
  <c r="K22"/>
  <c r="K131"/>
  <c r="I60"/>
  <c r="I24"/>
  <c r="I133"/>
  <c r="I95"/>
  <c r="F93"/>
  <c r="H93"/>
  <c r="J93"/>
  <c r="G21" i="2"/>
  <c r="W49" s="1"/>
  <c r="F21"/>
  <c r="V49" s="1"/>
  <c r="E21"/>
  <c r="U49" s="1"/>
  <c r="J21"/>
  <c r="Z49" s="1"/>
  <c r="H21"/>
  <c r="X49" s="1"/>
  <c r="K21"/>
  <c r="AA49" s="1"/>
  <c r="K62" i="9" l="1"/>
  <c r="K63" s="1"/>
  <c r="H63"/>
  <c r="N74"/>
  <c r="L75"/>
  <c r="M74"/>
  <c r="V74" s="1"/>
  <c r="U74"/>
  <c r="R76"/>
  <c r="P77"/>
  <c r="S62"/>
  <c r="Q61"/>
  <c r="T61"/>
  <c r="AR63"/>
  <c r="L64"/>
  <c r="U63"/>
  <c r="M63"/>
  <c r="V63" s="1"/>
  <c r="W60"/>
  <c r="Y60" s="1"/>
  <c r="Z60" s="1"/>
  <c r="AO64"/>
  <c r="AW63"/>
  <c r="AV63"/>
  <c r="AS63"/>
  <c r="AU63"/>
  <c r="P65"/>
  <c r="P66"/>
  <c r="R64"/>
  <c r="AP64"/>
  <c r="AX63"/>
  <c r="AT63"/>
  <c r="AY62"/>
  <c r="BA62" s="1"/>
  <c r="BB62" s="1"/>
  <c r="I25" i="2"/>
  <c r="Y52"/>
  <c r="I96" i="1"/>
  <c r="F94"/>
  <c r="H94"/>
  <c r="J94"/>
  <c r="H59"/>
  <c r="H23"/>
  <c r="H132"/>
  <c r="G132"/>
  <c r="G59"/>
  <c r="G23"/>
  <c r="K132"/>
  <c r="K59"/>
  <c r="K23"/>
  <c r="J59"/>
  <c r="J23"/>
  <c r="J132"/>
  <c r="F59"/>
  <c r="F23"/>
  <c r="F132"/>
  <c r="I134"/>
  <c r="I61"/>
  <c r="I25"/>
  <c r="K94"/>
  <c r="G94"/>
  <c r="E94"/>
  <c r="E132"/>
  <c r="E59"/>
  <c r="E23"/>
  <c r="J22" i="2"/>
  <c r="Z50" s="1"/>
  <c r="F22"/>
  <c r="V50" s="1"/>
  <c r="K22"/>
  <c r="AA50" s="1"/>
  <c r="H22"/>
  <c r="X50" s="1"/>
  <c r="E22"/>
  <c r="U50" s="1"/>
  <c r="G22"/>
  <c r="W50" s="1"/>
  <c r="K64" i="9" l="1"/>
  <c r="N75"/>
  <c r="U75"/>
  <c r="L76"/>
  <c r="M75"/>
  <c r="V75" s="1"/>
  <c r="R77"/>
  <c r="P78"/>
  <c r="N64"/>
  <c r="J64" s="1"/>
  <c r="L65"/>
  <c r="N65" s="1"/>
  <c r="U64"/>
  <c r="M64"/>
  <c r="V64" s="1"/>
  <c r="AR64"/>
  <c r="T62"/>
  <c r="Q62"/>
  <c r="S63"/>
  <c r="W61"/>
  <c r="Y61" s="1"/>
  <c r="Z61" s="1"/>
  <c r="AT64"/>
  <c r="AX64"/>
  <c r="AP65"/>
  <c r="R65"/>
  <c r="R66"/>
  <c r="AU64"/>
  <c r="AS64"/>
  <c r="AV64"/>
  <c r="AO65"/>
  <c r="AW64"/>
  <c r="AY63"/>
  <c r="BA63" s="1"/>
  <c r="BB63" s="1"/>
  <c r="I26" i="2"/>
  <c r="Y53"/>
  <c r="I97" i="1"/>
  <c r="F95"/>
  <c r="J95"/>
  <c r="H95"/>
  <c r="E60"/>
  <c r="E24"/>
  <c r="E133"/>
  <c r="K60"/>
  <c r="K24"/>
  <c r="K133"/>
  <c r="J133"/>
  <c r="J60"/>
  <c r="J24"/>
  <c r="I62"/>
  <c r="I26"/>
  <c r="I135"/>
  <c r="G60"/>
  <c r="G24"/>
  <c r="G133"/>
  <c r="H133"/>
  <c r="H60"/>
  <c r="H24"/>
  <c r="F133"/>
  <c r="F60"/>
  <c r="F24"/>
  <c r="E95"/>
  <c r="K95"/>
  <c r="G95"/>
  <c r="E23" i="2"/>
  <c r="U51" s="1"/>
  <c r="K23"/>
  <c r="AA51" s="1"/>
  <c r="J23"/>
  <c r="Z51" s="1"/>
  <c r="G23"/>
  <c r="W51" s="1"/>
  <c r="H23"/>
  <c r="X51" s="1"/>
  <c r="F23"/>
  <c r="V51" s="1"/>
  <c r="K65" i="9" l="1"/>
  <c r="J65"/>
  <c r="H64"/>
  <c r="H65" s="1"/>
  <c r="W62"/>
  <c r="Y62" s="1"/>
  <c r="Z62" s="1"/>
  <c r="N76"/>
  <c r="L77"/>
  <c r="M76"/>
  <c r="V76" s="1"/>
  <c r="U76"/>
  <c r="R78"/>
  <c r="P79"/>
  <c r="Y54" i="2"/>
  <c r="I27"/>
  <c r="S64" i="9"/>
  <c r="T63"/>
  <c r="Q63"/>
  <c r="AR66"/>
  <c r="AR65"/>
  <c r="L66"/>
  <c r="U65"/>
  <c r="M65"/>
  <c r="V65" s="1"/>
  <c r="AO66"/>
  <c r="AW66" s="1"/>
  <c r="AW65"/>
  <c r="AV66"/>
  <c r="AV65"/>
  <c r="AS66"/>
  <c r="AS65"/>
  <c r="AU66"/>
  <c r="AU65"/>
  <c r="AP66"/>
  <c r="AX66" s="1"/>
  <c r="AX65"/>
  <c r="AT66"/>
  <c r="AT65"/>
  <c r="AY64"/>
  <c r="BA64" s="1"/>
  <c r="BB64" s="1"/>
  <c r="F96" i="1"/>
  <c r="H96"/>
  <c r="K96"/>
  <c r="E96"/>
  <c r="J61"/>
  <c r="J25"/>
  <c r="J134"/>
  <c r="I136"/>
  <c r="I63"/>
  <c r="I27"/>
  <c r="H61"/>
  <c r="H25"/>
  <c r="H134"/>
  <c r="E134"/>
  <c r="E61"/>
  <c r="E25"/>
  <c r="F61"/>
  <c r="F25"/>
  <c r="F134"/>
  <c r="G134"/>
  <c r="G61"/>
  <c r="G25"/>
  <c r="K134"/>
  <c r="K61"/>
  <c r="K25"/>
  <c r="G96"/>
  <c r="I98"/>
  <c r="J96"/>
  <c r="G24" i="2"/>
  <c r="W52" s="1"/>
  <c r="K24"/>
  <c r="AA52" s="1"/>
  <c r="H24"/>
  <c r="X52" s="1"/>
  <c r="J24"/>
  <c r="Z52" s="1"/>
  <c r="E24"/>
  <c r="U52" s="1"/>
  <c r="F24"/>
  <c r="V52" s="1"/>
  <c r="W63" i="9" l="1"/>
  <c r="Y63" s="1"/>
  <c r="Z63" s="1"/>
  <c r="N77"/>
  <c r="U77"/>
  <c r="L78"/>
  <c r="M77"/>
  <c r="V77" s="1"/>
  <c r="R79"/>
  <c r="P80"/>
  <c r="I28" i="2"/>
  <c r="I29" i="1"/>
  <c r="I65"/>
  <c r="I138"/>
  <c r="Q64" i="9"/>
  <c r="T64"/>
  <c r="S65"/>
  <c r="N66"/>
  <c r="H66" s="1"/>
  <c r="H67" s="1"/>
  <c r="U66"/>
  <c r="M66"/>
  <c r="V66" s="1"/>
  <c r="AY66"/>
  <c r="BA66" s="1"/>
  <c r="BB66" s="1"/>
  <c r="AY65"/>
  <c r="BA65" s="1"/>
  <c r="BB65" s="1"/>
  <c r="K97" i="1"/>
  <c r="G97"/>
  <c r="E97"/>
  <c r="I99"/>
  <c r="J97"/>
  <c r="E62"/>
  <c r="E26"/>
  <c r="E135"/>
  <c r="H135"/>
  <c r="H62"/>
  <c r="H26"/>
  <c r="G62"/>
  <c r="G26"/>
  <c r="G135"/>
  <c r="I64"/>
  <c r="I28"/>
  <c r="I137"/>
  <c r="F135"/>
  <c r="F62"/>
  <c r="F26"/>
  <c r="J135"/>
  <c r="J62"/>
  <c r="J26"/>
  <c r="K62"/>
  <c r="K26"/>
  <c r="K135"/>
  <c r="F97"/>
  <c r="H97"/>
  <c r="E25" i="2"/>
  <c r="U53" s="1"/>
  <c r="H25"/>
  <c r="X53" s="1"/>
  <c r="K25"/>
  <c r="AA53" s="1"/>
  <c r="F25"/>
  <c r="V53" s="1"/>
  <c r="J25"/>
  <c r="Z53" s="1"/>
  <c r="G25"/>
  <c r="W53" s="1"/>
  <c r="H68" i="9" l="1"/>
  <c r="Q67"/>
  <c r="S66"/>
  <c r="K66"/>
  <c r="K67" s="1"/>
  <c r="J66"/>
  <c r="J67" s="1"/>
  <c r="N78"/>
  <c r="L79"/>
  <c r="M78"/>
  <c r="V78" s="1"/>
  <c r="U78"/>
  <c r="N79"/>
  <c r="W64"/>
  <c r="Y64" s="1"/>
  <c r="Z64" s="1"/>
  <c r="R80"/>
  <c r="P81"/>
  <c r="I30" i="1"/>
  <c r="I66"/>
  <c r="I139"/>
  <c r="I101"/>
  <c r="T65" i="9"/>
  <c r="Q66"/>
  <c r="Q65"/>
  <c r="K98" i="1"/>
  <c r="I100"/>
  <c r="G98"/>
  <c r="E98"/>
  <c r="F63"/>
  <c r="F27"/>
  <c r="F136"/>
  <c r="G136"/>
  <c r="G63"/>
  <c r="G27"/>
  <c r="H63"/>
  <c r="H27"/>
  <c r="H136"/>
  <c r="J63"/>
  <c r="J27"/>
  <c r="J136"/>
  <c r="K136"/>
  <c r="K63"/>
  <c r="K27"/>
  <c r="E136"/>
  <c r="E63"/>
  <c r="E27"/>
  <c r="J98"/>
  <c r="F98"/>
  <c r="H98"/>
  <c r="F26" i="2"/>
  <c r="H26"/>
  <c r="G26"/>
  <c r="J26"/>
  <c r="K26"/>
  <c r="E26"/>
  <c r="I140" i="1" l="1"/>
  <c r="I141" s="1"/>
  <c r="I67"/>
  <c r="T66" i="9"/>
  <c r="K68"/>
  <c r="T67"/>
  <c r="J68"/>
  <c r="S67"/>
  <c r="W67" s="1"/>
  <c r="Y67" s="1"/>
  <c r="Z67" s="1"/>
  <c r="H69"/>
  <c r="Q68"/>
  <c r="L80"/>
  <c r="M79"/>
  <c r="V79" s="1"/>
  <c r="U79"/>
  <c r="W66"/>
  <c r="Y66" s="1"/>
  <c r="Z66" s="1"/>
  <c r="R81"/>
  <c r="P82"/>
  <c r="I102" i="1"/>
  <c r="U54" i="2"/>
  <c r="E27"/>
  <c r="Z54"/>
  <c r="J27"/>
  <c r="X54"/>
  <c r="H27"/>
  <c r="AA54"/>
  <c r="K27"/>
  <c r="W54"/>
  <c r="G27"/>
  <c r="V54"/>
  <c r="F27"/>
  <c r="W65" i="9"/>
  <c r="Y65" s="1"/>
  <c r="Z65" s="1"/>
  <c r="J99" i="1"/>
  <c r="H99"/>
  <c r="F99"/>
  <c r="K64"/>
  <c r="K28"/>
  <c r="K137"/>
  <c r="G64"/>
  <c r="G28"/>
  <c r="G137"/>
  <c r="F137"/>
  <c r="F64"/>
  <c r="F28"/>
  <c r="E64"/>
  <c r="E28"/>
  <c r="E137"/>
  <c r="J137"/>
  <c r="J64"/>
  <c r="J28"/>
  <c r="H137"/>
  <c r="H64"/>
  <c r="H28"/>
  <c r="E99"/>
  <c r="K99"/>
  <c r="G99"/>
  <c r="I142" l="1"/>
  <c r="I143" s="1"/>
  <c r="I144" s="1"/>
  <c r="I145" s="1"/>
  <c r="I68"/>
  <c r="I104" s="1"/>
  <c r="I103"/>
  <c r="K69" i="9"/>
  <c r="T68"/>
  <c r="H70"/>
  <c r="Q69"/>
  <c r="J69"/>
  <c r="S68"/>
  <c r="W68" s="1"/>
  <c r="Y68" s="1"/>
  <c r="Z68" s="1"/>
  <c r="B12" i="2" s="1"/>
  <c r="N80" i="9"/>
  <c r="U80"/>
  <c r="L81"/>
  <c r="M80"/>
  <c r="V80" s="1"/>
  <c r="N81"/>
  <c r="R82"/>
  <c r="P83"/>
  <c r="P84"/>
  <c r="F28" i="2"/>
  <c r="F138" i="1"/>
  <c r="F29"/>
  <c r="F65"/>
  <c r="G28" i="2"/>
  <c r="G29" i="1"/>
  <c r="G65"/>
  <c r="G138"/>
  <c r="K28" i="2"/>
  <c r="K29" i="1"/>
  <c r="K65"/>
  <c r="K138"/>
  <c r="H28" i="2"/>
  <c r="H138" i="1"/>
  <c r="H29"/>
  <c r="H65"/>
  <c r="J28" i="2"/>
  <c r="J138" i="1"/>
  <c r="J29"/>
  <c r="J65"/>
  <c r="E28" i="2"/>
  <c r="E29" i="1"/>
  <c r="E65"/>
  <c r="E138"/>
  <c r="E100"/>
  <c r="G100"/>
  <c r="K100"/>
  <c r="H100"/>
  <c r="J100"/>
  <c r="F100"/>
  <c r="I146" l="1"/>
  <c r="I69"/>
  <c r="C12" i="2"/>
  <c r="R40"/>
  <c r="B123" i="1"/>
  <c r="M12" i="2"/>
  <c r="D12"/>
  <c r="L12"/>
  <c r="B13"/>
  <c r="B50" i="1"/>
  <c r="B14"/>
  <c r="H71" i="9"/>
  <c r="Q70"/>
  <c r="J70"/>
  <c r="S69"/>
  <c r="K70"/>
  <c r="T69"/>
  <c r="W69" s="1"/>
  <c r="Y69" s="1"/>
  <c r="Z69" s="1"/>
  <c r="L82"/>
  <c r="M81"/>
  <c r="V81" s="1"/>
  <c r="U81"/>
  <c r="R84"/>
  <c r="R83"/>
  <c r="E101" i="1"/>
  <c r="K101"/>
  <c r="G101"/>
  <c r="E30"/>
  <c r="E31" s="1"/>
  <c r="E66"/>
  <c r="E139"/>
  <c r="J30"/>
  <c r="J66"/>
  <c r="J139"/>
  <c r="H30"/>
  <c r="H66"/>
  <c r="H67" s="1"/>
  <c r="H103" s="1"/>
  <c r="H139"/>
  <c r="K30"/>
  <c r="K66"/>
  <c r="K139"/>
  <c r="K140" s="1"/>
  <c r="K141" s="1"/>
  <c r="G30"/>
  <c r="G66"/>
  <c r="G139"/>
  <c r="G140" s="1"/>
  <c r="F30"/>
  <c r="F31" s="1"/>
  <c r="F66"/>
  <c r="F139"/>
  <c r="J101"/>
  <c r="H101"/>
  <c r="F101"/>
  <c r="G141" l="1"/>
  <c r="F140"/>
  <c r="H140"/>
  <c r="H141" s="1"/>
  <c r="H142" s="1"/>
  <c r="H143" s="1"/>
  <c r="E140"/>
  <c r="K142"/>
  <c r="K143" s="1"/>
  <c r="K144" s="1"/>
  <c r="K145" s="1"/>
  <c r="K146" s="1"/>
  <c r="J140"/>
  <c r="I70"/>
  <c r="I105"/>
  <c r="E32"/>
  <c r="H68"/>
  <c r="H104" s="1"/>
  <c r="F67"/>
  <c r="F103" s="1"/>
  <c r="K67"/>
  <c r="K103" s="1"/>
  <c r="J67"/>
  <c r="E67"/>
  <c r="E103" s="1"/>
  <c r="G67"/>
  <c r="G103" s="1"/>
  <c r="B14" i="2"/>
  <c r="C13"/>
  <c r="L13"/>
  <c r="B124" i="1"/>
  <c r="M13" i="2"/>
  <c r="D13"/>
  <c r="R41"/>
  <c r="B51" i="1"/>
  <c r="B15"/>
  <c r="H72" i="9"/>
  <c r="Q71"/>
  <c r="L14" i="1"/>
  <c r="AB40" i="2"/>
  <c r="L123" i="1"/>
  <c r="L50"/>
  <c r="J71" i="9"/>
  <c r="S70"/>
  <c r="AC40" i="2"/>
  <c r="M50" i="1"/>
  <c r="M14"/>
  <c r="M123"/>
  <c r="K71" i="9"/>
  <c r="T70"/>
  <c r="W70"/>
  <c r="Y70" s="1"/>
  <c r="Z70" s="1"/>
  <c r="B86" i="1"/>
  <c r="T40" i="2"/>
  <c r="D14" i="1"/>
  <c r="D123"/>
  <c r="D50"/>
  <c r="C50"/>
  <c r="C14"/>
  <c r="S40" i="2"/>
  <c r="C123" i="1"/>
  <c r="N82" i="9"/>
  <c r="U82"/>
  <c r="L83"/>
  <c r="M82"/>
  <c r="V82" s="1"/>
  <c r="N83"/>
  <c r="G102" i="1"/>
  <c r="H102"/>
  <c r="E102"/>
  <c r="F102"/>
  <c r="K102"/>
  <c r="J102"/>
  <c r="C86" l="1"/>
  <c r="E141"/>
  <c r="H144"/>
  <c r="H145" s="1"/>
  <c r="H146" s="1"/>
  <c r="J141"/>
  <c r="F141"/>
  <c r="G142"/>
  <c r="G143" s="1"/>
  <c r="G144" s="1"/>
  <c r="G145" s="1"/>
  <c r="G146" s="1"/>
  <c r="E33"/>
  <c r="J68"/>
  <c r="J104" s="1"/>
  <c r="J103"/>
  <c r="I106"/>
  <c r="I71"/>
  <c r="E68"/>
  <c r="E69" s="1"/>
  <c r="E70" s="1"/>
  <c r="H69"/>
  <c r="H105" s="1"/>
  <c r="F68"/>
  <c r="F104" s="1"/>
  <c r="G68"/>
  <c r="G104" s="1"/>
  <c r="K68"/>
  <c r="D86"/>
  <c r="M86"/>
  <c r="L86"/>
  <c r="K72" i="9"/>
  <c r="T71"/>
  <c r="W71" s="1"/>
  <c r="Y71" s="1"/>
  <c r="Z71" s="1"/>
  <c r="H73"/>
  <c r="Q72"/>
  <c r="D124" i="1"/>
  <c r="D15"/>
  <c r="D51"/>
  <c r="T41" i="2"/>
  <c r="C51" i="1"/>
  <c r="C124"/>
  <c r="C15"/>
  <c r="S41" i="2"/>
  <c r="J72" i="9"/>
  <c r="S71"/>
  <c r="L124" i="1"/>
  <c r="L51"/>
  <c r="L15"/>
  <c r="AB41" i="2"/>
  <c r="B87" i="1"/>
  <c r="M51"/>
  <c r="M124"/>
  <c r="M15"/>
  <c r="AC41" i="2"/>
  <c r="R42"/>
  <c r="B15"/>
  <c r="C14"/>
  <c r="B52" i="1"/>
  <c r="M14" i="2"/>
  <c r="L14"/>
  <c r="B125" i="1"/>
  <c r="D14" i="2"/>
  <c r="B16" i="1"/>
  <c r="L84" i="9"/>
  <c r="M83"/>
  <c r="V83" s="1"/>
  <c r="U83"/>
  <c r="E104" i="1" l="1"/>
  <c r="F142"/>
  <c r="F143" s="1"/>
  <c r="F144" s="1"/>
  <c r="E142"/>
  <c r="E143" s="1"/>
  <c r="E144" s="1"/>
  <c r="E145" s="1"/>
  <c r="J142"/>
  <c r="J69"/>
  <c r="J105" s="1"/>
  <c r="K69"/>
  <c r="K105" s="1"/>
  <c r="K104"/>
  <c r="I72"/>
  <c r="I108" s="1"/>
  <c r="I107"/>
  <c r="E34"/>
  <c r="E105"/>
  <c r="J70"/>
  <c r="F69"/>
  <c r="B88"/>
  <c r="E71"/>
  <c r="E72" s="1"/>
  <c r="E73" s="1"/>
  <c r="K70"/>
  <c r="G69"/>
  <c r="H70"/>
  <c r="D87"/>
  <c r="J73" i="9"/>
  <c r="S72"/>
  <c r="D16" i="1"/>
  <c r="D52"/>
  <c r="D125"/>
  <c r="T42" i="2"/>
  <c r="K73" i="9"/>
  <c r="T72"/>
  <c r="W72" s="1"/>
  <c r="Y72" s="1"/>
  <c r="Z72" s="1"/>
  <c r="L125" i="1"/>
  <c r="AB42" i="2"/>
  <c r="L16" i="1"/>
  <c r="L52"/>
  <c r="B53"/>
  <c r="B126"/>
  <c r="L15" i="2"/>
  <c r="B16"/>
  <c r="C15"/>
  <c r="M15"/>
  <c r="D15"/>
  <c r="R43"/>
  <c r="B17" i="1"/>
  <c r="B89" s="1"/>
  <c r="L87"/>
  <c r="C87"/>
  <c r="H74" i="9"/>
  <c r="Q73"/>
  <c r="M16" i="1"/>
  <c r="M125"/>
  <c r="M52"/>
  <c r="AC42" i="2"/>
  <c r="C52" i="1"/>
  <c r="S42" i="2"/>
  <c r="C16" i="1"/>
  <c r="C125"/>
  <c r="M87"/>
  <c r="N84" i="9"/>
  <c r="M84"/>
  <c r="V84" s="1"/>
  <c r="U84"/>
  <c r="J143" i="1" l="1"/>
  <c r="J144" s="1"/>
  <c r="J145" s="1"/>
  <c r="J146" s="1"/>
  <c r="I73"/>
  <c r="I109" s="1"/>
  <c r="E146"/>
  <c r="F145"/>
  <c r="F146" s="1"/>
  <c r="E35"/>
  <c r="E106"/>
  <c r="F70"/>
  <c r="F106" s="1"/>
  <c r="F105"/>
  <c r="H71"/>
  <c r="H106"/>
  <c r="G70"/>
  <c r="G105"/>
  <c r="K71"/>
  <c r="K107" s="1"/>
  <c r="K106"/>
  <c r="J71"/>
  <c r="J106"/>
  <c r="C88"/>
  <c r="B17" i="2"/>
  <c r="R44"/>
  <c r="B18" i="1"/>
  <c r="D16" i="2"/>
  <c r="B127" i="1"/>
  <c r="C16" i="2"/>
  <c r="M16"/>
  <c r="B54" i="1"/>
  <c r="L16" i="2"/>
  <c r="L53" i="1"/>
  <c r="AB43" i="2"/>
  <c r="L17" i="1"/>
  <c r="L126"/>
  <c r="K74" i="9"/>
  <c r="T73"/>
  <c r="M88" i="1"/>
  <c r="M53"/>
  <c r="AC43" i="2"/>
  <c r="M17" i="1"/>
  <c r="M126"/>
  <c r="H75" i="9"/>
  <c r="Q74"/>
  <c r="T43" i="2"/>
  <c r="D53" i="1"/>
  <c r="D17"/>
  <c r="D126"/>
  <c r="L88"/>
  <c r="D88"/>
  <c r="S43" i="2"/>
  <c r="C53" i="1"/>
  <c r="C17"/>
  <c r="C126"/>
  <c r="J74" i="9"/>
  <c r="S73"/>
  <c r="W73" s="1"/>
  <c r="Y73" s="1"/>
  <c r="Z73" s="1"/>
  <c r="F71" i="1" l="1"/>
  <c r="F107" s="1"/>
  <c r="J107"/>
  <c r="J72"/>
  <c r="G71"/>
  <c r="G106"/>
  <c r="K72"/>
  <c r="H72"/>
  <c r="H107"/>
  <c r="E36"/>
  <c r="E107"/>
  <c r="F72"/>
  <c r="F108" s="1"/>
  <c r="L89"/>
  <c r="M89"/>
  <c r="K75" i="9"/>
  <c r="T74"/>
  <c r="C54" i="1"/>
  <c r="C18"/>
  <c r="C127"/>
  <c r="S44" i="2"/>
  <c r="D18" i="1"/>
  <c r="D54"/>
  <c r="D127"/>
  <c r="T44" i="2"/>
  <c r="J75" i="9"/>
  <c r="S74"/>
  <c r="W74" s="1"/>
  <c r="Y74" s="1"/>
  <c r="Z74" s="1"/>
  <c r="AC44" i="2"/>
  <c r="M18" i="1"/>
  <c r="M127"/>
  <c r="M54"/>
  <c r="B90"/>
  <c r="C89"/>
  <c r="D89"/>
  <c r="H76" i="9"/>
  <c r="Q75"/>
  <c r="L54" i="1"/>
  <c r="L18"/>
  <c r="L90" s="1"/>
  <c r="AB44" i="2"/>
  <c r="L127" i="1"/>
  <c r="R45" i="2"/>
  <c r="B19" i="1"/>
  <c r="B55"/>
  <c r="B18" i="2"/>
  <c r="D17"/>
  <c r="L17"/>
  <c r="C17"/>
  <c r="B128" i="1"/>
  <c r="M17" i="2"/>
  <c r="G107" i="1" l="1"/>
  <c r="G72"/>
  <c r="F73"/>
  <c r="F109" s="1"/>
  <c r="H73"/>
  <c r="H109" s="1"/>
  <c r="H108"/>
  <c r="J73"/>
  <c r="J109" s="1"/>
  <c r="J108"/>
  <c r="E37"/>
  <c r="E109" s="1"/>
  <c r="E108"/>
  <c r="K73"/>
  <c r="K109" s="1"/>
  <c r="K108"/>
  <c r="B91"/>
  <c r="D90"/>
  <c r="M90"/>
  <c r="D55"/>
  <c r="D19"/>
  <c r="T45" i="2"/>
  <c r="D128" i="1"/>
  <c r="K76" i="9"/>
  <c r="T75"/>
  <c r="L55" i="1"/>
  <c r="L19"/>
  <c r="AB45" i="2"/>
  <c r="L128" i="1"/>
  <c r="J76" i="9"/>
  <c r="S75"/>
  <c r="W75" s="1"/>
  <c r="Y75" s="1"/>
  <c r="Z75" s="1"/>
  <c r="M55" i="1"/>
  <c r="M128"/>
  <c r="M19"/>
  <c r="AC45" i="2"/>
  <c r="L18"/>
  <c r="D18"/>
  <c r="C18"/>
  <c r="B56" i="1"/>
  <c r="B20"/>
  <c r="M18" i="2"/>
  <c r="B129" i="1"/>
  <c r="B19" i="2"/>
  <c r="R46"/>
  <c r="C128" i="1"/>
  <c r="C19"/>
  <c r="S45" i="2"/>
  <c r="C55" i="1"/>
  <c r="H77" i="9"/>
  <c r="Q76"/>
  <c r="C90" i="1"/>
  <c r="D91" l="1"/>
  <c r="L91"/>
  <c r="G73"/>
  <c r="G109" s="1"/>
  <c r="G108"/>
  <c r="B92"/>
  <c r="H78" i="9"/>
  <c r="Q77"/>
  <c r="M129" i="1"/>
  <c r="M56"/>
  <c r="AC46" i="2"/>
  <c r="M20" i="1"/>
  <c r="D129"/>
  <c r="D56"/>
  <c r="T46" i="2"/>
  <c r="D20" i="1"/>
  <c r="C91"/>
  <c r="C20"/>
  <c r="C129"/>
  <c r="C56"/>
  <c r="S46" i="2"/>
  <c r="M91" i="1"/>
  <c r="J77" i="9"/>
  <c r="S76"/>
  <c r="W76" s="1"/>
  <c r="Y76" s="1"/>
  <c r="Z76" s="1"/>
  <c r="L56" i="1"/>
  <c r="L20"/>
  <c r="L129"/>
  <c r="AB46" i="2"/>
  <c r="K77" i="9"/>
  <c r="T76"/>
  <c r="B20" i="2"/>
  <c r="D19"/>
  <c r="B130" i="1"/>
  <c r="C19" i="2"/>
  <c r="R47"/>
  <c r="B57" i="1"/>
  <c r="M19" i="2"/>
  <c r="L19"/>
  <c r="B21" i="1"/>
  <c r="L92" l="1"/>
  <c r="D92"/>
  <c r="M92"/>
  <c r="B93"/>
  <c r="J78" i="9"/>
  <c r="S77"/>
  <c r="W77"/>
  <c r="Y77" s="1"/>
  <c r="Z77" s="1"/>
  <c r="C21" i="1"/>
  <c r="C130"/>
  <c r="C57"/>
  <c r="S47" i="2"/>
  <c r="M130" i="1"/>
  <c r="M21"/>
  <c r="M57"/>
  <c r="AC47" i="2"/>
  <c r="K78" i="9"/>
  <c r="T77"/>
  <c r="D57" i="1"/>
  <c r="D21"/>
  <c r="T47" i="2"/>
  <c r="D130" i="1"/>
  <c r="B131"/>
  <c r="B58"/>
  <c r="D20" i="2"/>
  <c r="L20"/>
  <c r="C20"/>
  <c r="M20"/>
  <c r="R48"/>
  <c r="B22" i="1"/>
  <c r="B21" i="2"/>
  <c r="L57" i="1"/>
  <c r="L130"/>
  <c r="L21"/>
  <c r="AB47" i="2"/>
  <c r="C92" i="1"/>
  <c r="H79" i="9"/>
  <c r="Q78"/>
  <c r="D93" i="1" l="1"/>
  <c r="C58"/>
  <c r="C22"/>
  <c r="C94" s="1"/>
  <c r="C131"/>
  <c r="S48" i="2"/>
  <c r="C21"/>
  <c r="L93" i="1"/>
  <c r="B94"/>
  <c r="L22"/>
  <c r="L21" i="2"/>
  <c r="AB48"/>
  <c r="L131" i="1"/>
  <c r="L58"/>
  <c r="M93"/>
  <c r="J79" i="9"/>
  <c r="S78"/>
  <c r="AC48" i="2"/>
  <c r="M21"/>
  <c r="M58" i="1"/>
  <c r="M22"/>
  <c r="M131"/>
  <c r="B132"/>
  <c r="B59"/>
  <c r="R49" i="2"/>
  <c r="B22"/>
  <c r="B23" i="1"/>
  <c r="H80" i="9"/>
  <c r="Q79"/>
  <c r="D131" i="1"/>
  <c r="D58"/>
  <c r="T48" i="2"/>
  <c r="D22" i="1"/>
  <c r="D21" i="2"/>
  <c r="K79" i="9"/>
  <c r="T78"/>
  <c r="W78" s="1"/>
  <c r="Y78" s="1"/>
  <c r="Z78" s="1"/>
  <c r="C93" i="1"/>
  <c r="B95" l="1"/>
  <c r="M22" i="2"/>
  <c r="M59" i="1"/>
  <c r="M132"/>
  <c r="AC49" i="2"/>
  <c r="M23" i="1"/>
  <c r="AB49" i="2"/>
  <c r="L132" i="1"/>
  <c r="L23"/>
  <c r="L59"/>
  <c r="L22" i="2"/>
  <c r="D94" i="1"/>
  <c r="M94"/>
  <c r="H81" i="9"/>
  <c r="Q80"/>
  <c r="J80"/>
  <c r="S79"/>
  <c r="W79" s="1"/>
  <c r="Y79" s="1"/>
  <c r="Z79" s="1"/>
  <c r="K80"/>
  <c r="T79"/>
  <c r="T49" i="2"/>
  <c r="D23" i="1"/>
  <c r="D59"/>
  <c r="D132"/>
  <c r="D22" i="2"/>
  <c r="B23"/>
  <c r="R50"/>
  <c r="B133" i="1"/>
  <c r="B60"/>
  <c r="B24"/>
  <c r="L94"/>
  <c r="C59"/>
  <c r="C23"/>
  <c r="S49" i="2"/>
  <c r="C22"/>
  <c r="C132" i="1"/>
  <c r="B96" l="1"/>
  <c r="C95"/>
  <c r="C60"/>
  <c r="C133"/>
  <c r="C23" i="2"/>
  <c r="S50"/>
  <c r="C24" i="1"/>
  <c r="C96" s="1"/>
  <c r="K81" i="9"/>
  <c r="T80"/>
  <c r="H82"/>
  <c r="Q81"/>
  <c r="L24" i="1"/>
  <c r="L133"/>
  <c r="AB50" i="2"/>
  <c r="L23"/>
  <c r="L60" i="1"/>
  <c r="B24" i="2"/>
  <c r="B25" i="1"/>
  <c r="R51" i="2"/>
  <c r="B61" i="1"/>
  <c r="B134"/>
  <c r="D95"/>
  <c r="M95"/>
  <c r="M24"/>
  <c r="AC50" i="2"/>
  <c r="M133" i="1"/>
  <c r="M23" i="2"/>
  <c r="M60" i="1"/>
  <c r="D133"/>
  <c r="D24"/>
  <c r="D23" i="2"/>
  <c r="T50"/>
  <c r="D60" i="1"/>
  <c r="J81" i="9"/>
  <c r="S80"/>
  <c r="L95" i="1"/>
  <c r="W80" i="9"/>
  <c r="Y80" s="1"/>
  <c r="Z80" s="1"/>
  <c r="B26" i="1" l="1"/>
  <c r="B25" i="2"/>
  <c r="R52"/>
  <c r="B62" i="1"/>
  <c r="B135"/>
  <c r="C25"/>
  <c r="C61"/>
  <c r="S51" i="2"/>
  <c r="C24"/>
  <c r="C134" i="1"/>
  <c r="M96"/>
  <c r="L96"/>
  <c r="K82" i="9"/>
  <c r="T81"/>
  <c r="D61" i="1"/>
  <c r="D24" i="2"/>
  <c r="D25" i="1"/>
  <c r="T51" i="2"/>
  <c r="D134" i="1"/>
  <c r="M134"/>
  <c r="M24" i="2"/>
  <c r="M61" i="1"/>
  <c r="AC51" i="2"/>
  <c r="M25" i="1"/>
  <c r="L134"/>
  <c r="L61"/>
  <c r="L25"/>
  <c r="L97" s="1"/>
  <c r="L24" i="2"/>
  <c r="AB51"/>
  <c r="W81" i="9"/>
  <c r="Y81" s="1"/>
  <c r="Z81" s="1"/>
  <c r="J82"/>
  <c r="S81"/>
  <c r="D96" i="1"/>
  <c r="B97"/>
  <c r="H83" i="9"/>
  <c r="Q82"/>
  <c r="B98" i="1" l="1"/>
  <c r="H84" i="9"/>
  <c r="Q84" s="1"/>
  <c r="Q83"/>
  <c r="J83"/>
  <c r="S82"/>
  <c r="C97" i="1"/>
  <c r="B136"/>
  <c r="R53" i="2"/>
  <c r="B63" i="1"/>
  <c r="B26" i="2"/>
  <c r="B27" i="1"/>
  <c r="AC52" i="2"/>
  <c r="M62" i="1"/>
  <c r="M135"/>
  <c r="M25" i="2"/>
  <c r="M26" i="1"/>
  <c r="D97"/>
  <c r="K83" i="9"/>
  <c r="T82"/>
  <c r="W82" s="1"/>
  <c r="Y82" s="1"/>
  <c r="Z82" s="1"/>
  <c r="C62" i="1"/>
  <c r="C26"/>
  <c r="C135"/>
  <c r="S52" i="2"/>
  <c r="C25"/>
  <c r="AB52"/>
  <c r="L25"/>
  <c r="L62" i="1"/>
  <c r="L135"/>
  <c r="L26"/>
  <c r="M97"/>
  <c r="T52" i="2"/>
  <c r="D135" i="1"/>
  <c r="D25" i="2"/>
  <c r="D62" i="1"/>
  <c r="D26"/>
  <c r="D98" s="1"/>
  <c r="M98" l="1"/>
  <c r="B99"/>
  <c r="C63"/>
  <c r="C27"/>
  <c r="C26" i="2"/>
  <c r="C136" i="1"/>
  <c r="S53" i="2"/>
  <c r="J84" i="9"/>
  <c r="S84" s="1"/>
  <c r="W84" s="1"/>
  <c r="Y84" s="1"/>
  <c r="Z84" s="1"/>
  <c r="S83"/>
  <c r="W83" s="1"/>
  <c r="Y83" s="1"/>
  <c r="Z83" s="1"/>
  <c r="L136" i="1"/>
  <c r="L26" i="2"/>
  <c r="L27" i="1"/>
  <c r="L63"/>
  <c r="AB53" i="2"/>
  <c r="M63" i="1"/>
  <c r="M136"/>
  <c r="AC53" i="2"/>
  <c r="M26"/>
  <c r="M27" i="1"/>
  <c r="M99" s="1"/>
  <c r="D136"/>
  <c r="D63"/>
  <c r="D26" i="2"/>
  <c r="D27" i="1"/>
  <c r="T53" i="2"/>
  <c r="L98" i="1"/>
  <c r="K84" i="9"/>
  <c r="T84" s="1"/>
  <c r="T83"/>
  <c r="B64" i="1"/>
  <c r="R54" i="2"/>
  <c r="B137" i="1"/>
  <c r="B28"/>
  <c r="B27" i="2"/>
  <c r="C98" i="1"/>
  <c r="D99" l="1"/>
  <c r="C99"/>
  <c r="B28" i="2"/>
  <c r="B138" i="1"/>
  <c r="B65"/>
  <c r="B29"/>
  <c r="C27" i="2"/>
  <c r="S54"/>
  <c r="C64" i="1"/>
  <c r="C28"/>
  <c r="C137"/>
  <c r="B100"/>
  <c r="L99"/>
  <c r="D27" i="2"/>
  <c r="T54"/>
  <c r="D64" i="1"/>
  <c r="D28"/>
  <c r="D137"/>
  <c r="L137"/>
  <c r="L28"/>
  <c r="L64"/>
  <c r="L27" i="2"/>
  <c r="AB54"/>
  <c r="M27"/>
  <c r="M28" i="1"/>
  <c r="M64"/>
  <c r="AC54" i="2"/>
  <c r="M137" i="1"/>
  <c r="D100" l="1"/>
  <c r="M100"/>
  <c r="M138"/>
  <c r="M28" i="2"/>
  <c r="M29" i="1"/>
  <c r="M65"/>
  <c r="L100"/>
  <c r="C28" i="2"/>
  <c r="C65" i="1"/>
  <c r="C138"/>
  <c r="C29"/>
  <c r="B30"/>
  <c r="B31" s="1"/>
  <c r="B66"/>
  <c r="B67" s="1"/>
  <c r="B139"/>
  <c r="L65"/>
  <c r="L28" i="2"/>
  <c r="L29" i="1"/>
  <c r="L138"/>
  <c r="D65"/>
  <c r="D138"/>
  <c r="D28" i="2"/>
  <c r="D29" i="1"/>
  <c r="C100"/>
  <c r="B101"/>
  <c r="B140" l="1"/>
  <c r="B141" s="1"/>
  <c r="B32"/>
  <c r="B103"/>
  <c r="B68"/>
  <c r="B69" s="1"/>
  <c r="B70" s="1"/>
  <c r="B106" s="1"/>
  <c r="L101"/>
  <c r="M101"/>
  <c r="D139"/>
  <c r="D30"/>
  <c r="D31" s="1"/>
  <c r="D66"/>
  <c r="L30"/>
  <c r="L66"/>
  <c r="L139"/>
  <c r="B102"/>
  <c r="C139"/>
  <c r="C30"/>
  <c r="C31" s="1"/>
  <c r="C66"/>
  <c r="M66"/>
  <c r="M139"/>
  <c r="M30"/>
  <c r="C101"/>
  <c r="D101"/>
  <c r="M140" l="1"/>
  <c r="C140"/>
  <c r="L140"/>
  <c r="B142"/>
  <c r="B143" s="1"/>
  <c r="B144" s="1"/>
  <c r="B145" s="1"/>
  <c r="D140"/>
  <c r="D141" s="1"/>
  <c r="C32"/>
  <c r="B33"/>
  <c r="B105" s="1"/>
  <c r="B104"/>
  <c r="D32"/>
  <c r="B71"/>
  <c r="D67"/>
  <c r="D103" s="1"/>
  <c r="M67"/>
  <c r="M103" s="1"/>
  <c r="L67"/>
  <c r="L103" s="1"/>
  <c r="C67"/>
  <c r="C103" s="1"/>
  <c r="D102"/>
  <c r="M102"/>
  <c r="C102"/>
  <c r="L102"/>
  <c r="D142" l="1"/>
  <c r="D143" s="1"/>
  <c r="B146"/>
  <c r="C141"/>
  <c r="L141"/>
  <c r="L142" s="1"/>
  <c r="L143" s="1"/>
  <c r="D144"/>
  <c r="D145" s="1"/>
  <c r="D146" s="1"/>
  <c r="M141"/>
  <c r="B72"/>
  <c r="B107"/>
  <c r="D33"/>
  <c r="D104"/>
  <c r="C33"/>
  <c r="C68"/>
  <c r="C69" s="1"/>
  <c r="D68"/>
  <c r="D69" s="1"/>
  <c r="D70" s="1"/>
  <c r="L68"/>
  <c r="L104" s="1"/>
  <c r="M68"/>
  <c r="M69" s="1"/>
  <c r="M105" s="1"/>
  <c r="L144" l="1"/>
  <c r="L145" s="1"/>
  <c r="L146" s="1"/>
  <c r="M142"/>
  <c r="M143" s="1"/>
  <c r="M144" s="1"/>
  <c r="M145" s="1"/>
  <c r="C142"/>
  <c r="D34"/>
  <c r="D105"/>
  <c r="M70"/>
  <c r="M106" s="1"/>
  <c r="M104"/>
  <c r="C104"/>
  <c r="C34"/>
  <c r="C105"/>
  <c r="B73"/>
  <c r="B109" s="1"/>
  <c r="B108"/>
  <c r="D71"/>
  <c r="D72" s="1"/>
  <c r="D73" s="1"/>
  <c r="C70"/>
  <c r="C71" s="1"/>
  <c r="L69"/>
  <c r="C143" l="1"/>
  <c r="C144" s="1"/>
  <c r="M146"/>
  <c r="C35"/>
  <c r="C107" s="1"/>
  <c r="C106"/>
  <c r="D35"/>
  <c r="D106"/>
  <c r="L70"/>
  <c r="L105"/>
  <c r="C72"/>
  <c r="C108" s="1"/>
  <c r="M71"/>
  <c r="C73"/>
  <c r="C109" s="1"/>
  <c r="C145" l="1"/>
  <c r="C146" s="1"/>
  <c r="M72"/>
  <c r="M107"/>
  <c r="D36"/>
  <c r="D107"/>
  <c r="L106"/>
  <c r="L71"/>
  <c r="D37" l="1"/>
  <c r="D109" s="1"/>
  <c r="D108"/>
  <c r="L72"/>
  <c r="L107"/>
  <c r="M73"/>
  <c r="M109" s="1"/>
  <c r="M108"/>
  <c r="L108" l="1"/>
  <c r="L73"/>
  <c r="L109" s="1"/>
</calcChain>
</file>

<file path=xl/comments1.xml><?xml version="1.0" encoding="utf-8"?>
<comments xmlns="http://schemas.openxmlformats.org/spreadsheetml/2006/main">
  <authors>
    <author>Progress Energy</author>
    <author>I04057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Average of last 2 year net additions
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>Prance: From Actuals on Forecast Tab.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Upgrade availability to 95% from previous 90% as full 2 way  rollout is complete</t>
        </r>
      </text>
    </comment>
    <comment ref="I12" authorId="0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Upgrade availability to95% from previous 90% as full 2 way  rollout is complete</t>
        </r>
      </text>
    </comment>
  </commentList>
</comments>
</file>

<file path=xl/comments2.xml><?xml version="1.0" encoding="utf-8"?>
<comments xmlns="http://schemas.openxmlformats.org/spreadsheetml/2006/main">
  <authors>
    <author>I04057</author>
  </authors>
  <commentList>
    <comment ref="N26" authorId="0">
      <text>
        <r>
          <rPr>
            <b/>
            <sz val="8"/>
            <color indexed="81"/>
            <rFont val="Tahoma"/>
            <family val="2"/>
          </rPr>
          <t>Prance: Cummulative True Up.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26" authorId="0">
      <text>
        <r>
          <rPr>
            <b/>
            <sz val="8"/>
            <color indexed="81"/>
            <rFont val="Tahoma"/>
            <family val="2"/>
          </rPr>
          <t>I04057:</t>
        </r>
        <r>
          <rPr>
            <sz val="8"/>
            <color indexed="81"/>
            <rFont val="Tahoma"/>
            <family val="2"/>
          </rPr>
          <t xml:space="preserve">
Prior projection forward looking showed growth. Actually custs. Are migrating away to Sched.s
</t>
        </r>
      </text>
    </comment>
    <comment ref="BB26" authorId="0">
      <text>
        <r>
          <rPr>
            <b/>
            <sz val="8"/>
            <color indexed="81"/>
            <rFont val="Tahoma"/>
            <family val="2"/>
          </rPr>
          <t>Prance: True up to Actuals. Prior was formula projections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38" authorId="0">
      <text>
        <r>
          <rPr>
            <b/>
            <sz val="8"/>
            <color indexed="81"/>
            <rFont val="Tahoma"/>
            <family val="2"/>
          </rPr>
          <t>I04057:</t>
        </r>
        <r>
          <rPr>
            <sz val="8"/>
            <color indexed="81"/>
            <rFont val="Tahoma"/>
            <family val="2"/>
          </rPr>
          <t xml:space="preserve">
Prior projection forward looking showed growth. Actually custs. Are migrating away to Sched.s
</t>
        </r>
      </text>
    </comment>
    <comment ref="AM50" authorId="0">
      <text>
        <r>
          <rPr>
            <b/>
            <sz val="8"/>
            <color indexed="81"/>
            <rFont val="Tahoma"/>
            <family val="2"/>
          </rPr>
          <t>I04057:</t>
        </r>
        <r>
          <rPr>
            <sz val="8"/>
            <color indexed="81"/>
            <rFont val="Tahoma"/>
            <family val="2"/>
          </rPr>
          <t xml:space="preserve">
Prior projection forward looking showed growth. Actually custs. Are migrating away to Sched.s
</t>
        </r>
      </text>
    </comment>
    <comment ref="AM62" authorId="0">
      <text>
        <r>
          <rPr>
            <b/>
            <sz val="8"/>
            <color indexed="81"/>
            <rFont val="Tahoma"/>
            <family val="2"/>
          </rPr>
          <t>I04057:</t>
        </r>
        <r>
          <rPr>
            <sz val="8"/>
            <color indexed="81"/>
            <rFont val="Tahoma"/>
            <family val="2"/>
          </rPr>
          <t xml:space="preserve">
Prior projection forward looking showed growth. Actually custs. Are migrating away to Sched.s
</t>
        </r>
      </text>
    </comment>
    <comment ref="Z68" authorId="0">
      <text>
        <r>
          <rPr>
            <b/>
            <sz val="8"/>
            <color indexed="81"/>
            <rFont val="Tahoma"/>
            <family val="2"/>
          </rPr>
          <t>Prance:</t>
        </r>
        <r>
          <rPr>
            <sz val="8"/>
            <color indexed="81"/>
            <rFont val="Tahoma"/>
            <family val="2"/>
          </rPr>
          <t xml:space="preserve">
First year with 95%</t>
        </r>
      </text>
    </comment>
  </commentList>
</comments>
</file>

<file path=xl/sharedStrings.xml><?xml version="1.0" encoding="utf-8"?>
<sst xmlns="http://schemas.openxmlformats.org/spreadsheetml/2006/main" count="317" uniqueCount="115">
  <si>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</si>
  <si>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</si>
  <si>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</si>
  <si>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</si>
  <si>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</si>
  <si>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</si>
  <si>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</si>
  <si>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</si>
  <si>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</si>
  <si>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</si>
  <si>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</si>
  <si>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</si>
  <si>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HVAC Residential LM Forecast -- MW Reductions at the Generator</t>
  </si>
  <si>
    <t>Pool Pump &amp; Water Heating Residential LM Forecast -- MW Reductions at the Generator</t>
  </si>
  <si>
    <t>Water Heating Residential LM Forecast -- MW Reductions at the Generator</t>
  </si>
  <si>
    <t>Pool Pump Residential LM Forecast -- MW Reductions at the Generator</t>
  </si>
  <si>
    <t>Commercial LM Forecast -- MW Reductions at the Generator</t>
  </si>
  <si>
    <t>Standby Generation Forecast -- MW Reductions at the Generator</t>
  </si>
  <si>
    <t>Interruptible/Curtailable Forecast -- MW Reductions at the Generator</t>
  </si>
  <si>
    <t>Voltage Reduction Forecast -- MW Reductions at the Generator</t>
  </si>
  <si>
    <t>Prepared by:</t>
  </si>
  <si>
    <t>Date Preapared:</t>
  </si>
  <si>
    <t>Approved By:</t>
  </si>
  <si>
    <t>Date Approved:</t>
  </si>
  <si>
    <t>Ed Lynch does the IS CS</t>
  </si>
  <si>
    <t>Tom Artau</t>
  </si>
  <si>
    <t>MW</t>
  </si>
  <si>
    <t>Net New</t>
  </si>
  <si>
    <t>Winter</t>
  </si>
  <si>
    <t>Summer</t>
  </si>
  <si>
    <t>Percent of All Res LM</t>
  </si>
  <si>
    <t>Residential LM</t>
  </si>
  <si>
    <t>Wieghted customer impacts</t>
  </si>
  <si>
    <t>kw per participant</t>
  </si>
  <si>
    <t>Change from previous</t>
  </si>
  <si>
    <t xml:space="preserve">Loss Factor = </t>
  </si>
  <si>
    <t>Winter Participants - From Capacity Report</t>
  </si>
  <si>
    <t>wkWs - @ Meter, @ 100% Available</t>
  </si>
  <si>
    <t>Summer Participants - From Capacity Report</t>
  </si>
  <si>
    <t>skWs - @ Meter, @ 100% Available</t>
  </si>
  <si>
    <t>Year Round</t>
  </si>
  <si>
    <t>Sch W</t>
  </si>
  <si>
    <t>Additions</t>
  </si>
  <si>
    <t>Cancels</t>
  </si>
  <si>
    <t>Net Additions</t>
  </si>
  <si>
    <t>Total</t>
  </si>
  <si>
    <t>PP</t>
  </si>
  <si>
    <t>WH</t>
  </si>
  <si>
    <t>Sch A</t>
  </si>
  <si>
    <t>Sch B</t>
  </si>
  <si>
    <t>Sch S</t>
  </si>
  <si>
    <t>Sch-W Converts to YR</t>
  </si>
  <si>
    <t>Availability Factor</t>
  </si>
  <si>
    <t>Total
(at Meter)</t>
  </si>
  <si>
    <t>Total
(at Gen)</t>
  </si>
  <si>
    <t>.11 Switch impact @ Gen</t>
  </si>
  <si>
    <t>Quantity</t>
  </si>
  <si>
    <t>% of Total</t>
  </si>
  <si>
    <t>Dispatchable DSM Savings</t>
  </si>
  <si>
    <t xml:space="preserve">  KW @mtr</t>
  </si>
  <si>
    <t>Weighted Impacts</t>
  </si>
  <si>
    <t>W/H &amp; Heat - A ....................</t>
  </si>
  <si>
    <t>W/H &amp; Heat - B ....................</t>
  </si>
  <si>
    <t>W/H &amp; Heat - W ....................</t>
  </si>
  <si>
    <t>W/H Only ..........................</t>
  </si>
  <si>
    <t>Heat - A only .....................</t>
  </si>
  <si>
    <t>Heat - B only .....................</t>
  </si>
  <si>
    <t>W/H, Pool &amp; Heat - A ..............</t>
  </si>
  <si>
    <t>W/H, Pool &amp; Heat - B ..............</t>
  </si>
  <si>
    <t>W/H &amp; Pool ........................</t>
  </si>
  <si>
    <t>Pool &amp; Heat - A ...................</t>
  </si>
  <si>
    <t>Pool &amp; Heat - B ...................</t>
  </si>
  <si>
    <t>Pool only .........................</t>
  </si>
  <si>
    <t>W/H &amp; Heat - E ....................</t>
  </si>
  <si>
    <t>N/A</t>
  </si>
  <si>
    <t>Heat only - E .....................</t>
  </si>
  <si>
    <t>Pool &amp; Heat - E ...................</t>
  </si>
  <si>
    <t>W/H, Pool &amp; Heat - E ..............</t>
  </si>
  <si>
    <t>W/H &amp; Heat - S ....................</t>
  </si>
  <si>
    <t>Heat only - S .....................</t>
  </si>
  <si>
    <t>Pool &amp; Heat - S ...................</t>
  </si>
  <si>
    <t>W/H, Pool &amp; Heat - S ..............</t>
  </si>
  <si>
    <t>kW</t>
  </si>
  <si>
    <t>HVAC</t>
  </si>
  <si>
    <t xml:space="preserve"> Sch-A</t>
  </si>
  <si>
    <t xml:space="preserve"> Sch-B</t>
  </si>
  <si>
    <t xml:space="preserve"> Sch-S</t>
  </si>
  <si>
    <t xml:space="preserve"> Sch-W</t>
  </si>
  <si>
    <t>W/H &amp; Cool - A ....................</t>
  </si>
  <si>
    <t>W/H &amp; Cool - B ....................</t>
  </si>
  <si>
    <t>Cool - A only .....................</t>
  </si>
  <si>
    <t>Cool - B only .....................</t>
  </si>
  <si>
    <t>W/H, Pool &amp; Cool - A ..............</t>
  </si>
  <si>
    <t>W/H, Pool &amp; Cool - B ..............</t>
  </si>
  <si>
    <t>Pool &amp; Cool - A ...................</t>
  </si>
  <si>
    <t>Pool &amp; Cool - B ...................</t>
  </si>
  <si>
    <t>W/H &amp; Cool - E ....................</t>
  </si>
  <si>
    <t>Cool only - E .....................</t>
  </si>
  <si>
    <t>Pool &amp; Cool - E ...................</t>
  </si>
  <si>
    <t>W/H, Pool &amp; Cool - E ..............</t>
  </si>
  <si>
    <t>W/H &amp; Cool - S ....................</t>
  </si>
  <si>
    <t>Cool only - S .....................</t>
  </si>
  <si>
    <t>Pool &amp; Cool - S ...................</t>
  </si>
  <si>
    <t>W/H, Pool &amp; Cool - S ..............</t>
  </si>
  <si>
    <t>.95 avalability here on</t>
  </si>
  <si>
    <t>Lee Guthrie (proxy approval by George Prance for Lee)</t>
  </si>
  <si>
    <t>TOTAL  Winter-Control 
 (Source: CUREQ011)</t>
  </si>
  <si>
    <t>NET
 Year-to-Date</t>
  </si>
  <si>
    <t>Change</t>
  </si>
  <si>
    <t>Rough Average</t>
  </si>
  <si>
    <t>TOTAL  Summer-Control 
 (Source: CUREQ011)</t>
  </si>
  <si>
    <t>Legacy %</t>
  </si>
  <si>
    <t>Current % (1/13)</t>
  </si>
  <si>
    <t>George Prance &amp; Melissa Knous &amp; Bill Eberle</t>
  </si>
  <si>
    <t>Note: This file was not used in preparation of the 2013 TYSP. Last year's files support the GFF prepared in Fall'12. jMust agree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</si>
</sst>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"/>
    <numFmt numFmtId="167" formatCode="0.0%"/>
    <numFmt numFmtId="168" formatCode="#,##0.000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61">
    <xf numFmtId="0" fontId="0" fillId="0" borderId="0" xfId="0"/>
    <xf numFmtId="0" fontId="5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Fill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1" fontId="0" fillId="0" borderId="0" xfId="0" applyNumberFormat="1"/>
    <xf numFmtId="14" fontId="0" fillId="0" borderId="0" xfId="0" applyNumberFormat="1"/>
    <xf numFmtId="9" fontId="0" fillId="0" borderId="0" xfId="2" applyFont="1"/>
    <xf numFmtId="1" fontId="7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right" wrapText="1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0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" fontId="8" fillId="0" borderId="0" xfId="0" applyNumberFormat="1" applyFont="1" applyAlignment="1">
      <alignment horizontal="right" wrapText="1"/>
    </xf>
    <xf numFmtId="1" fontId="8" fillId="3" borderId="0" xfId="0" applyNumberFormat="1" applyFont="1" applyFill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/>
    <xf numFmtId="14" fontId="0" fillId="3" borderId="0" xfId="0" applyNumberFormat="1" applyFill="1"/>
    <xf numFmtId="0" fontId="13" fillId="7" borderId="0" xfId="0" applyFont="1" applyFill="1" applyAlignment="1">
      <alignment horizontal="left" wrapText="1"/>
    </xf>
    <xf numFmtId="0" fontId="0" fillId="0" borderId="0" xfId="0" applyFont="1"/>
    <xf numFmtId="0" fontId="11" fillId="6" borderId="4" xfId="0" applyFont="1" applyFill="1" applyBorder="1"/>
    <xf numFmtId="0" fontId="11" fillId="6" borderId="4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 wrapText="1"/>
    </xf>
    <xf numFmtId="49" fontId="12" fillId="0" borderId="0" xfId="0" applyNumberFormat="1" applyFont="1"/>
    <xf numFmtId="3" fontId="0" fillId="0" borderId="0" xfId="0" applyNumberFormat="1" applyFont="1"/>
    <xf numFmtId="167" fontId="0" fillId="0" borderId="0" xfId="2" applyNumberFormat="1" applyFont="1"/>
    <xf numFmtId="2" fontId="0" fillId="0" borderId="13" xfId="0" applyNumberFormat="1" applyBorder="1"/>
    <xf numFmtId="4" fontId="0" fillId="0" borderId="0" xfId="0" applyNumberFormat="1" applyFont="1"/>
    <xf numFmtId="2" fontId="0" fillId="0" borderId="14" xfId="0" applyNumberFormat="1" applyBorder="1"/>
    <xf numFmtId="49" fontId="12" fillId="6" borderId="0" xfId="0" applyNumberFormat="1" applyFont="1" applyFill="1"/>
    <xf numFmtId="0" fontId="0" fillId="6" borderId="0" xfId="0" applyFont="1" applyFill="1"/>
    <xf numFmtId="167" fontId="0" fillId="6" borderId="0" xfId="2" applyNumberFormat="1" applyFont="1" applyFill="1"/>
    <xf numFmtId="2" fontId="0" fillId="0" borderId="14" xfId="0" applyNumberFormat="1" applyBorder="1" applyAlignment="1">
      <alignment horizontal="center"/>
    </xf>
    <xf numFmtId="49" fontId="12" fillId="0" borderId="6" xfId="0" applyNumberFormat="1" applyFon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167" fontId="0" fillId="0" borderId="6" xfId="2" applyNumberFormat="1" applyFont="1" applyBorder="1"/>
    <xf numFmtId="2" fontId="0" fillId="0" borderId="15" xfId="0" applyNumberFormat="1" applyBorder="1"/>
    <xf numFmtId="0" fontId="0" fillId="0" borderId="10" xfId="0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right"/>
    </xf>
    <xf numFmtId="3" fontId="11" fillId="0" borderId="0" xfId="0" applyNumberFormat="1" applyFont="1" applyBorder="1"/>
    <xf numFmtId="3" fontId="11" fillId="0" borderId="7" xfId="0" applyNumberFormat="1" applyFont="1" applyBorder="1"/>
    <xf numFmtId="0" fontId="11" fillId="0" borderId="12" xfId="0" applyFont="1" applyBorder="1" applyAlignment="1">
      <alignment horizontal="right"/>
    </xf>
    <xf numFmtId="3" fontId="11" fillId="0" borderId="6" xfId="0" applyNumberFormat="1" applyFont="1" applyBorder="1"/>
    <xf numFmtId="3" fontId="11" fillId="0" borderId="5" xfId="0" applyNumberFormat="1" applyFont="1" applyBorder="1"/>
    <xf numFmtId="0" fontId="15" fillId="8" borderId="11" xfId="0" quotePrefix="1" applyFont="1" applyFill="1" applyBorder="1" applyAlignment="1">
      <alignment horizontal="right"/>
    </xf>
    <xf numFmtId="3" fontId="15" fillId="8" borderId="0" xfId="0" applyNumberFormat="1" applyFont="1" applyFill="1" applyBorder="1"/>
    <xf numFmtId="3" fontId="15" fillId="8" borderId="7" xfId="0" applyNumberFormat="1" applyFont="1" applyFill="1" applyBorder="1"/>
    <xf numFmtId="0" fontId="15" fillId="8" borderId="16" xfId="0" quotePrefix="1" applyFont="1" applyFill="1" applyBorder="1" applyAlignment="1">
      <alignment horizontal="right"/>
    </xf>
    <xf numFmtId="3" fontId="15" fillId="8" borderId="17" xfId="0" applyNumberFormat="1" applyFont="1" applyFill="1" applyBorder="1"/>
    <xf numFmtId="3" fontId="15" fillId="8" borderId="18" xfId="0" applyNumberFormat="1" applyFont="1" applyFill="1" applyBorder="1"/>
    <xf numFmtId="0" fontId="2" fillId="0" borderId="0" xfId="6"/>
    <xf numFmtId="0" fontId="2" fillId="0" borderId="0" xfId="6" applyAlignment="1">
      <alignment horizontal="center"/>
    </xf>
    <xf numFmtId="37" fontId="2" fillId="0" borderId="0" xfId="6" applyNumberFormat="1"/>
    <xf numFmtId="0" fontId="11" fillId="0" borderId="0" xfId="6" applyFont="1" applyBorder="1" applyAlignment="1">
      <alignment horizontal="center"/>
    </xf>
    <xf numFmtId="0" fontId="2" fillId="0" borderId="1" xfId="6" applyBorder="1" applyAlignment="1">
      <alignment horizontal="center"/>
    </xf>
    <xf numFmtId="0" fontId="2" fillId="0" borderId="0" xfId="6" applyFill="1" applyBorder="1"/>
    <xf numFmtId="0" fontId="2" fillId="4" borderId="0" xfId="6" applyFill="1" applyBorder="1"/>
    <xf numFmtId="0" fontId="2" fillId="0" borderId="0" xfId="6" applyBorder="1"/>
    <xf numFmtId="0" fontId="2" fillId="0" borderId="1" xfId="6" applyBorder="1"/>
    <xf numFmtId="0" fontId="2" fillId="0" borderId="0" xfId="6" applyBorder="1" applyAlignment="1">
      <alignment horizontal="center"/>
    </xf>
    <xf numFmtId="0" fontId="2" fillId="0" borderId="4" xfId="6" applyBorder="1" applyAlignment="1">
      <alignment horizontal="center"/>
    </xf>
    <xf numFmtId="0" fontId="2" fillId="0" borderId="0" xfId="6" applyFill="1" applyBorder="1" applyAlignment="1">
      <alignment horizontal="center"/>
    </xf>
    <xf numFmtId="0" fontId="2" fillId="4" borderId="0" xfId="6" applyFill="1" applyBorder="1" applyAlignment="1">
      <alignment horizontal="center"/>
    </xf>
    <xf numFmtId="0" fontId="2" fillId="0" borderId="1" xfId="6" applyBorder="1" applyAlignment="1">
      <alignment horizontal="centerContinuous"/>
    </xf>
    <xf numFmtId="0" fontId="2" fillId="0" borderId="2" xfId="6" applyBorder="1" applyAlignment="1">
      <alignment horizontal="centerContinuous"/>
    </xf>
    <xf numFmtId="0" fontId="2" fillId="0" borderId="3" xfId="6" applyBorder="1" applyAlignment="1">
      <alignment horizontal="centerContinuous"/>
    </xf>
    <xf numFmtId="0" fontId="2" fillId="0" borderId="0" xfId="6" applyAlignment="1">
      <alignment horizontal="center" wrapText="1"/>
    </xf>
    <xf numFmtId="0" fontId="2" fillId="0" borderId="0" xfId="6" applyBorder="1" applyAlignment="1">
      <alignment horizontal="center" wrapText="1"/>
    </xf>
    <xf numFmtId="0" fontId="2" fillId="0" borderId="0" xfId="6" applyFill="1" applyBorder="1" applyAlignment="1">
      <alignment horizontal="center" wrapText="1"/>
    </xf>
    <xf numFmtId="0" fontId="2" fillId="4" borderId="0" xfId="6" applyFill="1" applyBorder="1" applyAlignment="1">
      <alignment horizontal="center" wrapText="1"/>
    </xf>
    <xf numFmtId="0" fontId="2" fillId="0" borderId="1" xfId="6" applyFill="1" applyBorder="1" applyAlignment="1">
      <alignment horizontal="center"/>
    </xf>
    <xf numFmtId="3" fontId="2" fillId="0" borderId="0" xfId="6" applyNumberFormat="1"/>
    <xf numFmtId="167" fontId="0" fillId="0" borderId="4" xfId="7" applyNumberFormat="1" applyFont="1" applyBorder="1" applyAlignment="1">
      <alignment horizontal="center"/>
    </xf>
    <xf numFmtId="167" fontId="0" fillId="0" borderId="0" xfId="7" applyNumberFormat="1" applyFont="1" applyBorder="1" applyAlignment="1">
      <alignment horizontal="center"/>
    </xf>
    <xf numFmtId="0" fontId="2" fillId="0" borderId="0" xfId="6" applyFill="1"/>
    <xf numFmtId="167" fontId="0" fillId="0" borderId="0" xfId="7" applyNumberFormat="1" applyFont="1"/>
    <xf numFmtId="16" fontId="2" fillId="0" borderId="0" xfId="6" quotePrefix="1" applyNumberFormat="1"/>
    <xf numFmtId="0" fontId="2" fillId="0" borderId="0" xfId="6" quotePrefix="1"/>
    <xf numFmtId="0" fontId="2" fillId="0" borderId="0" xfId="6" applyFill="1" applyAlignment="1">
      <alignment horizontal="center"/>
    </xf>
    <xf numFmtId="17" fontId="2" fillId="5" borderId="0" xfId="6" applyNumberFormat="1" applyFill="1"/>
    <xf numFmtId="41" fontId="2" fillId="5" borderId="0" xfId="6" applyNumberFormat="1" applyFill="1"/>
    <xf numFmtId="3" fontId="2" fillId="5" borderId="0" xfId="6" applyNumberFormat="1" applyFill="1"/>
    <xf numFmtId="3" fontId="2" fillId="0" borderId="0" xfId="6" applyNumberFormat="1" applyFill="1"/>
    <xf numFmtId="3" fontId="2" fillId="0" borderId="0" xfId="6" applyNumberFormat="1" applyFont="1" applyFill="1"/>
    <xf numFmtId="9" fontId="2" fillId="0" borderId="0" xfId="6" applyNumberFormat="1" applyFont="1" applyFill="1"/>
    <xf numFmtId="37" fontId="2" fillId="0" borderId="0" xfId="6" applyNumberFormat="1" applyFill="1" applyAlignment="1">
      <alignment horizontal="right"/>
    </xf>
    <xf numFmtId="17" fontId="2" fillId="0" borderId="0" xfId="6" applyNumberFormat="1" applyFill="1"/>
    <xf numFmtId="41" fontId="2" fillId="0" borderId="0" xfId="6" applyNumberFormat="1"/>
    <xf numFmtId="3" fontId="0" fillId="0" borderId="0" xfId="7" applyNumberFormat="1" applyFont="1"/>
    <xf numFmtId="41" fontId="2" fillId="0" borderId="0" xfId="6" applyNumberFormat="1" applyFill="1"/>
    <xf numFmtId="0" fontId="2" fillId="4" borderId="0" xfId="6" applyFill="1"/>
    <xf numFmtId="17" fontId="2" fillId="4" borderId="0" xfId="6" applyNumberFormat="1" applyFill="1"/>
    <xf numFmtId="41" fontId="2" fillId="4" borderId="0" xfId="6" applyNumberFormat="1" applyFill="1"/>
    <xf numFmtId="3" fontId="2" fillId="4" borderId="0" xfId="6" applyNumberFormat="1" applyFill="1"/>
    <xf numFmtId="3" fontId="0" fillId="4" borderId="0" xfId="7" applyNumberFormat="1" applyFont="1" applyFill="1"/>
    <xf numFmtId="3" fontId="2" fillId="4" borderId="0" xfId="6" applyNumberFormat="1" applyFont="1" applyFill="1"/>
    <xf numFmtId="9" fontId="2" fillId="4" borderId="0" xfId="6" applyNumberFormat="1" applyFont="1" applyFill="1"/>
    <xf numFmtId="37" fontId="2" fillId="4" borderId="0" xfId="6" applyNumberFormat="1" applyFill="1" applyAlignment="1">
      <alignment horizontal="right"/>
    </xf>
    <xf numFmtId="37" fontId="2" fillId="3" borderId="0" xfId="6" applyNumberFormat="1" applyFill="1" applyAlignment="1">
      <alignment horizontal="right"/>
    </xf>
    <xf numFmtId="3" fontId="2" fillId="4" borderId="0" xfId="6" applyNumberFormat="1" applyFill="1" applyAlignment="1">
      <alignment horizontal="right"/>
    </xf>
    <xf numFmtId="0" fontId="2" fillId="3" borderId="0" xfId="6" applyFont="1" applyFill="1"/>
    <xf numFmtId="164" fontId="0" fillId="0" borderId="0" xfId="1" applyNumberFormat="1" applyFont="1"/>
    <xf numFmtId="0" fontId="2" fillId="4" borderId="0" xfId="6" applyFont="1" applyFill="1"/>
    <xf numFmtId="14" fontId="16" fillId="7" borderId="0" xfId="0" applyNumberFormat="1" applyFont="1" applyFill="1" applyAlignment="1">
      <alignment horizontal="left" wrapText="1"/>
    </xf>
    <xf numFmtId="0" fontId="11" fillId="6" borderId="21" xfId="0" applyFont="1" applyFill="1" applyBorder="1" applyAlignment="1">
      <alignment horizontal="center" wrapText="1"/>
    </xf>
    <xf numFmtId="3" fontId="0" fillId="0" borderId="22" xfId="0" applyNumberFormat="1" applyBorder="1"/>
    <xf numFmtId="4" fontId="0" fillId="0" borderId="13" xfId="0" applyNumberFormat="1" applyBorder="1"/>
    <xf numFmtId="3" fontId="0" fillId="0" borderId="23" xfId="0" applyNumberFormat="1" applyBorder="1"/>
    <xf numFmtId="4" fontId="0" fillId="0" borderId="14" xfId="0" applyNumberFormat="1" applyBorder="1"/>
    <xf numFmtId="3" fontId="0" fillId="0" borderId="24" xfId="0" applyNumberFormat="1" applyBorder="1"/>
    <xf numFmtId="4" fontId="0" fillId="0" borderId="25" xfId="0" applyNumberFormat="1" applyBorder="1"/>
    <xf numFmtId="168" fontId="0" fillId="0" borderId="0" xfId="0" applyNumberFormat="1" applyFont="1"/>
    <xf numFmtId="3" fontId="11" fillId="0" borderId="0" xfId="0" applyNumberFormat="1" applyFont="1"/>
    <xf numFmtId="0" fontId="17" fillId="10" borderId="4" xfId="0" applyFont="1" applyFill="1" applyBorder="1"/>
    <xf numFmtId="43" fontId="11" fillId="10" borderId="4" xfId="1" applyFont="1" applyFill="1" applyBorder="1"/>
    <xf numFmtId="0" fontId="14" fillId="6" borderId="1" xfId="0" applyFont="1" applyFill="1" applyBorder="1" applyAlignment="1">
      <alignment horizontal="center" wrapText="1"/>
    </xf>
    <xf numFmtId="0" fontId="11" fillId="6" borderId="26" xfId="0" applyFont="1" applyFill="1" applyBorder="1" applyAlignment="1">
      <alignment horizontal="center" wrapText="1"/>
    </xf>
    <xf numFmtId="0" fontId="11" fillId="6" borderId="27" xfId="0" applyFont="1" applyFill="1" applyBorder="1" applyAlignment="1">
      <alignment horizontal="center" wrapText="1"/>
    </xf>
    <xf numFmtId="2" fontId="0" fillId="0" borderId="28" xfId="0" applyNumberFormat="1" applyBorder="1"/>
    <xf numFmtId="3" fontId="0" fillId="0" borderId="29" xfId="0" applyNumberFormat="1" applyBorder="1"/>
    <xf numFmtId="4" fontId="0" fillId="0" borderId="30" xfId="1" applyNumberFormat="1" applyFont="1" applyBorder="1"/>
    <xf numFmtId="2" fontId="0" fillId="0" borderId="0" xfId="0" applyNumberFormat="1" applyBorder="1"/>
    <xf numFmtId="3" fontId="0" fillId="0" borderId="11" xfId="0" applyNumberFormat="1" applyBorder="1"/>
    <xf numFmtId="4" fontId="0" fillId="0" borderId="7" xfId="1" applyNumberFormat="1" applyFont="1" applyBorder="1"/>
    <xf numFmtId="2" fontId="0" fillId="0" borderId="0" xfId="0" applyNumberFormat="1" applyBorder="1" applyAlignment="1">
      <alignment horizontal="center"/>
    </xf>
    <xf numFmtId="2" fontId="0" fillId="0" borderId="6" xfId="0" applyNumberFormat="1" applyBorder="1"/>
    <xf numFmtId="3" fontId="0" fillId="0" borderId="12" xfId="0" applyNumberFormat="1" applyBorder="1"/>
    <xf numFmtId="4" fontId="0" fillId="0" borderId="5" xfId="1" applyNumberFormat="1" applyFont="1" applyBorder="1"/>
    <xf numFmtId="0" fontId="11" fillId="0" borderId="0" xfId="0" quotePrefix="1" applyFont="1" applyAlignment="1">
      <alignment horizontal="center"/>
    </xf>
    <xf numFmtId="4" fontId="11" fillId="0" borderId="0" xfId="0" applyNumberFormat="1" applyFont="1" applyBorder="1"/>
    <xf numFmtId="0" fontId="2" fillId="9" borderId="10" xfId="6" applyFill="1" applyBorder="1"/>
    <xf numFmtId="3" fontId="1" fillId="9" borderId="8" xfId="6" applyNumberFormat="1" applyFont="1" applyFill="1" applyBorder="1"/>
    <xf numFmtId="0" fontId="1" fillId="5" borderId="16" xfId="6" applyFont="1" applyFill="1" applyBorder="1"/>
    <xf numFmtId="0" fontId="2" fillId="5" borderId="18" xfId="6" applyFill="1" applyBorder="1"/>
    <xf numFmtId="167" fontId="0" fillId="0" borderId="3" xfId="7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11" borderId="1" xfId="0" applyFont="1" applyFill="1" applyBorder="1" applyAlignment="1">
      <alignment horizontal="centerContinuous"/>
    </xf>
    <xf numFmtId="0" fontId="5" fillId="11" borderId="2" xfId="0" applyFont="1" applyFill="1" applyBorder="1" applyAlignment="1">
      <alignment horizontal="centerContinuous"/>
    </xf>
    <xf numFmtId="0" fontId="5" fillId="11" borderId="3" xfId="0" applyFont="1" applyFill="1" applyBorder="1" applyAlignment="1">
      <alignment horizontal="centerContinuous"/>
    </xf>
    <xf numFmtId="0" fontId="5" fillId="0" borderId="31" xfId="0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11" fillId="0" borderId="4" xfId="6" applyFont="1" applyBorder="1" applyAlignment="1">
      <alignment horizontal="center"/>
    </xf>
    <xf numFmtId="0" fontId="2" fillId="0" borderId="4" xfId="6" applyBorder="1" applyAlignment="1">
      <alignment horizontal="center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/>
    </xf>
  </cellXfs>
  <cellStyles count="8">
    <cellStyle name="Comma" xfId="1" builtinId="3"/>
    <cellStyle name="Comma 2" xfId="5"/>
    <cellStyle name="Normal" xfId="0" builtinId="0"/>
    <cellStyle name="Normal 2" xfId="3"/>
    <cellStyle name="Normal 2 2" xfId="6"/>
    <cellStyle name="Percent" xfId="2" builtinId="5"/>
    <cellStyle name="Percent 2" xfId="4"/>
    <cellStyle name="Percent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88"/>
  <sheetViews>
    <sheetView tabSelected="1" topLeftCell="F1" zoomScale="90" zoomScaleNormal="90" workbookViewId="0"/>
  </sheetViews>
  <sheetFormatPr defaultRowHeight="12.75"/>
  <cols>
    <col min="2" max="2" width="11.5703125" bestFit="1" customWidth="1"/>
    <col min="9" max="9" width="11.5703125" bestFit="1" customWidth="1"/>
    <col min="10" max="10" width="10.7109375" customWidth="1"/>
    <col min="11" max="11" width="10.42578125" customWidth="1"/>
    <col min="12" max="12" width="9.85546875" customWidth="1"/>
    <col min="13" max="13" width="11" customWidth="1"/>
    <col min="20" max="20" width="11.42578125" style="6" customWidth="1"/>
    <col min="21" max="22" width="9.140625" style="6"/>
    <col min="24" max="24" width="12.85546875" customWidth="1"/>
  </cols>
  <sheetData>
    <row r="1" spans="1:41">
      <c r="A1" s="17" t="s">
        <v>31</v>
      </c>
      <c r="R1" s="17" t="s">
        <v>32</v>
      </c>
    </row>
    <row r="2" spans="1:4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O2" s="1"/>
      <c r="R2">
        <v>2.09</v>
      </c>
      <c r="S2">
        <v>1.18</v>
      </c>
      <c r="T2" s="151" t="s">
        <v>33</v>
      </c>
      <c r="W2" s="6"/>
    </row>
    <row r="3" spans="1:41">
      <c r="A3" s="1">
        <v>2008</v>
      </c>
      <c r="B3" s="26">
        <v>763</v>
      </c>
      <c r="C3" s="12">
        <f t="shared" ref="C3:D20" si="0">+$B3*C32</f>
        <v>633.77592099234448</v>
      </c>
      <c r="D3" s="12">
        <f t="shared" si="0"/>
        <v>483.67624193727278</v>
      </c>
      <c r="E3" s="12">
        <f t="shared" ref="E3:H20" si="1">+$I3*E32</f>
        <v>174.99022493612785</v>
      </c>
      <c r="F3" s="12">
        <f t="shared" si="1"/>
        <v>220.03879281765009</v>
      </c>
      <c r="G3" s="12">
        <f t="shared" si="1"/>
        <v>275.45448837515971</v>
      </c>
      <c r="H3" s="12">
        <f t="shared" si="1"/>
        <v>271.27574716767396</v>
      </c>
      <c r="I3" s="26">
        <v>284</v>
      </c>
      <c r="J3" s="12">
        <f t="shared" ref="J3:K20" si="2">+$I3*J32</f>
        <v>265.43319770228027</v>
      </c>
      <c r="K3" s="12">
        <f t="shared" si="2"/>
        <v>143.57790203992224</v>
      </c>
      <c r="L3" s="12">
        <f t="shared" ref="L3:M20" si="3">+$B3*L32</f>
        <v>340.07733967976043</v>
      </c>
      <c r="M3" s="12">
        <f t="shared" si="3"/>
        <v>412.92483592152809</v>
      </c>
      <c r="N3" s="12"/>
      <c r="Q3" s="1" t="s">
        <v>27</v>
      </c>
      <c r="R3" s="1"/>
      <c r="S3" s="1"/>
      <c r="AE3" s="12"/>
      <c r="AF3" s="12"/>
      <c r="AG3" s="12"/>
      <c r="AH3" s="12"/>
      <c r="AI3" s="12"/>
      <c r="AJ3" s="12"/>
      <c r="AL3" s="12"/>
      <c r="AM3" s="12"/>
      <c r="AN3" s="12"/>
      <c r="AO3" s="12"/>
    </row>
    <row r="4" spans="1:41">
      <c r="A4" s="1">
        <v>2009</v>
      </c>
      <c r="B4" s="26">
        <v>759</v>
      </c>
      <c r="C4" s="12">
        <f t="shared" si="0"/>
        <v>630.32252323789328</v>
      </c>
      <c r="D4" s="12">
        <f t="shared" si="0"/>
        <v>480.60799708311595</v>
      </c>
      <c r="E4" s="12">
        <f t="shared" si="1"/>
        <v>179.30336428314504</v>
      </c>
      <c r="F4" s="12">
        <f t="shared" si="1"/>
        <v>225.46228418991615</v>
      </c>
      <c r="G4" s="12">
        <f t="shared" si="1"/>
        <v>282.24385956750518</v>
      </c>
      <c r="H4" s="12">
        <f t="shared" si="1"/>
        <v>277.9621212175814</v>
      </c>
      <c r="I4" s="26">
        <v>291</v>
      </c>
      <c r="J4" s="12">
        <f t="shared" si="2"/>
        <v>271.97556525128027</v>
      </c>
      <c r="K4" s="12">
        <f t="shared" si="2"/>
        <v>147.11679399161054</v>
      </c>
      <c r="L4" s="12">
        <f t="shared" si="3"/>
        <v>337.57276827452699</v>
      </c>
      <c r="M4" s="12">
        <f t="shared" si="3"/>
        <v>410.58903160420266</v>
      </c>
      <c r="N4" s="12"/>
      <c r="Q4" s="6">
        <v>1252</v>
      </c>
      <c r="R4" s="6" t="s">
        <v>28</v>
      </c>
      <c r="S4" s="6" t="s">
        <v>29</v>
      </c>
      <c r="AA4" s="6"/>
      <c r="AE4" s="12"/>
      <c r="AF4" s="12"/>
      <c r="AG4" s="12"/>
      <c r="AH4" s="12"/>
      <c r="AI4" s="12"/>
      <c r="AJ4" s="12"/>
      <c r="AL4" s="12"/>
      <c r="AM4" s="12"/>
      <c r="AN4" s="12"/>
      <c r="AO4" s="12"/>
    </row>
    <row r="5" spans="1:41">
      <c r="A5" s="1">
        <v>2010</v>
      </c>
      <c r="B5" s="26">
        <v>651</v>
      </c>
      <c r="C5" s="12">
        <f t="shared" si="0"/>
        <v>540.53878437035632</v>
      </c>
      <c r="D5" s="12">
        <f t="shared" si="0"/>
        <v>411.81848272217275</v>
      </c>
      <c r="E5" s="12">
        <f t="shared" si="1"/>
        <v>187.31348021331985</v>
      </c>
      <c r="F5" s="12">
        <f t="shared" si="1"/>
        <v>235.5344824526959</v>
      </c>
      <c r="G5" s="12">
        <f t="shared" si="1"/>
        <v>294.8526917818611</v>
      </c>
      <c r="H5" s="12">
        <f t="shared" si="1"/>
        <v>290.37967302455246</v>
      </c>
      <c r="I5" s="26">
        <v>304</v>
      </c>
      <c r="J5" s="12">
        <f t="shared" si="2"/>
        <v>284.12567641370856</v>
      </c>
      <c r="K5" s="12">
        <f t="shared" si="2"/>
        <v>153.68902190188868</v>
      </c>
      <c r="L5" s="12">
        <f t="shared" si="3"/>
        <v>289.02068202840951</v>
      </c>
      <c r="M5" s="12">
        <f t="shared" si="3"/>
        <v>352.09302413932363</v>
      </c>
      <c r="N5" s="12"/>
      <c r="Q5" s="6">
        <v>4471</v>
      </c>
      <c r="R5" s="6" t="s">
        <v>26</v>
      </c>
      <c r="S5" s="6" t="s">
        <v>26</v>
      </c>
      <c r="W5" s="17"/>
      <c r="AA5" s="6"/>
      <c r="AE5" s="12"/>
      <c r="AF5" s="12"/>
      <c r="AG5" s="12"/>
      <c r="AH5" s="12"/>
      <c r="AI5" s="12"/>
      <c r="AJ5" s="12"/>
      <c r="AL5" s="12"/>
      <c r="AM5" s="12"/>
      <c r="AN5" s="12"/>
      <c r="AO5" s="12"/>
    </row>
    <row r="6" spans="1:41">
      <c r="A6" s="1">
        <v>2011</v>
      </c>
      <c r="B6" s="26">
        <v>661</v>
      </c>
      <c r="C6" s="12">
        <f t="shared" si="0"/>
        <v>548.02551041229117</v>
      </c>
      <c r="D6" s="12">
        <f t="shared" si="0"/>
        <v>416.66770129710528</v>
      </c>
      <c r="E6" s="12">
        <f t="shared" si="1"/>
        <v>195.32359614349465</v>
      </c>
      <c r="F6" s="12">
        <f t="shared" si="1"/>
        <v>245.60668071547562</v>
      </c>
      <c r="G6" s="12">
        <f t="shared" si="1"/>
        <v>307.46152399621695</v>
      </c>
      <c r="H6" s="12">
        <f t="shared" si="1"/>
        <v>302.79722483152335</v>
      </c>
      <c r="I6" s="26">
        <v>317</v>
      </c>
      <c r="J6" s="12">
        <f t="shared" si="2"/>
        <v>296.27578757613691</v>
      </c>
      <c r="K6" s="12">
        <f t="shared" si="2"/>
        <v>160.26124981216677</v>
      </c>
      <c r="L6" s="12">
        <f t="shared" si="3"/>
        <v>289.11610877434219</v>
      </c>
      <c r="M6" s="12">
        <f t="shared" si="3"/>
        <v>352.17902374165055</v>
      </c>
      <c r="N6" s="12"/>
      <c r="Q6" s="6">
        <v>4454</v>
      </c>
      <c r="R6" s="6"/>
      <c r="S6" s="6"/>
      <c r="X6" s="28"/>
      <c r="AE6" s="12"/>
      <c r="AF6" s="12"/>
      <c r="AG6" s="12"/>
      <c r="AH6" s="12"/>
      <c r="AI6" s="12"/>
      <c r="AJ6" s="12"/>
      <c r="AL6" s="12"/>
      <c r="AM6" s="12"/>
      <c r="AN6" s="12"/>
      <c r="AO6" s="12"/>
    </row>
    <row r="7" spans="1:41">
      <c r="A7" s="1">
        <v>2012</v>
      </c>
      <c r="B7" s="26">
        <f>ROUND(('Res LM Forecast'!Z19),0)/1000</f>
        <v>641.178</v>
      </c>
      <c r="C7" s="12">
        <f t="shared" si="0"/>
        <v>531.57409598732602</v>
      </c>
      <c r="D7" s="12">
        <f t="shared" si="0"/>
        <v>403.96444572370905</v>
      </c>
      <c r="E7" s="12">
        <f t="shared" si="1"/>
        <v>201.5708704062674</v>
      </c>
      <c r="F7" s="12">
        <f t="shared" si="1"/>
        <v>253.46222057596225</v>
      </c>
      <c r="G7" s="12">
        <f t="shared" si="1"/>
        <v>317.29544321324443</v>
      </c>
      <c r="H7" s="12">
        <f t="shared" si="1"/>
        <v>312.48196004466791</v>
      </c>
      <c r="I7" s="26">
        <f>ROUND(('Res LM Forecast'!BB19),0)/1000</f>
        <v>327.13900000000001</v>
      </c>
      <c r="J7" s="12">
        <f t="shared" si="2"/>
        <v>305.75193965889548</v>
      </c>
      <c r="K7" s="12">
        <f t="shared" si="2"/>
        <v>165.38708202619065</v>
      </c>
      <c r="L7" s="12">
        <f t="shared" si="3"/>
        <v>280.33891010529123</v>
      </c>
      <c r="M7" s="12">
        <f t="shared" si="3"/>
        <v>341.91315701741786</v>
      </c>
      <c r="N7" s="12"/>
      <c r="Q7" s="24">
        <f>ROUND(AVERAGE(Q5:Q6),0)</f>
        <v>4463</v>
      </c>
      <c r="R7" s="25">
        <f t="shared" ref="R7:R26" si="4">Q7*$R$2/1000</f>
        <v>9.3276699999999995</v>
      </c>
      <c r="S7" s="25">
        <f t="shared" ref="S7:S26" si="5">$S$2*Q7/1000</f>
        <v>5.2663400000000005</v>
      </c>
      <c r="W7" s="17"/>
      <c r="X7" s="12"/>
      <c r="AA7" s="12"/>
      <c r="AE7" s="12"/>
      <c r="AF7" s="12"/>
      <c r="AG7" s="12"/>
      <c r="AH7" s="12"/>
      <c r="AI7" s="12"/>
      <c r="AJ7" s="12"/>
      <c r="AL7" s="12"/>
      <c r="AM7" s="12"/>
      <c r="AN7" s="12"/>
      <c r="AO7" s="12"/>
    </row>
    <row r="8" spans="1:41">
      <c r="A8" s="1">
        <v>2013</v>
      </c>
      <c r="B8" s="26">
        <f>ROUND(('Res LM Forecast'!$Z$31),0)/1000</f>
        <v>651.80399999999997</v>
      </c>
      <c r="C8" s="12">
        <f t="shared" si="0"/>
        <v>540.36736105190744</v>
      </c>
      <c r="D8" s="12">
        <f t="shared" si="0"/>
        <v>410.4626276352858</v>
      </c>
      <c r="E8" s="12">
        <f t="shared" si="1"/>
        <v>204.56603760138881</v>
      </c>
      <c r="F8" s="12">
        <f t="shared" si="1"/>
        <v>257.22844794175995</v>
      </c>
      <c r="G8" s="12">
        <f t="shared" si="1"/>
        <v>322.01017655124303</v>
      </c>
      <c r="H8" s="12">
        <f t="shared" si="1"/>
        <v>317.12516922418229</v>
      </c>
      <c r="I8" s="26">
        <f>ROUND((I7+$S8),0)</f>
        <v>332</v>
      </c>
      <c r="J8" s="12">
        <f t="shared" si="2"/>
        <v>310.29514660970813</v>
      </c>
      <c r="K8" s="12">
        <f t="shared" si="2"/>
        <v>167.84458970864162</v>
      </c>
      <c r="L8" s="12">
        <f t="shared" si="3"/>
        <v>284.88366897646864</v>
      </c>
      <c r="M8" s="12">
        <f t="shared" si="3"/>
        <v>347.85821026665013</v>
      </c>
      <c r="N8" s="12"/>
      <c r="Q8" s="6">
        <f>Q7</f>
        <v>4463</v>
      </c>
      <c r="R8" s="25">
        <f t="shared" si="4"/>
        <v>9.3276699999999995</v>
      </c>
      <c r="S8" s="25">
        <f t="shared" si="5"/>
        <v>5.2663400000000005</v>
      </c>
      <c r="W8" s="17"/>
      <c r="X8" s="12"/>
      <c r="AA8" s="12"/>
      <c r="AE8" s="12"/>
      <c r="AF8" s="12"/>
      <c r="AG8" s="12"/>
      <c r="AH8" s="12"/>
      <c r="AI8" s="12"/>
      <c r="AJ8" s="12"/>
      <c r="AL8" s="12"/>
      <c r="AM8" s="12"/>
      <c r="AN8" s="12"/>
      <c r="AO8" s="12"/>
    </row>
    <row r="9" spans="1:41">
      <c r="A9" s="1">
        <v>2014</v>
      </c>
      <c r="B9" s="26">
        <f>ROUND((B8+$R9),0)</f>
        <v>661</v>
      </c>
      <c r="C9" s="12">
        <f t="shared" si="0"/>
        <v>547.97586252794258</v>
      </c>
      <c r="D9" s="12">
        <f t="shared" si="0"/>
        <v>416.06938176871796</v>
      </c>
      <c r="E9" s="12">
        <f t="shared" si="1"/>
        <v>207.64685142068677</v>
      </c>
      <c r="F9" s="12">
        <f t="shared" si="1"/>
        <v>261.10237035052148</v>
      </c>
      <c r="G9" s="12">
        <f t="shared" si="1"/>
        <v>326.85972740291845</v>
      </c>
      <c r="H9" s="12">
        <f t="shared" si="1"/>
        <v>321.90115068840186</v>
      </c>
      <c r="I9" s="26">
        <f t="shared" ref="I9:I28" si="6">ROUND((I8+$S9),0)</f>
        <v>337</v>
      </c>
      <c r="J9" s="12">
        <f t="shared" si="2"/>
        <v>314.96826628756526</v>
      </c>
      <c r="K9" s="12">
        <f t="shared" si="2"/>
        <v>170.37236967413324</v>
      </c>
      <c r="L9" s="12">
        <f t="shared" si="3"/>
        <v>288.80809825239487</v>
      </c>
      <c r="M9" s="12">
        <f t="shared" si="3"/>
        <v>353.02720646701414</v>
      </c>
      <c r="N9" s="12"/>
      <c r="Q9" s="6">
        <f t="shared" ref="Q9:Q28" si="7">Q8</f>
        <v>4463</v>
      </c>
      <c r="R9" s="25">
        <f t="shared" si="4"/>
        <v>9.3276699999999995</v>
      </c>
      <c r="S9" s="25">
        <f t="shared" si="5"/>
        <v>5.2663400000000005</v>
      </c>
      <c r="W9" s="17"/>
      <c r="X9" s="12"/>
      <c r="AA9" s="12"/>
      <c r="AE9" s="12"/>
      <c r="AF9" s="12"/>
      <c r="AG9" s="12"/>
      <c r="AH9" s="12"/>
      <c r="AI9" s="12"/>
      <c r="AJ9" s="12"/>
      <c r="AL9" s="12"/>
      <c r="AM9" s="12"/>
      <c r="AN9" s="12"/>
      <c r="AO9" s="12"/>
    </row>
    <row r="10" spans="1:41">
      <c r="A10" s="1">
        <v>2015</v>
      </c>
      <c r="B10" s="26">
        <f t="shared" ref="B10:B28" si="8">ROUND((B9+$R10),0)</f>
        <v>670</v>
      </c>
      <c r="C10" s="12">
        <f t="shared" si="0"/>
        <v>555.42268612922669</v>
      </c>
      <c r="D10" s="12">
        <f t="shared" si="0"/>
        <v>421.56250218009126</v>
      </c>
      <c r="E10" s="12">
        <f t="shared" si="1"/>
        <v>210.72766523998484</v>
      </c>
      <c r="F10" s="12">
        <f t="shared" si="1"/>
        <v>264.9762927592829</v>
      </c>
      <c r="G10" s="12">
        <f t="shared" si="1"/>
        <v>331.70927825459376</v>
      </c>
      <c r="H10" s="12">
        <f t="shared" si="1"/>
        <v>326.67713215262148</v>
      </c>
      <c r="I10" s="26">
        <f t="shared" si="6"/>
        <v>342</v>
      </c>
      <c r="J10" s="12">
        <f t="shared" si="2"/>
        <v>319.6413859654221</v>
      </c>
      <c r="K10" s="12">
        <f t="shared" si="2"/>
        <v>172.90014963962474</v>
      </c>
      <c r="L10" s="12">
        <f t="shared" si="3"/>
        <v>292.6519037735082</v>
      </c>
      <c r="M10" s="12">
        <f t="shared" si="3"/>
        <v>358.0777163111145</v>
      </c>
      <c r="N10" s="12"/>
      <c r="Q10" s="6">
        <f t="shared" si="7"/>
        <v>4463</v>
      </c>
      <c r="R10" s="25">
        <f t="shared" si="4"/>
        <v>9.3276699999999995</v>
      </c>
      <c r="S10" s="25">
        <f t="shared" si="5"/>
        <v>5.2663400000000005</v>
      </c>
      <c r="W10" s="17"/>
      <c r="X10" s="12"/>
      <c r="AA10" s="12"/>
      <c r="AE10" s="12"/>
      <c r="AF10" s="12"/>
      <c r="AG10" s="12"/>
      <c r="AH10" s="12"/>
      <c r="AI10" s="12"/>
      <c r="AJ10" s="12"/>
      <c r="AL10" s="12"/>
      <c r="AM10" s="12"/>
      <c r="AN10" s="12"/>
      <c r="AO10" s="12"/>
    </row>
    <row r="11" spans="1:41">
      <c r="A11" s="1">
        <v>2016</v>
      </c>
      <c r="B11" s="26">
        <f>ROUND((B10+$R11),0)</f>
        <v>679</v>
      </c>
      <c r="C11" s="12">
        <f t="shared" si="0"/>
        <v>562.86906505448985</v>
      </c>
      <c r="D11" s="12">
        <f t="shared" si="0"/>
        <v>427.05026368543167</v>
      </c>
      <c r="E11" s="12">
        <f t="shared" si="1"/>
        <v>213.80847905928286</v>
      </c>
      <c r="F11" s="12">
        <f t="shared" si="1"/>
        <v>268.85021516804426</v>
      </c>
      <c r="G11" s="12">
        <f t="shared" si="1"/>
        <v>336.558829106269</v>
      </c>
      <c r="H11" s="12">
        <f t="shared" si="1"/>
        <v>331.45311361684122</v>
      </c>
      <c r="I11" s="26">
        <f t="shared" si="6"/>
        <v>347</v>
      </c>
      <c r="J11" s="12">
        <f t="shared" si="2"/>
        <v>324.31450564327884</v>
      </c>
      <c r="K11" s="12">
        <f t="shared" si="2"/>
        <v>175.42792960511622</v>
      </c>
      <c r="L11" s="12">
        <f t="shared" si="3"/>
        <v>296.49295056894749</v>
      </c>
      <c r="M11" s="12">
        <f t="shared" si="3"/>
        <v>363.13582298484897</v>
      </c>
      <c r="N11" s="12"/>
      <c r="O11" s="12"/>
      <c r="Q11" s="6">
        <f t="shared" si="7"/>
        <v>4463</v>
      </c>
      <c r="R11" s="25">
        <f t="shared" si="4"/>
        <v>9.3276699999999995</v>
      </c>
      <c r="S11" s="25">
        <f t="shared" si="5"/>
        <v>5.2663400000000005</v>
      </c>
      <c r="W11" s="17"/>
      <c r="X11" s="12"/>
      <c r="AA11" s="12"/>
      <c r="AE11" s="12"/>
      <c r="AF11" s="12"/>
      <c r="AG11" s="12"/>
      <c r="AH11" s="12"/>
      <c r="AI11" s="12"/>
      <c r="AJ11" s="12"/>
      <c r="AL11" s="12"/>
      <c r="AM11" s="12"/>
      <c r="AN11" s="12"/>
      <c r="AO11" s="12"/>
    </row>
    <row r="12" spans="1:41">
      <c r="A12" s="1">
        <v>2017</v>
      </c>
      <c r="B12" s="27">
        <f>'Res LM Forecast'!Z68/1000</f>
        <v>706.0314140000678</v>
      </c>
      <c r="C12" s="12">
        <f t="shared" si="0"/>
        <v>585.26208884109133</v>
      </c>
      <c r="D12" s="12">
        <f t="shared" si="0"/>
        <v>443.86888291520648</v>
      </c>
      <c r="E12" s="12">
        <f t="shared" si="1"/>
        <v>235.78212762327101</v>
      </c>
      <c r="F12" s="12">
        <f t="shared" si="1"/>
        <v>296.4806448425249</v>
      </c>
      <c r="G12" s="12">
        <f t="shared" si="1"/>
        <v>371.1478475793761</v>
      </c>
      <c r="H12" s="12">
        <f t="shared" si="1"/>
        <v>365.51740454721477</v>
      </c>
      <c r="I12" s="27">
        <f>'Res LM Forecast'!BB68/1000</f>
        <v>382.66208452186652</v>
      </c>
      <c r="J12" s="12">
        <f t="shared" si="2"/>
        <v>357.64514342978566</v>
      </c>
      <c r="K12" s="12">
        <f t="shared" si="2"/>
        <v>193.45711016152438</v>
      </c>
      <c r="L12" s="12">
        <f t="shared" si="3"/>
        <v>308.20256091697752</v>
      </c>
      <c r="M12" s="12">
        <f t="shared" si="3"/>
        <v>377.85122650880868</v>
      </c>
      <c r="N12" s="12"/>
      <c r="Q12" s="6">
        <f t="shared" si="7"/>
        <v>4463</v>
      </c>
      <c r="R12" s="25">
        <f t="shared" si="4"/>
        <v>9.3276699999999995</v>
      </c>
      <c r="S12" s="25">
        <f t="shared" si="5"/>
        <v>5.2663400000000005</v>
      </c>
      <c r="W12" s="17"/>
      <c r="X12" s="12"/>
      <c r="AA12" s="12"/>
      <c r="AE12" s="12"/>
      <c r="AF12" s="12"/>
      <c r="AG12" s="12"/>
      <c r="AH12" s="12"/>
      <c r="AI12" s="12"/>
      <c r="AJ12" s="12"/>
      <c r="AL12" s="12"/>
      <c r="AM12" s="12"/>
      <c r="AN12" s="12"/>
      <c r="AO12" s="12"/>
    </row>
    <row r="13" spans="1:41">
      <c r="A13" s="1">
        <v>2018</v>
      </c>
      <c r="B13" s="26">
        <f t="shared" si="8"/>
        <v>715</v>
      </c>
      <c r="C13" s="12">
        <f t="shared" si="0"/>
        <v>592.68120225975463</v>
      </c>
      <c r="D13" s="12">
        <f t="shared" si="0"/>
        <v>449.32213235722168</v>
      </c>
      <c r="E13" s="12">
        <f t="shared" si="1"/>
        <v>239.07115237752683</v>
      </c>
      <c r="F13" s="12">
        <f t="shared" si="1"/>
        <v>300.61637891988812</v>
      </c>
      <c r="G13" s="12">
        <f t="shared" si="1"/>
        <v>376.32514609000674</v>
      </c>
      <c r="H13" s="12">
        <f t="shared" si="1"/>
        <v>370.61616162344222</v>
      </c>
      <c r="I13" s="26">
        <f t="shared" si="6"/>
        <v>388</v>
      </c>
      <c r="J13" s="12">
        <f t="shared" si="2"/>
        <v>362.63408700170589</v>
      </c>
      <c r="K13" s="12">
        <f t="shared" si="2"/>
        <v>196.15572532214682</v>
      </c>
      <c r="L13" s="12">
        <f t="shared" si="3"/>
        <v>312.02229490724449</v>
      </c>
      <c r="M13" s="12">
        <f t="shared" si="3"/>
        <v>382.91344882992587</v>
      </c>
      <c r="N13" s="12"/>
      <c r="Q13" s="6">
        <f t="shared" si="7"/>
        <v>4463</v>
      </c>
      <c r="R13" s="25">
        <f t="shared" si="4"/>
        <v>9.3276699999999995</v>
      </c>
      <c r="S13" s="25">
        <f t="shared" si="5"/>
        <v>5.2663400000000005</v>
      </c>
      <c r="W13" s="17"/>
      <c r="X13" s="12"/>
      <c r="AA13" s="12"/>
      <c r="AE13" s="12"/>
      <c r="AF13" s="12"/>
      <c r="AG13" s="12"/>
      <c r="AH13" s="12"/>
      <c r="AI13" s="12"/>
      <c r="AJ13" s="12"/>
      <c r="AL13" s="12"/>
      <c r="AM13" s="12"/>
      <c r="AN13" s="12"/>
      <c r="AO13" s="12"/>
    </row>
    <row r="14" spans="1:41">
      <c r="A14" s="1">
        <v>2019</v>
      </c>
      <c r="B14" s="26">
        <f t="shared" si="8"/>
        <v>724</v>
      </c>
      <c r="C14" s="12">
        <f t="shared" si="0"/>
        <v>600.12596487386554</v>
      </c>
      <c r="D14" s="12">
        <f t="shared" si="0"/>
        <v>454.79041527774115</v>
      </c>
      <c r="E14" s="12">
        <f t="shared" si="1"/>
        <v>242.1519661968249</v>
      </c>
      <c r="F14" s="12">
        <f t="shared" si="1"/>
        <v>304.49030132864954</v>
      </c>
      <c r="G14" s="12">
        <f t="shared" si="1"/>
        <v>381.17469694168204</v>
      </c>
      <c r="H14" s="12">
        <f t="shared" si="1"/>
        <v>375.39214308766208</v>
      </c>
      <c r="I14" s="26">
        <f t="shared" si="6"/>
        <v>393</v>
      </c>
      <c r="J14" s="12">
        <f t="shared" si="2"/>
        <v>367.30720667956234</v>
      </c>
      <c r="K14" s="12">
        <f t="shared" si="2"/>
        <v>198.68350528763807</v>
      </c>
      <c r="L14" s="12">
        <f t="shared" si="3"/>
        <v>315.85331426952666</v>
      </c>
      <c r="M14" s="12">
        <f t="shared" si="3"/>
        <v>387.99916850704028</v>
      </c>
      <c r="N14" s="12"/>
      <c r="Q14" s="6">
        <f t="shared" si="7"/>
        <v>4463</v>
      </c>
      <c r="R14" s="25">
        <f t="shared" si="4"/>
        <v>9.3276699999999995</v>
      </c>
      <c r="S14" s="25">
        <f t="shared" si="5"/>
        <v>5.2663400000000005</v>
      </c>
      <c r="W14" s="17"/>
      <c r="X14" s="12"/>
      <c r="AA14" s="12"/>
      <c r="AE14" s="12"/>
      <c r="AF14" s="12"/>
      <c r="AG14" s="12"/>
      <c r="AH14" s="12"/>
      <c r="AI14" s="12"/>
      <c r="AJ14" s="12"/>
      <c r="AL14" s="12"/>
      <c r="AM14" s="12"/>
      <c r="AN14" s="12"/>
      <c r="AO14" s="12"/>
    </row>
    <row r="15" spans="1:41">
      <c r="A15" s="1">
        <v>2020</v>
      </c>
      <c r="B15" s="26">
        <f t="shared" si="8"/>
        <v>733</v>
      </c>
      <c r="C15" s="12">
        <f t="shared" si="0"/>
        <v>607.57035670359335</v>
      </c>
      <c r="D15" s="12">
        <f t="shared" si="0"/>
        <v>460.25422977951274</v>
      </c>
      <c r="E15" s="12">
        <f t="shared" si="1"/>
        <v>245.232780016123</v>
      </c>
      <c r="F15" s="12">
        <f t="shared" si="1"/>
        <v>308.3642237374109</v>
      </c>
      <c r="G15" s="12">
        <f t="shared" si="1"/>
        <v>386.02424779335729</v>
      </c>
      <c r="H15" s="12">
        <f t="shared" si="1"/>
        <v>380.16812455188199</v>
      </c>
      <c r="I15" s="26">
        <f t="shared" si="6"/>
        <v>398</v>
      </c>
      <c r="J15" s="12">
        <f t="shared" si="2"/>
        <v>371.98032635741828</v>
      </c>
      <c r="K15" s="12">
        <f t="shared" si="2"/>
        <v>201.21128525312912</v>
      </c>
      <c r="L15" s="12">
        <f t="shared" si="3"/>
        <v>319.68203332248316</v>
      </c>
      <c r="M15" s="12">
        <f t="shared" si="3"/>
        <v>393.09122265162881</v>
      </c>
      <c r="N15" s="12"/>
      <c r="Q15" s="6">
        <f t="shared" si="7"/>
        <v>4463</v>
      </c>
      <c r="R15" s="25">
        <f t="shared" si="4"/>
        <v>9.3276699999999995</v>
      </c>
      <c r="S15" s="25">
        <f t="shared" si="5"/>
        <v>5.2663400000000005</v>
      </c>
      <c r="W15" s="17"/>
      <c r="X15" s="12"/>
      <c r="AA15" s="12"/>
      <c r="AE15" s="12"/>
      <c r="AF15" s="12"/>
      <c r="AG15" s="12"/>
      <c r="AH15" s="12"/>
      <c r="AI15" s="12"/>
      <c r="AJ15" s="12"/>
      <c r="AL15" s="12"/>
      <c r="AM15" s="12"/>
      <c r="AN15" s="12"/>
      <c r="AO15" s="12"/>
    </row>
    <row r="16" spans="1:41">
      <c r="A16" s="1">
        <v>2021</v>
      </c>
      <c r="B16" s="26">
        <f t="shared" si="8"/>
        <v>742</v>
      </c>
      <c r="C16" s="12">
        <f t="shared" si="0"/>
        <v>615.03029287048605</v>
      </c>
      <c r="D16" s="12">
        <f t="shared" si="0"/>
        <v>465.9053731192339</v>
      </c>
      <c r="E16" s="12">
        <f t="shared" si="1"/>
        <v>248.31359383542105</v>
      </c>
      <c r="F16" s="12">
        <f t="shared" si="1"/>
        <v>312.23814614617231</v>
      </c>
      <c r="G16" s="12">
        <f t="shared" si="1"/>
        <v>390.87379864503265</v>
      </c>
      <c r="H16" s="12">
        <f t="shared" si="1"/>
        <v>384.94410601610161</v>
      </c>
      <c r="I16" s="26">
        <f t="shared" si="6"/>
        <v>403</v>
      </c>
      <c r="J16" s="12">
        <f t="shared" si="2"/>
        <v>376.65344603527529</v>
      </c>
      <c r="K16" s="12">
        <f t="shared" si="2"/>
        <v>203.73906521862068</v>
      </c>
      <c r="L16" s="12">
        <f t="shared" si="3"/>
        <v>323.60718789260915</v>
      </c>
      <c r="M16" s="12">
        <f t="shared" si="3"/>
        <v>397.91771788200356</v>
      </c>
      <c r="N16" s="12"/>
      <c r="Q16" s="6">
        <f t="shared" si="7"/>
        <v>4463</v>
      </c>
      <c r="R16" s="25">
        <f t="shared" si="4"/>
        <v>9.3276699999999995</v>
      </c>
      <c r="S16" s="25">
        <f t="shared" si="5"/>
        <v>5.2663400000000005</v>
      </c>
      <c r="W16" s="17"/>
      <c r="X16" s="12"/>
      <c r="AA16" s="12"/>
      <c r="AE16" s="12"/>
      <c r="AF16" s="12"/>
      <c r="AG16" s="12"/>
      <c r="AH16" s="12"/>
      <c r="AI16" s="12"/>
      <c r="AJ16" s="12"/>
      <c r="AL16" s="12"/>
      <c r="AM16" s="12"/>
      <c r="AN16" s="12"/>
      <c r="AO16" s="12"/>
    </row>
    <row r="17" spans="1:41">
      <c r="A17" s="1">
        <v>2022</v>
      </c>
      <c r="B17" s="26">
        <f t="shared" si="8"/>
        <v>751</v>
      </c>
      <c r="C17" s="12">
        <f t="shared" si="0"/>
        <v>622.49022903737875</v>
      </c>
      <c r="D17" s="12">
        <f t="shared" si="0"/>
        <v>471.55651645895506</v>
      </c>
      <c r="E17" s="12">
        <f t="shared" si="1"/>
        <v>251.39440765471906</v>
      </c>
      <c r="F17" s="12">
        <f t="shared" si="1"/>
        <v>316.11206855493378</v>
      </c>
      <c r="G17" s="12">
        <f t="shared" si="1"/>
        <v>395.72334949670795</v>
      </c>
      <c r="H17" s="12">
        <f t="shared" si="1"/>
        <v>389.72008748032124</v>
      </c>
      <c r="I17" s="26">
        <f t="shared" si="6"/>
        <v>408</v>
      </c>
      <c r="J17" s="12">
        <f t="shared" si="2"/>
        <v>381.32656571313231</v>
      </c>
      <c r="K17" s="12">
        <f t="shared" si="2"/>
        <v>206.26684518411224</v>
      </c>
      <c r="L17" s="12">
        <f t="shared" si="3"/>
        <v>327.53234246273513</v>
      </c>
      <c r="M17" s="12">
        <f t="shared" si="3"/>
        <v>402.74421311237825</v>
      </c>
      <c r="N17" s="12"/>
      <c r="Q17" s="6">
        <f t="shared" si="7"/>
        <v>4463</v>
      </c>
      <c r="R17" s="25">
        <f t="shared" si="4"/>
        <v>9.3276699999999995</v>
      </c>
      <c r="S17" s="25">
        <f t="shared" si="5"/>
        <v>5.2663400000000005</v>
      </c>
      <c r="W17" s="17"/>
      <c r="X17" s="12"/>
      <c r="AA17" s="12"/>
      <c r="AE17" s="12"/>
      <c r="AF17" s="12"/>
      <c r="AG17" s="12"/>
      <c r="AH17" s="12"/>
      <c r="AI17" s="12"/>
      <c r="AJ17" s="12"/>
      <c r="AL17" s="12"/>
      <c r="AM17" s="12"/>
      <c r="AN17" s="12"/>
      <c r="AO17" s="12"/>
    </row>
    <row r="18" spans="1:41">
      <c r="A18" s="1">
        <v>2023</v>
      </c>
      <c r="B18" s="26">
        <f t="shared" si="8"/>
        <v>760</v>
      </c>
      <c r="C18" s="12">
        <f t="shared" si="0"/>
        <v>629.95016520427146</v>
      </c>
      <c r="D18" s="12">
        <f t="shared" si="0"/>
        <v>477.20765979867622</v>
      </c>
      <c r="E18" s="12">
        <f t="shared" si="1"/>
        <v>254.4752214740171</v>
      </c>
      <c r="F18" s="12">
        <f t="shared" si="1"/>
        <v>319.9859909636952</v>
      </c>
      <c r="G18" s="12">
        <f t="shared" si="1"/>
        <v>400.57290034838331</v>
      </c>
      <c r="H18" s="12">
        <f t="shared" si="1"/>
        <v>394.49606894454087</v>
      </c>
      <c r="I18" s="26">
        <f t="shared" si="6"/>
        <v>413</v>
      </c>
      <c r="J18" s="12">
        <f t="shared" si="2"/>
        <v>385.99968539098933</v>
      </c>
      <c r="K18" s="12">
        <f t="shared" si="2"/>
        <v>208.79462514960383</v>
      </c>
      <c r="L18" s="12">
        <f t="shared" si="3"/>
        <v>331.45749703286111</v>
      </c>
      <c r="M18" s="12">
        <f t="shared" si="3"/>
        <v>407.57070834275294</v>
      </c>
      <c r="N18" s="12"/>
      <c r="Q18" s="6">
        <f t="shared" si="7"/>
        <v>4463</v>
      </c>
      <c r="R18" s="25">
        <f t="shared" si="4"/>
        <v>9.3276699999999995</v>
      </c>
      <c r="S18" s="25">
        <f t="shared" si="5"/>
        <v>5.2663400000000005</v>
      </c>
      <c r="W18" s="17"/>
      <c r="X18" s="12"/>
      <c r="AA18" s="12"/>
      <c r="AE18" s="12"/>
      <c r="AF18" s="12"/>
      <c r="AG18" s="12"/>
      <c r="AH18" s="12"/>
      <c r="AI18" s="12"/>
      <c r="AJ18" s="12"/>
      <c r="AL18" s="12"/>
      <c r="AM18" s="12"/>
      <c r="AN18" s="12"/>
      <c r="AO18" s="12"/>
    </row>
    <row r="19" spans="1:41">
      <c r="A19" s="1">
        <v>2024</v>
      </c>
      <c r="B19" s="26">
        <f t="shared" si="8"/>
        <v>769</v>
      </c>
      <c r="C19" s="12">
        <f t="shared" si="0"/>
        <v>637.41010137116416</v>
      </c>
      <c r="D19" s="12">
        <f t="shared" si="0"/>
        <v>482.85880313839743</v>
      </c>
      <c r="E19" s="12">
        <f t="shared" si="1"/>
        <v>257.55603529331512</v>
      </c>
      <c r="F19" s="12">
        <f t="shared" si="1"/>
        <v>323.85991337245667</v>
      </c>
      <c r="G19" s="12">
        <f t="shared" si="1"/>
        <v>405.42245120005867</v>
      </c>
      <c r="H19" s="12">
        <f t="shared" si="1"/>
        <v>399.27205040876049</v>
      </c>
      <c r="I19" s="26">
        <f t="shared" si="6"/>
        <v>418</v>
      </c>
      <c r="J19" s="12">
        <f t="shared" si="2"/>
        <v>390.67280506884634</v>
      </c>
      <c r="K19" s="12">
        <f t="shared" si="2"/>
        <v>211.32240511509539</v>
      </c>
      <c r="L19" s="12">
        <f t="shared" si="3"/>
        <v>335.38265160298715</v>
      </c>
      <c r="M19" s="12">
        <f t="shared" si="3"/>
        <v>412.39720357312763</v>
      </c>
      <c r="N19" s="12"/>
      <c r="Q19" s="6">
        <f t="shared" si="7"/>
        <v>4463</v>
      </c>
      <c r="R19" s="25">
        <f t="shared" si="4"/>
        <v>9.3276699999999995</v>
      </c>
      <c r="S19" s="25">
        <f t="shared" si="5"/>
        <v>5.2663400000000005</v>
      </c>
      <c r="W19" s="17"/>
      <c r="X19" s="12"/>
      <c r="AA19" s="12"/>
      <c r="AE19" s="12"/>
      <c r="AF19" s="12"/>
      <c r="AG19" s="12"/>
      <c r="AH19" s="12"/>
      <c r="AI19" s="12"/>
      <c r="AJ19" s="12"/>
      <c r="AL19" s="12"/>
      <c r="AM19" s="12"/>
      <c r="AN19" s="12"/>
      <c r="AO19" s="12"/>
    </row>
    <row r="20" spans="1:41">
      <c r="A20" s="1">
        <v>2025</v>
      </c>
      <c r="B20" s="26">
        <f>ROUND((B19+$R20),0)</f>
        <v>778</v>
      </c>
      <c r="C20" s="12">
        <f t="shared" si="0"/>
        <v>644.87003753805686</v>
      </c>
      <c r="D20" s="12">
        <f t="shared" si="0"/>
        <v>488.50994647811859</v>
      </c>
      <c r="E20" s="12">
        <f t="shared" si="1"/>
        <v>260.63684911261316</v>
      </c>
      <c r="F20" s="12">
        <f t="shared" si="1"/>
        <v>327.73383578121809</v>
      </c>
      <c r="G20" s="12">
        <f t="shared" si="1"/>
        <v>410.27200205173398</v>
      </c>
      <c r="H20" s="12">
        <f t="shared" si="1"/>
        <v>404.04803187298012</v>
      </c>
      <c r="I20" s="26">
        <f t="shared" si="6"/>
        <v>423</v>
      </c>
      <c r="J20" s="12">
        <f t="shared" si="2"/>
        <v>395.34592474670336</v>
      </c>
      <c r="K20" s="12">
        <f t="shared" si="2"/>
        <v>213.85018508058695</v>
      </c>
      <c r="L20" s="12">
        <f t="shared" si="3"/>
        <v>339.30780617311314</v>
      </c>
      <c r="M20" s="12">
        <f t="shared" si="3"/>
        <v>417.22369880350237</v>
      </c>
      <c r="N20" s="12"/>
      <c r="Q20" s="6">
        <f t="shared" si="7"/>
        <v>4463</v>
      </c>
      <c r="R20" s="25">
        <f t="shared" si="4"/>
        <v>9.3276699999999995</v>
      </c>
      <c r="S20" s="25">
        <f t="shared" si="5"/>
        <v>5.2663400000000005</v>
      </c>
      <c r="W20" s="17"/>
      <c r="X20" s="12"/>
      <c r="AA20" s="12"/>
      <c r="AE20" s="12"/>
      <c r="AF20" s="12"/>
      <c r="AG20" s="12"/>
      <c r="AH20" s="12"/>
      <c r="AI20" s="12"/>
      <c r="AJ20" s="12"/>
      <c r="AL20" s="12"/>
      <c r="AM20" s="12"/>
      <c r="AN20" s="12"/>
      <c r="AO20" s="12"/>
    </row>
    <row r="21" spans="1:41">
      <c r="A21" s="1">
        <v>2026</v>
      </c>
      <c r="B21" s="26">
        <f t="shared" si="8"/>
        <v>787</v>
      </c>
      <c r="C21" s="12">
        <f t="shared" ref="C21:M26" si="9">+C20+C20-C19</f>
        <v>652.32997370494957</v>
      </c>
      <c r="D21" s="12">
        <f t="shared" si="9"/>
        <v>494.16108981783975</v>
      </c>
      <c r="E21" s="12">
        <f t="shared" si="9"/>
        <v>263.71766293191121</v>
      </c>
      <c r="F21" s="12">
        <f t="shared" si="9"/>
        <v>331.60775818997951</v>
      </c>
      <c r="G21" s="12">
        <f t="shared" si="9"/>
        <v>415.12155290340928</v>
      </c>
      <c r="H21" s="12">
        <f t="shared" si="9"/>
        <v>408.82401333719974</v>
      </c>
      <c r="I21" s="26">
        <f t="shared" si="6"/>
        <v>428</v>
      </c>
      <c r="J21" s="12">
        <f t="shared" si="9"/>
        <v>400.01904442456038</v>
      </c>
      <c r="K21" s="12">
        <f t="shared" si="9"/>
        <v>216.37796504607851</v>
      </c>
      <c r="L21" s="12">
        <f t="shared" si="9"/>
        <v>343.23296074323912</v>
      </c>
      <c r="M21" s="12">
        <f t="shared" si="9"/>
        <v>422.05019403387712</v>
      </c>
      <c r="N21" s="12"/>
      <c r="Q21" s="6">
        <f t="shared" si="7"/>
        <v>4463</v>
      </c>
      <c r="R21" s="25">
        <f t="shared" si="4"/>
        <v>9.3276699999999995</v>
      </c>
      <c r="S21" s="25">
        <f t="shared" si="5"/>
        <v>5.2663400000000005</v>
      </c>
      <c r="W21" s="17"/>
      <c r="X21" s="12"/>
      <c r="AA21" s="12"/>
      <c r="AE21" s="12"/>
      <c r="AF21" s="12"/>
      <c r="AG21" s="12"/>
      <c r="AH21" s="12"/>
      <c r="AI21" s="12"/>
      <c r="AJ21" s="12"/>
      <c r="AL21" s="12"/>
      <c r="AM21" s="12"/>
      <c r="AN21" s="12"/>
      <c r="AO21" s="12"/>
    </row>
    <row r="22" spans="1:41">
      <c r="A22" s="1">
        <v>2027</v>
      </c>
      <c r="B22" s="26">
        <f t="shared" si="8"/>
        <v>796</v>
      </c>
      <c r="C22" s="12">
        <f t="shared" si="9"/>
        <v>659.78990987184227</v>
      </c>
      <c r="D22" s="12">
        <f t="shared" si="9"/>
        <v>499.81223315756091</v>
      </c>
      <c r="E22" s="12">
        <f t="shared" si="9"/>
        <v>266.79847675120925</v>
      </c>
      <c r="F22" s="12">
        <f t="shared" si="9"/>
        <v>335.48168059874092</v>
      </c>
      <c r="G22" s="12">
        <f t="shared" si="9"/>
        <v>419.97110375508458</v>
      </c>
      <c r="H22" s="12">
        <f t="shared" si="9"/>
        <v>413.59999480141937</v>
      </c>
      <c r="I22" s="26">
        <f t="shared" si="6"/>
        <v>433</v>
      </c>
      <c r="J22" s="12">
        <f t="shared" si="9"/>
        <v>404.69216410241739</v>
      </c>
      <c r="K22" s="12">
        <f t="shared" si="9"/>
        <v>218.90574501157008</v>
      </c>
      <c r="L22" s="12">
        <f t="shared" si="9"/>
        <v>347.1581153133651</v>
      </c>
      <c r="M22" s="12">
        <f t="shared" si="9"/>
        <v>426.87668926425187</v>
      </c>
      <c r="N22" s="12"/>
      <c r="Q22" s="6">
        <f t="shared" si="7"/>
        <v>4463</v>
      </c>
      <c r="R22" s="25">
        <f t="shared" si="4"/>
        <v>9.3276699999999995</v>
      </c>
      <c r="S22" s="25">
        <f t="shared" si="5"/>
        <v>5.2663400000000005</v>
      </c>
      <c r="W22" s="17"/>
      <c r="X22" s="12"/>
      <c r="AA22" s="12"/>
      <c r="AE22" s="12"/>
      <c r="AF22" s="12"/>
      <c r="AG22" s="12"/>
      <c r="AH22" s="12"/>
      <c r="AI22" s="12"/>
      <c r="AJ22" s="12"/>
      <c r="AL22" s="12"/>
      <c r="AM22" s="12"/>
      <c r="AN22" s="12"/>
      <c r="AO22" s="12"/>
    </row>
    <row r="23" spans="1:41">
      <c r="A23" s="1">
        <v>2028</v>
      </c>
      <c r="B23" s="26">
        <f t="shared" si="8"/>
        <v>805</v>
      </c>
      <c r="C23" s="12">
        <f t="shared" si="9"/>
        <v>667.24984603873497</v>
      </c>
      <c r="D23" s="12">
        <f t="shared" si="9"/>
        <v>505.46337649728207</v>
      </c>
      <c r="E23" s="12">
        <f t="shared" si="9"/>
        <v>269.87929057050729</v>
      </c>
      <c r="F23" s="12">
        <f t="shared" si="9"/>
        <v>339.35560300750234</v>
      </c>
      <c r="G23" s="12">
        <f t="shared" si="9"/>
        <v>424.82065460675989</v>
      </c>
      <c r="H23" s="12">
        <f t="shared" si="9"/>
        <v>418.375976265639</v>
      </c>
      <c r="I23" s="26">
        <f t="shared" si="6"/>
        <v>438</v>
      </c>
      <c r="J23" s="12">
        <f t="shared" si="9"/>
        <v>409.36528378027441</v>
      </c>
      <c r="K23" s="12">
        <f t="shared" si="9"/>
        <v>221.43352497706164</v>
      </c>
      <c r="L23" s="12">
        <f t="shared" si="9"/>
        <v>351.08326988349108</v>
      </c>
      <c r="M23" s="12">
        <f t="shared" si="9"/>
        <v>431.70318449462661</v>
      </c>
      <c r="N23" s="12"/>
      <c r="Q23" s="6">
        <f t="shared" si="7"/>
        <v>4463</v>
      </c>
      <c r="R23" s="25">
        <f t="shared" si="4"/>
        <v>9.3276699999999995</v>
      </c>
      <c r="S23" s="25">
        <f t="shared" si="5"/>
        <v>5.2663400000000005</v>
      </c>
      <c r="W23" s="17"/>
      <c r="X23" s="12"/>
      <c r="AA23" s="12"/>
      <c r="AE23" s="12"/>
      <c r="AF23" s="12"/>
      <c r="AG23" s="12"/>
      <c r="AH23" s="12"/>
      <c r="AI23" s="12"/>
      <c r="AJ23" s="12"/>
      <c r="AL23" s="12"/>
      <c r="AM23" s="12"/>
      <c r="AN23" s="12"/>
      <c r="AO23" s="12"/>
    </row>
    <row r="24" spans="1:41">
      <c r="A24" s="1">
        <v>2029</v>
      </c>
      <c r="B24" s="26">
        <f t="shared" si="8"/>
        <v>814</v>
      </c>
      <c r="C24" s="12">
        <f t="shared" si="9"/>
        <v>674.70978220562768</v>
      </c>
      <c r="D24" s="12">
        <f t="shared" si="9"/>
        <v>511.11451983700323</v>
      </c>
      <c r="E24" s="12">
        <f t="shared" si="9"/>
        <v>272.96010438980534</v>
      </c>
      <c r="F24" s="12">
        <f t="shared" si="9"/>
        <v>343.22952541626375</v>
      </c>
      <c r="G24" s="12">
        <f t="shared" si="9"/>
        <v>429.67020545843519</v>
      </c>
      <c r="H24" s="12">
        <f t="shared" si="9"/>
        <v>423.15195772985862</v>
      </c>
      <c r="I24" s="26">
        <f t="shared" si="6"/>
        <v>443</v>
      </c>
      <c r="J24" s="12">
        <f t="shared" si="9"/>
        <v>414.03840345813143</v>
      </c>
      <c r="K24" s="12">
        <f t="shared" si="9"/>
        <v>223.9613049425532</v>
      </c>
      <c r="L24" s="12">
        <f t="shared" si="9"/>
        <v>355.00842445361707</v>
      </c>
      <c r="M24" s="12">
        <f t="shared" si="9"/>
        <v>436.52967972500136</v>
      </c>
      <c r="N24" s="12"/>
      <c r="Q24" s="6">
        <f t="shared" si="7"/>
        <v>4463</v>
      </c>
      <c r="R24" s="25">
        <f t="shared" si="4"/>
        <v>9.3276699999999995</v>
      </c>
      <c r="S24" s="25">
        <f t="shared" si="5"/>
        <v>5.2663400000000005</v>
      </c>
      <c r="W24" s="17"/>
      <c r="X24" s="12"/>
      <c r="AA24" s="12"/>
      <c r="AE24" s="12"/>
      <c r="AF24" s="12"/>
      <c r="AG24" s="12"/>
      <c r="AH24" s="12"/>
      <c r="AI24" s="12"/>
      <c r="AJ24" s="12"/>
      <c r="AL24" s="12"/>
      <c r="AM24" s="12"/>
      <c r="AN24" s="12"/>
      <c r="AO24" s="12"/>
    </row>
    <row r="25" spans="1:41">
      <c r="A25" s="1">
        <v>2030</v>
      </c>
      <c r="B25" s="26">
        <f t="shared" si="8"/>
        <v>823</v>
      </c>
      <c r="C25" s="12">
        <f t="shared" si="9"/>
        <v>682.16971837252038</v>
      </c>
      <c r="D25" s="12">
        <f t="shared" si="9"/>
        <v>516.76566317672439</v>
      </c>
      <c r="E25" s="12">
        <f t="shared" si="9"/>
        <v>276.04091820910338</v>
      </c>
      <c r="F25" s="12">
        <f t="shared" si="9"/>
        <v>347.10344782502517</v>
      </c>
      <c r="G25" s="12">
        <f t="shared" si="9"/>
        <v>434.51975631011049</v>
      </c>
      <c r="H25" s="12">
        <f t="shared" si="9"/>
        <v>427.92793919407825</v>
      </c>
      <c r="I25" s="26">
        <f t="shared" si="6"/>
        <v>448</v>
      </c>
      <c r="J25" s="12">
        <f t="shared" si="9"/>
        <v>418.71152313598844</v>
      </c>
      <c r="K25" s="12">
        <f t="shared" si="9"/>
        <v>226.48908490804476</v>
      </c>
      <c r="L25" s="12">
        <f t="shared" si="9"/>
        <v>358.93357902374305</v>
      </c>
      <c r="M25" s="12">
        <f t="shared" si="9"/>
        <v>441.3561749553761</v>
      </c>
      <c r="N25" s="12"/>
      <c r="Q25" s="6">
        <f t="shared" si="7"/>
        <v>4463</v>
      </c>
      <c r="R25" s="25">
        <f t="shared" si="4"/>
        <v>9.3276699999999995</v>
      </c>
      <c r="S25" s="25">
        <f t="shared" si="5"/>
        <v>5.2663400000000005</v>
      </c>
      <c r="W25" s="17"/>
      <c r="X25" s="12"/>
      <c r="AA25" s="12"/>
      <c r="AE25" s="12"/>
      <c r="AF25" s="12"/>
      <c r="AG25" s="12"/>
      <c r="AH25" s="12"/>
      <c r="AI25" s="12"/>
      <c r="AJ25" s="12"/>
      <c r="AL25" s="12"/>
      <c r="AM25" s="12"/>
      <c r="AN25" s="12"/>
      <c r="AO25" s="12"/>
    </row>
    <row r="26" spans="1:41">
      <c r="A26" s="1">
        <v>2031</v>
      </c>
      <c r="B26" s="26">
        <f t="shared" si="8"/>
        <v>832</v>
      </c>
      <c r="C26" s="12">
        <f t="shared" si="9"/>
        <v>689.62965453941308</v>
      </c>
      <c r="D26" s="12">
        <f t="shared" si="9"/>
        <v>522.4168065164456</v>
      </c>
      <c r="E26" s="12">
        <f t="shared" si="9"/>
        <v>279.12173202840142</v>
      </c>
      <c r="F26" s="12">
        <f t="shared" si="9"/>
        <v>350.97737023378659</v>
      </c>
      <c r="G26" s="12">
        <f t="shared" si="9"/>
        <v>439.3693071617858</v>
      </c>
      <c r="H26" s="12">
        <f t="shared" si="9"/>
        <v>432.70392065829787</v>
      </c>
      <c r="I26" s="26">
        <f t="shared" si="6"/>
        <v>453</v>
      </c>
      <c r="J26" s="12">
        <f t="shared" si="9"/>
        <v>423.38464281384546</v>
      </c>
      <c r="K26" s="12">
        <f t="shared" si="9"/>
        <v>229.01686487353632</v>
      </c>
      <c r="L26" s="12">
        <f t="shared" si="9"/>
        <v>362.85873359386903</v>
      </c>
      <c r="M26" s="12">
        <f t="shared" si="9"/>
        <v>446.18267018575085</v>
      </c>
      <c r="Q26" s="6">
        <f t="shared" si="7"/>
        <v>4463</v>
      </c>
      <c r="R26" s="25">
        <f t="shared" si="4"/>
        <v>9.3276699999999995</v>
      </c>
      <c r="S26" s="25">
        <f t="shared" si="5"/>
        <v>5.2663400000000005</v>
      </c>
      <c r="AE26" s="12"/>
      <c r="AF26" s="12"/>
      <c r="AG26" s="12"/>
      <c r="AH26" s="12"/>
      <c r="AI26" s="12"/>
      <c r="AJ26" s="12"/>
      <c r="AL26" s="12"/>
      <c r="AM26" s="12"/>
      <c r="AN26" s="12"/>
      <c r="AO26" s="12"/>
    </row>
    <row r="27" spans="1:41">
      <c r="A27" s="1">
        <v>2032</v>
      </c>
      <c r="B27" s="26">
        <f t="shared" si="8"/>
        <v>841</v>
      </c>
      <c r="C27" s="12">
        <f t="shared" ref="C27:H27" si="10">+C26+C26-C25</f>
        <v>697.08959070630578</v>
      </c>
      <c r="D27" s="12">
        <f t="shared" si="10"/>
        <v>528.06794985616682</v>
      </c>
      <c r="E27" s="12">
        <f t="shared" si="10"/>
        <v>282.20254584769947</v>
      </c>
      <c r="F27" s="12">
        <f t="shared" si="10"/>
        <v>354.851292642548</v>
      </c>
      <c r="G27" s="12">
        <f t="shared" si="10"/>
        <v>444.2188580134611</v>
      </c>
      <c r="H27" s="12">
        <f t="shared" si="10"/>
        <v>437.4799021225175</v>
      </c>
      <c r="I27" s="26">
        <f t="shared" si="6"/>
        <v>458</v>
      </c>
      <c r="J27" s="12">
        <f t="shared" ref="J27:M27" si="11">+J26+J26-J25</f>
        <v>428.05776249170248</v>
      </c>
      <c r="K27" s="12">
        <f t="shared" si="11"/>
        <v>231.54464483902788</v>
      </c>
      <c r="L27" s="12">
        <f t="shared" si="11"/>
        <v>366.78388816399502</v>
      </c>
      <c r="M27" s="12">
        <f t="shared" si="11"/>
        <v>451.0091654161256</v>
      </c>
      <c r="Q27" s="6">
        <f t="shared" si="7"/>
        <v>4463</v>
      </c>
      <c r="R27" s="25">
        <f t="shared" ref="R27:R28" si="12">Q27*$R$2/1000</f>
        <v>9.3276699999999995</v>
      </c>
      <c r="S27" s="25">
        <f t="shared" ref="S27:S28" si="13">$S$2*Q27/1000</f>
        <v>5.2663400000000005</v>
      </c>
      <c r="AE27" s="12"/>
      <c r="AF27" s="12"/>
      <c r="AG27" s="12"/>
      <c r="AH27" s="12"/>
      <c r="AI27" s="12"/>
      <c r="AJ27" s="12"/>
      <c r="AL27" s="12"/>
      <c r="AM27" s="12"/>
      <c r="AN27" s="12"/>
      <c r="AO27" s="12"/>
    </row>
    <row r="28" spans="1:41">
      <c r="A28" s="1">
        <v>2033</v>
      </c>
      <c r="B28" s="26">
        <f t="shared" si="8"/>
        <v>850</v>
      </c>
      <c r="C28" s="12">
        <f t="shared" ref="C28:H28" si="14">+C27+C27-C26</f>
        <v>704.54952687319849</v>
      </c>
      <c r="D28" s="12">
        <f t="shared" si="14"/>
        <v>533.71909319588804</v>
      </c>
      <c r="E28" s="12">
        <f t="shared" si="14"/>
        <v>285.28335966699751</v>
      </c>
      <c r="F28" s="12">
        <f t="shared" si="14"/>
        <v>358.72521505130942</v>
      </c>
      <c r="G28" s="12">
        <f t="shared" si="14"/>
        <v>449.0684088651364</v>
      </c>
      <c r="H28" s="12">
        <f t="shared" si="14"/>
        <v>442.25588358673713</v>
      </c>
      <c r="I28" s="26">
        <f t="shared" si="6"/>
        <v>463</v>
      </c>
      <c r="J28" s="12">
        <f t="shared" ref="J28:M28" si="15">+J27+J27-J26</f>
        <v>432.73088216955949</v>
      </c>
      <c r="K28" s="12">
        <f t="shared" si="15"/>
        <v>234.07242480451944</v>
      </c>
      <c r="L28" s="12">
        <f t="shared" si="15"/>
        <v>370.709042734121</v>
      </c>
      <c r="M28" s="12">
        <f t="shared" si="15"/>
        <v>455.83566064650034</v>
      </c>
      <c r="Q28" s="6">
        <f t="shared" si="7"/>
        <v>4463</v>
      </c>
      <c r="R28" s="25">
        <f t="shared" si="12"/>
        <v>9.3276699999999995</v>
      </c>
      <c r="S28" s="25">
        <f t="shared" si="13"/>
        <v>5.2663400000000005</v>
      </c>
      <c r="AE28" s="12"/>
      <c r="AF28" s="12"/>
      <c r="AG28" s="12"/>
      <c r="AH28" s="12"/>
      <c r="AI28" s="12"/>
      <c r="AJ28" s="12"/>
      <c r="AL28" s="12"/>
      <c r="AM28" s="12"/>
      <c r="AN28" s="12"/>
      <c r="AO28" s="12"/>
    </row>
    <row r="29" spans="1:41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T29" s="20" t="s">
        <v>34</v>
      </c>
    </row>
    <row r="30" spans="1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R30" s="1" t="s">
        <v>0</v>
      </c>
      <c r="S30" s="1" t="s">
        <v>1</v>
      </c>
      <c r="T30" s="1" t="s">
        <v>2</v>
      </c>
      <c r="U30" s="1" t="s">
        <v>3</v>
      </c>
      <c r="V30" s="1" t="s">
        <v>4</v>
      </c>
      <c r="W30" s="1" t="s">
        <v>5</v>
      </c>
      <c r="X30" s="1" t="s">
        <v>6</v>
      </c>
      <c r="Y30" s="1" t="s">
        <v>7</v>
      </c>
      <c r="Z30" s="1" t="s">
        <v>8</v>
      </c>
      <c r="AA30" s="1" t="s">
        <v>9</v>
      </c>
      <c r="AB30" s="1" t="s">
        <v>10</v>
      </c>
      <c r="AC30" s="1" t="s">
        <v>11</v>
      </c>
    </row>
    <row r="31" spans="1:41">
      <c r="A31" s="1">
        <v>2007</v>
      </c>
      <c r="B31" s="12"/>
      <c r="C31" s="14">
        <v>0.83080354625398734</v>
      </c>
      <c r="D31" s="14">
        <v>0.63464765494901165</v>
      </c>
      <c r="E31" s="14">
        <v>0.61616276385960489</v>
      </c>
      <c r="F31" s="14">
        <v>0.77478448175228942</v>
      </c>
      <c r="G31" s="14">
        <v>0.96991017033506954</v>
      </c>
      <c r="H31" s="14">
        <v>0.95519629284392249</v>
      </c>
      <c r="I31" s="12"/>
      <c r="J31" s="14">
        <v>0.93462393557140988</v>
      </c>
      <c r="K31" s="14">
        <v>0.50555599309831767</v>
      </c>
      <c r="L31" s="14">
        <v>0.44663498453472761</v>
      </c>
      <c r="M31" s="14">
        <v>0.54127620976039359</v>
      </c>
      <c r="Q31" s="1"/>
      <c r="R31" s="26">
        <f>B3-R61</f>
        <v>0</v>
      </c>
      <c r="S31" s="26">
        <f t="shared" ref="S31:AC31" si="16">C3-S61</f>
        <v>0</v>
      </c>
      <c r="T31" s="26">
        <f t="shared" si="16"/>
        <v>0</v>
      </c>
      <c r="U31" s="26">
        <f t="shared" si="16"/>
        <v>0</v>
      </c>
      <c r="V31" s="26">
        <f t="shared" si="16"/>
        <v>0</v>
      </c>
      <c r="W31" s="26">
        <f t="shared" si="16"/>
        <v>0</v>
      </c>
      <c r="X31" s="26">
        <f t="shared" si="16"/>
        <v>0</v>
      </c>
      <c r="Y31" s="26">
        <f t="shared" si="16"/>
        <v>0</v>
      </c>
      <c r="Z31" s="26">
        <f t="shared" si="16"/>
        <v>0</v>
      </c>
      <c r="AA31" s="26">
        <f t="shared" si="16"/>
        <v>0</v>
      </c>
      <c r="AB31" s="26">
        <f t="shared" si="16"/>
        <v>0</v>
      </c>
      <c r="AC31" s="26">
        <f t="shared" si="16"/>
        <v>0</v>
      </c>
    </row>
    <row r="32" spans="1:41">
      <c r="A32" s="1">
        <v>2008</v>
      </c>
      <c r="B32" s="12"/>
      <c r="C32" s="14">
        <v>0.8306368558222077</v>
      </c>
      <c r="D32" s="14">
        <v>0.6339138164315502</v>
      </c>
      <c r="E32" s="14">
        <v>0.61616276385960511</v>
      </c>
      <c r="F32" s="14">
        <v>0.77478448175228909</v>
      </c>
      <c r="G32" s="14">
        <v>0.96991017033506943</v>
      </c>
      <c r="H32" s="14">
        <v>0.95519629284392238</v>
      </c>
      <c r="I32" s="12"/>
      <c r="J32" s="14">
        <v>0.93462393557140944</v>
      </c>
      <c r="K32" s="14">
        <v>0.50555599309831778</v>
      </c>
      <c r="L32" s="14">
        <v>0.44571079905604249</v>
      </c>
      <c r="M32" s="14">
        <v>0.54118589242664228</v>
      </c>
      <c r="P32" s="1"/>
      <c r="Q32" s="18"/>
      <c r="R32" s="26">
        <f t="shared" ref="R32:AC32" si="17">B4-R62</f>
        <v>0</v>
      </c>
      <c r="S32" s="26">
        <f t="shared" si="17"/>
        <v>0</v>
      </c>
      <c r="T32" s="26">
        <f t="shared" si="17"/>
        <v>0</v>
      </c>
      <c r="U32" s="26">
        <f t="shared" si="17"/>
        <v>0</v>
      </c>
      <c r="V32" s="26">
        <f t="shared" si="17"/>
        <v>0</v>
      </c>
      <c r="W32" s="26">
        <f t="shared" si="17"/>
        <v>0</v>
      </c>
      <c r="X32" s="26">
        <f t="shared" si="17"/>
        <v>0</v>
      </c>
      <c r="Y32" s="26">
        <f t="shared" si="17"/>
        <v>0</v>
      </c>
      <c r="Z32" s="26">
        <f t="shared" si="17"/>
        <v>0</v>
      </c>
      <c r="AA32" s="26">
        <f t="shared" si="17"/>
        <v>0</v>
      </c>
      <c r="AB32" s="26">
        <f t="shared" si="17"/>
        <v>0</v>
      </c>
      <c r="AC32" s="26">
        <f t="shared" si="17"/>
        <v>0</v>
      </c>
    </row>
    <row r="33" spans="1:29">
      <c r="A33" s="1">
        <v>2009</v>
      </c>
      <c r="B33" s="12"/>
      <c r="C33" s="14">
        <v>0.8304644574939305</v>
      </c>
      <c r="D33" s="14">
        <v>0.63321211736905925</v>
      </c>
      <c r="E33" s="14">
        <v>0.616162763859605</v>
      </c>
      <c r="F33" s="14">
        <v>0.7747844817522892</v>
      </c>
      <c r="G33" s="14">
        <v>0.96991017033506932</v>
      </c>
      <c r="H33" s="14">
        <v>0.95519629284392238</v>
      </c>
      <c r="I33" s="12"/>
      <c r="J33" s="14">
        <v>0.93462393557140988</v>
      </c>
      <c r="K33" s="14">
        <v>0.505555993098318</v>
      </c>
      <c r="L33" s="14">
        <v>0.44475990550003558</v>
      </c>
      <c r="M33" s="14">
        <v>0.54096051594756611</v>
      </c>
      <c r="P33" s="1"/>
      <c r="Q33" s="18"/>
      <c r="R33" s="26">
        <f t="shared" ref="R33:AC33" si="18">B5-R63</f>
        <v>0</v>
      </c>
      <c r="S33" s="26">
        <f t="shared" si="18"/>
        <v>0</v>
      </c>
      <c r="T33" s="26">
        <f t="shared" si="18"/>
        <v>0</v>
      </c>
      <c r="U33" s="26">
        <f t="shared" si="18"/>
        <v>0</v>
      </c>
      <c r="V33" s="26">
        <f t="shared" si="18"/>
        <v>0</v>
      </c>
      <c r="W33" s="26">
        <f t="shared" si="18"/>
        <v>0</v>
      </c>
      <c r="X33" s="26">
        <f t="shared" si="18"/>
        <v>0</v>
      </c>
      <c r="Y33" s="26">
        <f t="shared" si="18"/>
        <v>0</v>
      </c>
      <c r="Z33" s="26">
        <f t="shared" si="18"/>
        <v>0</v>
      </c>
      <c r="AA33" s="26">
        <f t="shared" si="18"/>
        <v>0</v>
      </c>
      <c r="AB33" s="26">
        <f t="shared" si="18"/>
        <v>0</v>
      </c>
      <c r="AC33" s="26">
        <f t="shared" si="18"/>
        <v>0</v>
      </c>
    </row>
    <row r="34" spans="1:29">
      <c r="A34" s="1">
        <v>2010</v>
      </c>
      <c r="B34" s="12"/>
      <c r="C34" s="14">
        <v>0.83032071331851975</v>
      </c>
      <c r="D34" s="14">
        <v>0.63259367545648659</v>
      </c>
      <c r="E34" s="14">
        <v>0.61616276385960478</v>
      </c>
      <c r="F34" s="14">
        <v>0.77478448175228909</v>
      </c>
      <c r="G34" s="14">
        <v>0.96991017033506932</v>
      </c>
      <c r="H34" s="14">
        <v>0.95519629284392249</v>
      </c>
      <c r="I34" s="12"/>
      <c r="J34" s="14">
        <v>0.93462393557140977</v>
      </c>
      <c r="K34" s="14">
        <v>0.505555993098318</v>
      </c>
      <c r="L34" s="14">
        <v>0.44396418130324039</v>
      </c>
      <c r="M34" s="14">
        <v>0.54084949944596561</v>
      </c>
      <c r="P34" s="1"/>
      <c r="Q34" s="18"/>
      <c r="R34" s="26">
        <f t="shared" ref="R34:AC34" si="19">B6-R64</f>
        <v>0</v>
      </c>
      <c r="S34" s="26">
        <f t="shared" si="19"/>
        <v>0</v>
      </c>
      <c r="T34" s="26">
        <f t="shared" si="19"/>
        <v>0</v>
      </c>
      <c r="U34" s="26">
        <f t="shared" si="19"/>
        <v>0</v>
      </c>
      <c r="V34" s="26">
        <f t="shared" si="19"/>
        <v>0</v>
      </c>
      <c r="W34" s="26">
        <f t="shared" si="19"/>
        <v>0</v>
      </c>
      <c r="X34" s="26">
        <f t="shared" si="19"/>
        <v>0</v>
      </c>
      <c r="Y34" s="26">
        <f t="shared" si="19"/>
        <v>0</v>
      </c>
      <c r="Z34" s="26">
        <f t="shared" si="19"/>
        <v>0</v>
      </c>
      <c r="AA34" s="26">
        <f t="shared" si="19"/>
        <v>0</v>
      </c>
      <c r="AB34" s="26">
        <f t="shared" si="19"/>
        <v>0</v>
      </c>
      <c r="AC34" s="26">
        <f t="shared" si="19"/>
        <v>0</v>
      </c>
    </row>
    <row r="35" spans="1:29">
      <c r="A35" s="1">
        <v>2011</v>
      </c>
      <c r="B35" s="12"/>
      <c r="C35" s="14">
        <v>0.82908549230301243</v>
      </c>
      <c r="D35" s="14">
        <v>0.63035960861891871</v>
      </c>
      <c r="E35" s="14">
        <v>0.61616276385960456</v>
      </c>
      <c r="F35" s="14">
        <v>0.77478448175228898</v>
      </c>
      <c r="G35" s="14">
        <v>0.96991017033506921</v>
      </c>
      <c r="H35" s="14">
        <v>0.95519629284392216</v>
      </c>
      <c r="I35" s="12"/>
      <c r="J35" s="14">
        <v>0.93462393557140977</v>
      </c>
      <c r="K35" s="14">
        <v>0.50555599309831789</v>
      </c>
      <c r="L35" s="14">
        <v>0.43739199512003357</v>
      </c>
      <c r="M35" s="14">
        <v>0.5327973127710296</v>
      </c>
      <c r="P35" s="1"/>
      <c r="Q35" s="18"/>
      <c r="R35" s="26">
        <f t="shared" ref="R35:AC35" si="20">B7-R65</f>
        <v>-30.822000000000003</v>
      </c>
      <c r="S35" s="26">
        <f t="shared" si="20"/>
        <v>-25.553242292345317</v>
      </c>
      <c r="T35" s="26">
        <f t="shared" si="20"/>
        <v>-19.418932256091352</v>
      </c>
      <c r="U35" s="26">
        <f t="shared" si="20"/>
        <v>-1.1466789035427212</v>
      </c>
      <c r="V35" s="26">
        <f t="shared" si="20"/>
        <v>-1.4418739205410134</v>
      </c>
      <c r="W35" s="26">
        <f t="shared" si="20"/>
        <v>-1.8050028269935297</v>
      </c>
      <c r="X35" s="26">
        <f t="shared" si="20"/>
        <v>-1.7776203009825053</v>
      </c>
      <c r="Y35" s="26">
        <f t="shared" si="20"/>
        <v>-1.86099999999999</v>
      </c>
      <c r="Z35" s="26">
        <f t="shared" si="20"/>
        <v>-1.7393351440983906</v>
      </c>
      <c r="AA35" s="26">
        <f t="shared" si="20"/>
        <v>-0.94083970315597298</v>
      </c>
      <c r="AB35" s="26">
        <f t="shared" si="20"/>
        <v>-13.476142174661788</v>
      </c>
      <c r="AC35" s="26">
        <f t="shared" si="20"/>
        <v>-16.436071302494554</v>
      </c>
    </row>
    <row r="36" spans="1:29">
      <c r="A36" s="1">
        <v>2012</v>
      </c>
      <c r="B36" s="12"/>
      <c r="C36" s="14">
        <v>0.82905853910665372</v>
      </c>
      <c r="D36" s="14">
        <v>0.63003478866041729</v>
      </c>
      <c r="E36" s="14">
        <v>0.61616276385960522</v>
      </c>
      <c r="F36" s="14">
        <v>0.77478448175228953</v>
      </c>
      <c r="G36" s="14">
        <v>0.96991017033506977</v>
      </c>
      <c r="H36" s="14">
        <v>0.95519629284392227</v>
      </c>
      <c r="I36" s="12"/>
      <c r="J36" s="14">
        <v>0.93462393557140988</v>
      </c>
      <c r="K36" s="14">
        <v>0.505555993098318</v>
      </c>
      <c r="L36" s="14">
        <v>0.43722478017850153</v>
      </c>
      <c r="M36" s="14">
        <v>0.53325778023796488</v>
      </c>
      <c r="P36" s="1"/>
      <c r="Q36" s="18"/>
      <c r="R36" s="26">
        <f t="shared" ref="R36:AC36" si="21">B8-R66</f>
        <v>-29.196000000000026</v>
      </c>
      <c r="S36" s="26">
        <f t="shared" si="21"/>
        <v>-24.204462496811175</v>
      </c>
      <c r="T36" s="26">
        <f t="shared" si="21"/>
        <v>-18.385690907757294</v>
      </c>
      <c r="U36" s="26">
        <f t="shared" si="21"/>
        <v>-4.9293021108768471</v>
      </c>
      <c r="V36" s="26">
        <f t="shared" si="21"/>
        <v>-6.1982758540182772</v>
      </c>
      <c r="W36" s="26">
        <f t="shared" si="21"/>
        <v>-7.7592813626805537</v>
      </c>
      <c r="X36" s="26">
        <f t="shared" si="21"/>
        <v>-7.641570342751379</v>
      </c>
      <c r="Y36" s="26">
        <f t="shared" si="21"/>
        <v>-8</v>
      </c>
      <c r="Z36" s="26">
        <f t="shared" si="21"/>
        <v>-7.4769914845712719</v>
      </c>
      <c r="AA36" s="26">
        <f t="shared" si="21"/>
        <v>-4.0444479447865263</v>
      </c>
      <c r="AB36" s="26">
        <f t="shared" si="21"/>
        <v>-12.76068204465912</v>
      </c>
      <c r="AC36" s="26">
        <f t="shared" si="21"/>
        <v>-15.581475883770452</v>
      </c>
    </row>
    <row r="37" spans="1:29">
      <c r="A37" s="1">
        <v>2013</v>
      </c>
      <c r="B37" s="12"/>
      <c r="C37" s="14">
        <v>0.82903351475582765</v>
      </c>
      <c r="D37" s="14">
        <v>0.62973321371959334</v>
      </c>
      <c r="E37" s="14">
        <v>0.61616276385960489</v>
      </c>
      <c r="F37" s="14">
        <v>0.77478448175228898</v>
      </c>
      <c r="G37" s="14">
        <v>0.96991017033506943</v>
      </c>
      <c r="H37" s="14">
        <v>0.95519629284392249</v>
      </c>
      <c r="I37" s="12"/>
      <c r="J37" s="14">
        <v>0.93462393557140999</v>
      </c>
      <c r="K37" s="14">
        <v>0.50555599309831811</v>
      </c>
      <c r="L37" s="14">
        <v>0.43706953160224338</v>
      </c>
      <c r="M37" s="14">
        <v>0.53368529537506693</v>
      </c>
      <c r="P37" s="1"/>
      <c r="Q37" s="18"/>
      <c r="R37" s="26">
        <f t="shared" ref="R37:AC37" si="22">B9-R67</f>
        <v>-32</v>
      </c>
      <c r="S37" s="26">
        <f t="shared" si="22"/>
        <v>-26.528332225255895</v>
      </c>
      <c r="T37" s="26">
        <f t="shared" si="22"/>
        <v>-20.142541931314611</v>
      </c>
      <c r="U37" s="26">
        <f t="shared" si="22"/>
        <v>-16.020231860349725</v>
      </c>
      <c r="V37" s="26">
        <f t="shared" si="22"/>
        <v>-20.1443965255595</v>
      </c>
      <c r="W37" s="26">
        <f t="shared" si="22"/>
        <v>-25.217664428711771</v>
      </c>
      <c r="X37" s="26">
        <f t="shared" si="22"/>
        <v>-24.835103613941953</v>
      </c>
      <c r="Y37" s="26">
        <f t="shared" si="22"/>
        <v>-26</v>
      </c>
      <c r="Z37" s="26">
        <f t="shared" si="22"/>
        <v>-24.300222324856691</v>
      </c>
      <c r="AA37" s="26">
        <f t="shared" si="22"/>
        <v>-13.144455820556288</v>
      </c>
      <c r="AB37" s="26">
        <f t="shared" si="22"/>
        <v>-13.981632593156803</v>
      </c>
      <c r="AC37" s="26">
        <f t="shared" si="22"/>
        <v>-17.090575804757123</v>
      </c>
    </row>
    <row r="38" spans="1:29">
      <c r="A38" s="1">
        <v>2014</v>
      </c>
      <c r="B38" s="12"/>
      <c r="C38" s="14">
        <v>0.82901038203924748</v>
      </c>
      <c r="D38" s="14">
        <v>0.62945443535358236</v>
      </c>
      <c r="E38" s="14">
        <v>0.61616276385960467</v>
      </c>
      <c r="F38" s="14">
        <v>0.7747844817522892</v>
      </c>
      <c r="G38" s="14">
        <v>0.96991017033506954</v>
      </c>
      <c r="H38" s="14">
        <v>0.95519629284392238</v>
      </c>
      <c r="I38" s="12"/>
      <c r="J38" s="14">
        <v>0.93462393557141032</v>
      </c>
      <c r="K38" s="14">
        <v>0.50555599309831822</v>
      </c>
      <c r="L38" s="14">
        <v>0.4369260185361496</v>
      </c>
      <c r="M38" s="14">
        <v>0.53408049389865986</v>
      </c>
      <c r="P38" s="1"/>
      <c r="Q38" s="18"/>
      <c r="R38" s="26">
        <f t="shared" ref="R38:AC38" si="23">B10-R68</f>
        <v>-69</v>
      </c>
      <c r="S38" s="26">
        <f t="shared" si="23"/>
        <v>-57.200246780472526</v>
      </c>
      <c r="T38" s="26">
        <f t="shared" si="23"/>
        <v>-43.414645746904966</v>
      </c>
      <c r="U38" s="26">
        <f t="shared" si="23"/>
        <v>-29.575812665261026</v>
      </c>
      <c r="V38" s="26">
        <f t="shared" si="23"/>
        <v>-37.18965512410989</v>
      </c>
      <c r="W38" s="26">
        <f t="shared" si="23"/>
        <v>-46.555688176083322</v>
      </c>
      <c r="X38" s="26">
        <f t="shared" si="23"/>
        <v>-45.849422056508274</v>
      </c>
      <c r="Y38" s="26">
        <f t="shared" si="23"/>
        <v>-48</v>
      </c>
      <c r="Z38" s="26">
        <f t="shared" si="23"/>
        <v>-44.861948907427688</v>
      </c>
      <c r="AA38" s="26">
        <f t="shared" si="23"/>
        <v>-24.266687668719271</v>
      </c>
      <c r="AB38" s="26">
        <f t="shared" si="23"/>
        <v>-30.13877814980907</v>
      </c>
      <c r="AC38" s="26">
        <f t="shared" si="23"/>
        <v>-36.876660336517716</v>
      </c>
    </row>
    <row r="39" spans="1:29">
      <c r="A39" s="1">
        <v>2015</v>
      </c>
      <c r="B39" s="12"/>
      <c r="C39" s="14">
        <v>0.82898908377496516</v>
      </c>
      <c r="D39" s="14">
        <v>0.62919776444789743</v>
      </c>
      <c r="E39" s="14">
        <v>0.61616276385960478</v>
      </c>
      <c r="F39" s="14">
        <v>0.7747844817522892</v>
      </c>
      <c r="G39" s="14">
        <v>0.96991017033506943</v>
      </c>
      <c r="H39" s="14">
        <v>0.95519629284392249</v>
      </c>
      <c r="I39" s="12"/>
      <c r="J39" s="14">
        <v>0.93462393557140966</v>
      </c>
      <c r="K39" s="14">
        <v>0.505555993098318</v>
      </c>
      <c r="L39" s="14">
        <v>0.43679388622911675</v>
      </c>
      <c r="M39" s="14">
        <v>0.53444435270315593</v>
      </c>
      <c r="P39" s="1"/>
      <c r="Q39" s="18"/>
      <c r="R39" s="26">
        <f t="shared" ref="R39:AC39" si="24">B11-R69</f>
        <v>-100</v>
      </c>
      <c r="S39" s="26">
        <f t="shared" si="24"/>
        <v>-82.896769522016143</v>
      </c>
      <c r="T39" s="26">
        <f t="shared" si="24"/>
        <v>-62.894000542773426</v>
      </c>
      <c r="U39" s="26">
        <f t="shared" si="24"/>
        <v>-40.050579650874312</v>
      </c>
      <c r="V39" s="26">
        <f t="shared" si="24"/>
        <v>-50.360991313898808</v>
      </c>
      <c r="W39" s="26">
        <f t="shared" si="24"/>
        <v>-63.044161071779456</v>
      </c>
      <c r="X39" s="26">
        <f t="shared" si="24"/>
        <v>-62.087759034854969</v>
      </c>
      <c r="Y39" s="26">
        <f t="shared" si="24"/>
        <v>-65</v>
      </c>
      <c r="Z39" s="26">
        <f t="shared" si="24"/>
        <v>-60.750555812141556</v>
      </c>
      <c r="AA39" s="26">
        <f t="shared" si="24"/>
        <v>-32.861139551390664</v>
      </c>
      <c r="AB39" s="26">
        <f t="shared" si="24"/>
        <v>-43.666119376870029</v>
      </c>
      <c r="AC39" s="26">
        <f t="shared" si="24"/>
        <v>-53.480975402775982</v>
      </c>
    </row>
    <row r="40" spans="1:29">
      <c r="A40" s="1">
        <v>2016</v>
      </c>
      <c r="B40" s="12"/>
      <c r="C40" s="14">
        <v>0.82896769522016178</v>
      </c>
      <c r="D40" s="14">
        <v>0.62894000542773443</v>
      </c>
      <c r="E40" s="14">
        <v>0.61616276385960478</v>
      </c>
      <c r="F40" s="14">
        <v>0.77478448175228898</v>
      </c>
      <c r="G40" s="14">
        <v>0.9699101703350691</v>
      </c>
      <c r="H40" s="14">
        <v>0.95519629284392282</v>
      </c>
      <c r="I40" s="12"/>
      <c r="J40" s="14">
        <v>0.93462393557140877</v>
      </c>
      <c r="K40" s="14">
        <v>0.50555599309831767</v>
      </c>
      <c r="L40" s="14">
        <v>0.43666119376870027</v>
      </c>
      <c r="M40" s="14">
        <v>0.53480975402775988</v>
      </c>
      <c r="P40" s="1"/>
      <c r="Q40" s="18"/>
      <c r="R40" s="26">
        <f t="shared" ref="R40:AC40" si="25">B12-R70</f>
        <v>-95.968585999932202</v>
      </c>
      <c r="S40" s="26">
        <f t="shared" si="25"/>
        <v>-79.552798914753112</v>
      </c>
      <c r="T40" s="26">
        <f t="shared" si="25"/>
        <v>-60.333673853693028</v>
      </c>
      <c r="U40" s="26">
        <f t="shared" si="25"/>
        <v>-29.784023600218717</v>
      </c>
      <c r="V40" s="26">
        <f t="shared" si="25"/>
        <v>-37.451466792711585</v>
      </c>
      <c r="W40" s="26">
        <f t="shared" si="25"/>
        <v>-46.883435835038597</v>
      </c>
      <c r="X40" s="26">
        <f t="shared" si="25"/>
        <v>-46.172197668515992</v>
      </c>
      <c r="Y40" s="26">
        <f t="shared" si="25"/>
        <v>-48.337915478133482</v>
      </c>
      <c r="Z40" s="26">
        <f t="shared" si="25"/>
        <v>-45.177772801491187</v>
      </c>
      <c r="AA40" s="26">
        <f t="shared" si="25"/>
        <v>-24.43752286385029</v>
      </c>
      <c r="AB40" s="26">
        <f t="shared" si="25"/>
        <v>-41.892985759918986</v>
      </c>
      <c r="AC40" s="26">
        <f t="shared" si="25"/>
        <v>-51.36010552412472</v>
      </c>
    </row>
    <row r="41" spans="1:29">
      <c r="A41" s="1">
        <v>2017</v>
      </c>
      <c r="B41" s="12"/>
      <c r="C41" s="14">
        <v>0.82894624408459405</v>
      </c>
      <c r="D41" s="14">
        <v>0.62868149223054803</v>
      </c>
      <c r="E41" s="14">
        <v>0.61616276385960489</v>
      </c>
      <c r="F41" s="14">
        <v>0.77478448175228887</v>
      </c>
      <c r="G41" s="14">
        <v>0.96991017033506888</v>
      </c>
      <c r="H41" s="14">
        <v>0.95519629284392282</v>
      </c>
      <c r="I41" s="12"/>
      <c r="J41" s="14">
        <v>0.93462393557140799</v>
      </c>
      <c r="K41" s="14">
        <v>0.50555599309831711</v>
      </c>
      <c r="L41" s="14">
        <v>0.43652811306346195</v>
      </c>
      <c r="M41" s="14">
        <v>0.53517622447996682</v>
      </c>
      <c r="P41" s="1"/>
      <c r="Q41" s="18"/>
      <c r="R41" s="26">
        <f t="shared" ref="R41:AC41" si="26">B13-R71</f>
        <v>-111</v>
      </c>
      <c r="S41" s="26">
        <f t="shared" si="26"/>
        <v>-92.010648182982891</v>
      </c>
      <c r="T41" s="26">
        <f t="shared" si="26"/>
        <v>-69.754904463848334</v>
      </c>
      <c r="U41" s="26">
        <f t="shared" si="26"/>
        <v>-38.202091359295508</v>
      </c>
      <c r="V41" s="26">
        <f t="shared" si="26"/>
        <v>-48.036637868641947</v>
      </c>
      <c r="W41" s="26">
        <f t="shared" si="26"/>
        <v>-60.134430560774263</v>
      </c>
      <c r="X41" s="26">
        <f t="shared" si="26"/>
        <v>-59.222170156323273</v>
      </c>
      <c r="Y41" s="26">
        <f t="shared" si="26"/>
        <v>-62</v>
      </c>
      <c r="Z41" s="26">
        <f t="shared" si="26"/>
        <v>-57.946684005427187</v>
      </c>
      <c r="AA41" s="26">
        <f t="shared" si="26"/>
        <v>-31.344471572095642</v>
      </c>
      <c r="AB41" s="26">
        <f t="shared" si="26"/>
        <v>-48.439824803782017</v>
      </c>
      <c r="AC41" s="26">
        <f t="shared" si="26"/>
        <v>-59.445304643526924</v>
      </c>
    </row>
    <row r="42" spans="1:29">
      <c r="A42" s="1">
        <v>2018</v>
      </c>
      <c r="B42" s="12"/>
      <c r="C42" s="14">
        <v>0.82892475840525126</v>
      </c>
      <c r="D42" s="14">
        <v>0.62842256273737296</v>
      </c>
      <c r="E42" s="14">
        <v>0.61616276385960522</v>
      </c>
      <c r="F42" s="14">
        <v>0.77478448175228898</v>
      </c>
      <c r="G42" s="14">
        <v>0.96991017033506888</v>
      </c>
      <c r="H42" s="14">
        <v>0.95519629284392327</v>
      </c>
      <c r="I42" s="12"/>
      <c r="J42" s="14">
        <v>0.93462393557140688</v>
      </c>
      <c r="K42" s="14">
        <v>0.50555599309831656</v>
      </c>
      <c r="L42" s="14">
        <v>0.43639481805209018</v>
      </c>
      <c r="M42" s="14">
        <v>0.53554328507681936</v>
      </c>
      <c r="P42" s="1"/>
      <c r="Q42" s="18"/>
      <c r="R42" s="26">
        <f t="shared" ref="R42:AC42" si="27">B14-R72</f>
        <v>-124</v>
      </c>
      <c r="S42" s="26">
        <f t="shared" si="27"/>
        <v>-102.78400503364549</v>
      </c>
      <c r="T42" s="26">
        <f t="shared" si="27"/>
        <v>-77.8922810696684</v>
      </c>
      <c r="U42" s="26">
        <f t="shared" si="27"/>
        <v>-42.515230706312764</v>
      </c>
      <c r="V42" s="26">
        <f t="shared" si="27"/>
        <v>-53.460129240907918</v>
      </c>
      <c r="W42" s="26">
        <f t="shared" si="27"/>
        <v>-66.923801753119733</v>
      </c>
      <c r="X42" s="26">
        <f t="shared" si="27"/>
        <v>-65.908544206230772</v>
      </c>
      <c r="Y42" s="26">
        <f t="shared" si="27"/>
        <v>-69</v>
      </c>
      <c r="Z42" s="26">
        <f t="shared" si="27"/>
        <v>-64.489051554426965</v>
      </c>
      <c r="AA42" s="26">
        <f t="shared" si="27"/>
        <v>-34.883363523783771</v>
      </c>
      <c r="AB42" s="26">
        <f t="shared" si="27"/>
        <v>-54.096423990913422</v>
      </c>
      <c r="AC42" s="26">
        <f t="shared" si="27"/>
        <v>-66.452896263636717</v>
      </c>
    </row>
    <row r="43" spans="1:29">
      <c r="A43" s="1">
        <v>2019</v>
      </c>
      <c r="B43" s="12"/>
      <c r="C43" s="14">
        <v>0.82890326640036682</v>
      </c>
      <c r="D43" s="14">
        <v>0.62816355701345461</v>
      </c>
      <c r="E43" s="14">
        <v>0.61616276385960533</v>
      </c>
      <c r="F43" s="14">
        <v>0.77478448175228887</v>
      </c>
      <c r="G43" s="14">
        <v>0.96991017033506877</v>
      </c>
      <c r="H43" s="14">
        <v>0.95519629284392393</v>
      </c>
      <c r="I43" s="12"/>
      <c r="J43" s="14">
        <v>0.93462393557140544</v>
      </c>
      <c r="K43" s="14">
        <v>0.50555599309831567</v>
      </c>
      <c r="L43" s="14">
        <v>0.43626148379768875</v>
      </c>
      <c r="M43" s="14">
        <v>0.53591045373900592</v>
      </c>
      <c r="P43" s="1"/>
      <c r="Q43" s="18"/>
      <c r="R43" s="26">
        <f t="shared" ref="R43:AC43" si="28">B15-R73</f>
        <v>-122</v>
      </c>
      <c r="S43" s="26">
        <f t="shared" si="28"/>
        <v>-101.12357915121197</v>
      </c>
      <c r="T43" s="26">
        <f t="shared" si="28"/>
        <v>-76.60438749399799</v>
      </c>
      <c r="U43" s="26">
        <f t="shared" si="28"/>
        <v>-43.747556234032004</v>
      </c>
      <c r="V43" s="26">
        <f t="shared" si="28"/>
        <v>-55.009698204412473</v>
      </c>
      <c r="W43" s="26">
        <f t="shared" si="28"/>
        <v>-68.863622093789843</v>
      </c>
      <c r="X43" s="26">
        <f t="shared" si="28"/>
        <v>-67.818936791918645</v>
      </c>
      <c r="Y43" s="26">
        <f t="shared" si="28"/>
        <v>-71</v>
      </c>
      <c r="Z43" s="26">
        <f t="shared" si="28"/>
        <v>-66.358299425569612</v>
      </c>
      <c r="AA43" s="26">
        <f t="shared" si="28"/>
        <v>-35.89447550998031</v>
      </c>
      <c r="AB43" s="26">
        <f t="shared" si="28"/>
        <v>-53.207650839485609</v>
      </c>
      <c r="AC43" s="26">
        <f t="shared" si="28"/>
        <v>-65.425824233968228</v>
      </c>
    </row>
    <row r="44" spans="1:29">
      <c r="A44" s="1">
        <v>2020</v>
      </c>
      <c r="B44" s="12"/>
      <c r="C44" s="14">
        <v>0.82888179632140979</v>
      </c>
      <c r="D44" s="14">
        <v>0.627904815524574</v>
      </c>
      <c r="E44" s="14">
        <v>0.61616276385960556</v>
      </c>
      <c r="F44" s="14">
        <v>0.77478448175228865</v>
      </c>
      <c r="G44" s="14">
        <v>0.96991017033506854</v>
      </c>
      <c r="H44" s="14">
        <v>0.9551962928439246</v>
      </c>
      <c r="I44" s="12"/>
      <c r="J44" s="14">
        <v>0.93462393557140278</v>
      </c>
      <c r="K44" s="14">
        <v>0.50555599309831434</v>
      </c>
      <c r="L44" s="14">
        <v>0.43612828556955413</v>
      </c>
      <c r="M44" s="14">
        <v>0.53627724781941177</v>
      </c>
      <c r="P44" s="1"/>
      <c r="Q44" s="18"/>
      <c r="R44" s="26">
        <f t="shared" ref="R44:AC44" si="29">B16-R74</f>
        <v>-119</v>
      </c>
      <c r="S44" s="26">
        <f t="shared" si="29"/>
        <v>-98.636933762247736</v>
      </c>
      <c r="T44" s="26">
        <f t="shared" si="29"/>
        <v>-74.72067304742427</v>
      </c>
      <c r="U44" s="26">
        <f t="shared" si="29"/>
        <v>-46.212207289470427</v>
      </c>
      <c r="V44" s="26">
        <f t="shared" si="29"/>
        <v>-58.10883613142164</v>
      </c>
      <c r="W44" s="26">
        <f t="shared" si="29"/>
        <v>-72.74326277513012</v>
      </c>
      <c r="X44" s="26">
        <f t="shared" si="29"/>
        <v>-71.639721963294335</v>
      </c>
      <c r="Y44" s="26">
        <f t="shared" si="29"/>
        <v>-75</v>
      </c>
      <c r="Z44" s="26">
        <f t="shared" si="29"/>
        <v>-70.096795167855248</v>
      </c>
      <c r="AA44" s="26">
        <f t="shared" si="29"/>
        <v>-37.916699482373559</v>
      </c>
      <c r="AB44" s="26">
        <f t="shared" si="29"/>
        <v>-51.899265982776967</v>
      </c>
      <c r="AC44" s="26">
        <f t="shared" si="29"/>
        <v>-63.816992490509961</v>
      </c>
    </row>
    <row r="45" spans="1:29">
      <c r="A45" s="1">
        <v>2021</v>
      </c>
      <c r="B45" s="12"/>
      <c r="C45" s="14">
        <v>0.82888179632140979</v>
      </c>
      <c r="D45" s="14">
        <v>0.627904815524574</v>
      </c>
      <c r="E45" s="14">
        <v>0.61616276385960556</v>
      </c>
      <c r="F45" s="14">
        <v>0.77478448175228865</v>
      </c>
      <c r="G45" s="14">
        <v>0.96991017033506854</v>
      </c>
      <c r="H45" s="14">
        <v>0.9551962928439246</v>
      </c>
      <c r="I45" s="12"/>
      <c r="J45" s="14">
        <v>0.93462393557140278</v>
      </c>
      <c r="K45" s="14">
        <v>0.50555599309831434</v>
      </c>
      <c r="L45" s="14">
        <v>0.43612828556955413</v>
      </c>
      <c r="M45" s="14">
        <v>0.53627724781941177</v>
      </c>
      <c r="P45" s="1"/>
      <c r="Q45" s="18"/>
      <c r="R45" s="26">
        <f t="shared" ref="R45:AC45" si="30">B17-R75</f>
        <v>-121</v>
      </c>
      <c r="S45" s="26">
        <f t="shared" si="30"/>
        <v>-100.29469735489056</v>
      </c>
      <c r="T45" s="26">
        <f t="shared" si="30"/>
        <v>-75.976482678473474</v>
      </c>
      <c r="U45" s="26">
        <f t="shared" si="30"/>
        <v>-48.060695581049259</v>
      </c>
      <c r="V45" s="26">
        <f t="shared" si="30"/>
        <v>-60.433189576678501</v>
      </c>
      <c r="W45" s="26">
        <f t="shared" si="30"/>
        <v>-75.65299328613537</v>
      </c>
      <c r="X45" s="26">
        <f t="shared" si="30"/>
        <v>-74.505310841826088</v>
      </c>
      <c r="Y45" s="26">
        <f t="shared" si="30"/>
        <v>-78</v>
      </c>
      <c r="Z45" s="26">
        <f t="shared" si="30"/>
        <v>-72.900666974569447</v>
      </c>
      <c r="AA45" s="26">
        <f t="shared" si="30"/>
        <v>-39.433367461668524</v>
      </c>
      <c r="AB45" s="26">
        <f t="shared" si="30"/>
        <v>-52.7715225539161</v>
      </c>
      <c r="AC45" s="26">
        <f t="shared" si="30"/>
        <v>-64.889546986148844</v>
      </c>
    </row>
    <row r="46" spans="1:29">
      <c r="A46" s="1">
        <v>2022</v>
      </c>
      <c r="B46" s="12"/>
      <c r="C46" s="14">
        <v>0.82888179632140979</v>
      </c>
      <c r="D46" s="14">
        <v>0.627904815524574</v>
      </c>
      <c r="E46" s="14">
        <v>0.61616276385960556</v>
      </c>
      <c r="F46" s="14">
        <v>0.77478448175228865</v>
      </c>
      <c r="G46" s="14">
        <v>0.96991017033506854</v>
      </c>
      <c r="H46" s="14">
        <v>0.9551962928439246</v>
      </c>
      <c r="I46" s="12"/>
      <c r="J46" s="14">
        <v>0.93462393557140278</v>
      </c>
      <c r="K46" s="14">
        <v>0.50555599309831434</v>
      </c>
      <c r="L46" s="14">
        <v>0.43612828556955413</v>
      </c>
      <c r="M46" s="14">
        <v>0.53627724781941177</v>
      </c>
      <c r="P46" s="1"/>
      <c r="Q46" s="18"/>
      <c r="R46" s="26">
        <f t="shared" ref="R46:AC46" si="31">B18-R76</f>
        <v>-120</v>
      </c>
      <c r="S46" s="26">
        <f t="shared" si="31"/>
        <v>-99.465815558569147</v>
      </c>
      <c r="T46" s="26">
        <f t="shared" si="31"/>
        <v>-75.3485778629489</v>
      </c>
      <c r="U46" s="26">
        <f t="shared" si="31"/>
        <v>-49.293021108768443</v>
      </c>
      <c r="V46" s="26">
        <f t="shared" si="31"/>
        <v>-61.982758540183113</v>
      </c>
      <c r="W46" s="26">
        <f t="shared" si="31"/>
        <v>-77.59281362680548</v>
      </c>
      <c r="X46" s="26">
        <f t="shared" si="31"/>
        <v>-76.415703427513961</v>
      </c>
      <c r="Y46" s="26">
        <f t="shared" si="31"/>
        <v>-80</v>
      </c>
      <c r="Z46" s="26">
        <f t="shared" si="31"/>
        <v>-74.769914845712265</v>
      </c>
      <c r="AA46" s="26">
        <f t="shared" si="31"/>
        <v>-40.444479447865149</v>
      </c>
      <c r="AB46" s="26">
        <f t="shared" si="31"/>
        <v>-52.335394268346533</v>
      </c>
      <c r="AC46" s="26">
        <f t="shared" si="31"/>
        <v>-64.353269738329402</v>
      </c>
    </row>
    <row r="47" spans="1:29">
      <c r="A47" s="1">
        <v>2023</v>
      </c>
      <c r="B47" s="12"/>
      <c r="C47" s="14">
        <v>0.82888179632140979</v>
      </c>
      <c r="D47" s="14">
        <v>0.627904815524574</v>
      </c>
      <c r="E47" s="14">
        <v>0.61616276385960556</v>
      </c>
      <c r="F47" s="14">
        <v>0.77478448175228865</v>
      </c>
      <c r="G47" s="14">
        <v>0.96991017033506854</v>
      </c>
      <c r="H47" s="14">
        <v>0.9551962928439246</v>
      </c>
      <c r="I47" s="12"/>
      <c r="J47" s="14">
        <v>0.93462393557140278</v>
      </c>
      <c r="K47" s="14">
        <v>0.50555599309831434</v>
      </c>
      <c r="L47" s="14">
        <v>0.43612828556955413</v>
      </c>
      <c r="M47" s="14">
        <v>0.53627724781941177</v>
      </c>
      <c r="P47" s="1"/>
      <c r="Q47" s="18"/>
      <c r="R47" s="26">
        <f t="shared" ref="R47:AC47" si="32">B19-R77</f>
        <v>-117</v>
      </c>
      <c r="S47" s="26">
        <f t="shared" si="32"/>
        <v>-96.979170169604913</v>
      </c>
      <c r="T47" s="26">
        <f t="shared" si="32"/>
        <v>-73.464863416375124</v>
      </c>
      <c r="U47" s="26">
        <f t="shared" si="32"/>
        <v>-49.293021108768471</v>
      </c>
      <c r="V47" s="26">
        <f t="shared" si="32"/>
        <v>-61.982758540183056</v>
      </c>
      <c r="W47" s="26">
        <f t="shared" si="32"/>
        <v>-77.59281362680548</v>
      </c>
      <c r="X47" s="26">
        <f t="shared" si="32"/>
        <v>-76.415703427513961</v>
      </c>
      <c r="Y47" s="26">
        <f t="shared" si="32"/>
        <v>-80</v>
      </c>
      <c r="Z47" s="26">
        <f t="shared" si="32"/>
        <v>-74.769914845712265</v>
      </c>
      <c r="AA47" s="26">
        <f t="shared" si="32"/>
        <v>-40.444479447865149</v>
      </c>
      <c r="AB47" s="26">
        <f t="shared" si="32"/>
        <v>-51.027009411637835</v>
      </c>
      <c r="AC47" s="26">
        <f t="shared" si="32"/>
        <v>-62.744437994871191</v>
      </c>
    </row>
    <row r="48" spans="1:29">
      <c r="A48" s="1">
        <v>2024</v>
      </c>
      <c r="B48" s="12"/>
      <c r="C48" s="14">
        <v>0.82888179632140979</v>
      </c>
      <c r="D48" s="14">
        <v>0.627904815524574</v>
      </c>
      <c r="E48" s="14">
        <v>0.61616276385960556</v>
      </c>
      <c r="F48" s="14">
        <v>0.77478448175228865</v>
      </c>
      <c r="G48" s="14">
        <v>0.96991017033506854</v>
      </c>
      <c r="H48" s="14">
        <v>0.9551962928439246</v>
      </c>
      <c r="I48" s="12"/>
      <c r="J48" s="14">
        <v>0.93462393557140278</v>
      </c>
      <c r="K48" s="14">
        <v>0.50555599309831434</v>
      </c>
      <c r="L48" s="14">
        <v>0.43612828556955413</v>
      </c>
      <c r="M48" s="14">
        <v>0.53627724781941177</v>
      </c>
      <c r="P48" s="1"/>
      <c r="Q48" s="18"/>
      <c r="R48" s="26">
        <f t="shared" ref="R48:AC48" si="33">B20-R78</f>
        <v>-112</v>
      </c>
      <c r="S48" s="26">
        <f t="shared" si="33"/>
        <v>-92.834761187997856</v>
      </c>
      <c r="T48" s="26">
        <f t="shared" si="33"/>
        <v>-70.325339338752258</v>
      </c>
      <c r="U48" s="26">
        <f t="shared" si="33"/>
        <v>-49.909183872628034</v>
      </c>
      <c r="V48" s="26">
        <f t="shared" si="33"/>
        <v>-62.757543021935362</v>
      </c>
      <c r="W48" s="26">
        <f t="shared" si="33"/>
        <v>-78.562723797140563</v>
      </c>
      <c r="X48" s="26">
        <f t="shared" si="33"/>
        <v>-77.370899720357897</v>
      </c>
      <c r="Y48" s="26">
        <f t="shared" si="33"/>
        <v>-81</v>
      </c>
      <c r="Z48" s="26">
        <f t="shared" si="33"/>
        <v>-75.704538781283645</v>
      </c>
      <c r="AA48" s="26">
        <f t="shared" si="33"/>
        <v>-40.950035440963461</v>
      </c>
      <c r="AB48" s="26">
        <f t="shared" si="33"/>
        <v>-48.84636798379006</v>
      </c>
      <c r="AC48" s="26">
        <f t="shared" si="33"/>
        <v>-60.063051755774097</v>
      </c>
    </row>
    <row r="49" spans="1:29">
      <c r="A49" s="1">
        <v>2025</v>
      </c>
      <c r="B49" s="12"/>
      <c r="C49" s="14">
        <v>0.82888179632140979</v>
      </c>
      <c r="D49" s="14">
        <v>0.627904815524574</v>
      </c>
      <c r="E49" s="14">
        <v>0.61616276385960556</v>
      </c>
      <c r="F49" s="14">
        <v>0.77478448175228865</v>
      </c>
      <c r="G49" s="14">
        <v>0.96991017033506854</v>
      </c>
      <c r="H49" s="14">
        <v>0.9551962928439246</v>
      </c>
      <c r="I49" s="12"/>
      <c r="J49" s="14">
        <v>0.93462393557140278</v>
      </c>
      <c r="K49" s="14">
        <v>0.50555599309831434</v>
      </c>
      <c r="L49" s="14">
        <v>0.43612828556955413</v>
      </c>
      <c r="M49" s="14">
        <v>0.53627724781941177</v>
      </c>
      <c r="P49" s="1"/>
      <c r="Q49" s="18"/>
      <c r="R49" s="26">
        <f t="shared" ref="R49:AC49" si="34">B21-R79</f>
        <v>-113</v>
      </c>
      <c r="S49" s="26">
        <f t="shared" si="34"/>
        <v>-88.690352206390799</v>
      </c>
      <c r="T49" s="26">
        <f t="shared" si="34"/>
        <v>-67.185815261129392</v>
      </c>
      <c r="U49" s="26">
        <f t="shared" si="34"/>
        <v>-50.525346636487598</v>
      </c>
      <c r="V49" s="26">
        <f t="shared" si="34"/>
        <v>-63.532327503687668</v>
      </c>
      <c r="W49" s="26">
        <f t="shared" si="34"/>
        <v>-79.532633967475647</v>
      </c>
      <c r="X49" s="26">
        <f t="shared" si="34"/>
        <v>-78.326096013201834</v>
      </c>
      <c r="Y49" s="26">
        <f t="shared" si="34"/>
        <v>-80</v>
      </c>
      <c r="Z49" s="26">
        <f t="shared" si="34"/>
        <v>-76.639162716855026</v>
      </c>
      <c r="AA49" s="26">
        <f t="shared" si="34"/>
        <v>-41.455591434061745</v>
      </c>
      <c r="AB49" s="26">
        <f t="shared" si="34"/>
        <v>-46.665726555942285</v>
      </c>
      <c r="AC49" s="26">
        <f t="shared" si="34"/>
        <v>-57.381665516677003</v>
      </c>
    </row>
    <row r="50" spans="1:29">
      <c r="A50" s="1">
        <v>2026</v>
      </c>
      <c r="B50" s="12"/>
      <c r="C50" s="14">
        <v>0.82888179632140979</v>
      </c>
      <c r="D50" s="14">
        <v>0.627904815524574</v>
      </c>
      <c r="E50" s="14">
        <v>0.61616276385960556</v>
      </c>
      <c r="F50" s="14">
        <v>0.77478448175228865</v>
      </c>
      <c r="G50" s="14">
        <v>0.96991017033506854</v>
      </c>
      <c r="H50" s="14">
        <v>0.9551962928439246</v>
      </c>
      <c r="I50" s="12"/>
      <c r="J50" s="14">
        <v>0.93462393557140278</v>
      </c>
      <c r="K50" s="14">
        <v>0.50555599309831434</v>
      </c>
      <c r="L50" s="14">
        <v>0.43612828556955413</v>
      </c>
      <c r="M50" s="14">
        <v>0.53627724781941177</v>
      </c>
      <c r="P50" s="1"/>
      <c r="Q50" s="18"/>
      <c r="R50" s="26">
        <f t="shared" ref="R50:AC50" si="35">B22-R80</f>
        <v>-108</v>
      </c>
      <c r="S50" s="26">
        <f t="shared" si="35"/>
        <v>-84.545943224783741</v>
      </c>
      <c r="T50" s="26">
        <f t="shared" si="35"/>
        <v>-64.046291183506526</v>
      </c>
      <c r="U50" s="26">
        <f t="shared" si="35"/>
        <v>-51.141509400347161</v>
      </c>
      <c r="V50" s="26">
        <f t="shared" si="35"/>
        <v>-64.307111985439974</v>
      </c>
      <c r="W50" s="26">
        <f t="shared" si="35"/>
        <v>-80.50254413781073</v>
      </c>
      <c r="X50" s="26">
        <f t="shared" si="35"/>
        <v>-79.281292306045771</v>
      </c>
      <c r="Y50" s="26">
        <f t="shared" si="35"/>
        <v>-79</v>
      </c>
      <c r="Z50" s="26">
        <f t="shared" si="35"/>
        <v>-77.573786652426406</v>
      </c>
      <c r="AA50" s="26">
        <f t="shared" si="35"/>
        <v>-41.961147427160057</v>
      </c>
      <c r="AB50" s="26">
        <f t="shared" si="35"/>
        <v>-44.485085128094511</v>
      </c>
      <c r="AC50" s="26">
        <f t="shared" si="35"/>
        <v>-54.700279277579909</v>
      </c>
    </row>
    <row r="51" spans="1:29">
      <c r="A51" s="1">
        <v>2027</v>
      </c>
      <c r="B51" s="12"/>
      <c r="C51" s="14">
        <v>0.82888179632140979</v>
      </c>
      <c r="D51" s="14">
        <v>0.627904815524574</v>
      </c>
      <c r="E51" s="14">
        <v>0.61616276385960556</v>
      </c>
      <c r="F51" s="14">
        <v>0.77478448175228865</v>
      </c>
      <c r="G51" s="14">
        <v>0.96991017033506854</v>
      </c>
      <c r="H51" s="14">
        <v>0.9551962928439246</v>
      </c>
      <c r="I51" s="12"/>
      <c r="J51" s="14">
        <v>0.93462393557140278</v>
      </c>
      <c r="K51" s="14">
        <v>0.50555599309831434</v>
      </c>
      <c r="L51" s="14">
        <v>0.43612828556955413</v>
      </c>
      <c r="M51" s="14">
        <v>0.53627724781941177</v>
      </c>
      <c r="P51" s="1"/>
      <c r="Q51" s="18"/>
      <c r="R51" s="26">
        <f t="shared" ref="R51:AC51" si="36">B23-R81</f>
        <v>-103</v>
      </c>
      <c r="S51" s="26">
        <f t="shared" si="36"/>
        <v>-80.401534243176684</v>
      </c>
      <c r="T51" s="26">
        <f t="shared" si="36"/>
        <v>-60.906767105883659</v>
      </c>
      <c r="U51" s="26">
        <f t="shared" si="36"/>
        <v>-51.757672164206724</v>
      </c>
      <c r="V51" s="26">
        <f t="shared" si="36"/>
        <v>-65.08189646719228</v>
      </c>
      <c r="W51" s="26">
        <f t="shared" si="36"/>
        <v>-81.472454308145814</v>
      </c>
      <c r="X51" s="26">
        <f t="shared" si="36"/>
        <v>-80.236488598889707</v>
      </c>
      <c r="Y51" s="26">
        <f t="shared" si="36"/>
        <v>-78</v>
      </c>
      <c r="Z51" s="26">
        <f t="shared" si="36"/>
        <v>-78.508410587997787</v>
      </c>
      <c r="AA51" s="26">
        <f t="shared" si="36"/>
        <v>-42.466703420258369</v>
      </c>
      <c r="AB51" s="26">
        <f t="shared" si="36"/>
        <v>-42.304443700246736</v>
      </c>
      <c r="AC51" s="26">
        <f t="shared" si="36"/>
        <v>-52.018893038482815</v>
      </c>
    </row>
    <row r="52" spans="1:29">
      <c r="A52" s="1">
        <v>2028</v>
      </c>
      <c r="B52" s="12"/>
      <c r="C52" s="14">
        <v>0.82888179632140979</v>
      </c>
      <c r="D52" s="14">
        <v>0.627904815524574</v>
      </c>
      <c r="E52" s="14">
        <v>0.61616276385960556</v>
      </c>
      <c r="F52" s="14">
        <v>0.77478448175228865</v>
      </c>
      <c r="G52" s="14">
        <v>0.96991017033506854</v>
      </c>
      <c r="H52" s="14">
        <v>0.9551962928439246</v>
      </c>
      <c r="I52" s="12"/>
      <c r="J52" s="14">
        <v>0.93462393557140278</v>
      </c>
      <c r="K52" s="14">
        <v>0.50555599309831434</v>
      </c>
      <c r="L52" s="14">
        <v>0.43612828556955413</v>
      </c>
      <c r="M52" s="14">
        <v>0.53627724781941177</v>
      </c>
      <c r="P52" s="1"/>
      <c r="Q52" s="18"/>
      <c r="R52" s="26">
        <f t="shared" ref="R52:AC52" si="37">B24-R82</f>
        <v>-97</v>
      </c>
      <c r="S52" s="26">
        <f t="shared" si="37"/>
        <v>-76.257125261569627</v>
      </c>
      <c r="T52" s="26">
        <f t="shared" si="37"/>
        <v>-57.767243028260793</v>
      </c>
      <c r="U52" s="26">
        <f t="shared" si="37"/>
        <v>-52.373834928066287</v>
      </c>
      <c r="V52" s="26">
        <f t="shared" si="37"/>
        <v>-65.856680948944586</v>
      </c>
      <c r="W52" s="26">
        <f t="shared" si="37"/>
        <v>-82.442364478480897</v>
      </c>
      <c r="X52" s="26">
        <f t="shared" si="37"/>
        <v>-81.191684891733644</v>
      </c>
      <c r="Y52" s="26">
        <f t="shared" si="37"/>
        <v>-76</v>
      </c>
      <c r="Z52" s="26">
        <f t="shared" si="37"/>
        <v>-79.443034523569168</v>
      </c>
      <c r="AA52" s="26">
        <f t="shared" si="37"/>
        <v>-42.972259413356682</v>
      </c>
      <c r="AB52" s="26">
        <f t="shared" si="37"/>
        <v>-40.123802272398962</v>
      </c>
      <c r="AC52" s="26">
        <f t="shared" si="37"/>
        <v>-49.337506799385721</v>
      </c>
    </row>
    <row r="53" spans="1:29">
      <c r="A53" s="1">
        <v>2029</v>
      </c>
      <c r="B53" s="12"/>
      <c r="C53" s="14">
        <v>0.82888179632140979</v>
      </c>
      <c r="D53" s="14">
        <v>0.627904815524574</v>
      </c>
      <c r="E53" s="14">
        <v>0.61616276385960556</v>
      </c>
      <c r="F53" s="14">
        <v>0.77478448175228865</v>
      </c>
      <c r="G53" s="14">
        <v>0.96991017033506854</v>
      </c>
      <c r="H53" s="14">
        <v>0.9551962928439246</v>
      </c>
      <c r="I53" s="12"/>
      <c r="J53" s="14">
        <v>0.93462393557140278</v>
      </c>
      <c r="K53" s="14">
        <v>0.50555599309831434</v>
      </c>
      <c r="L53" s="14">
        <v>0.43612828556955413</v>
      </c>
      <c r="M53" s="14">
        <v>0.53627724781941177</v>
      </c>
      <c r="P53" s="1"/>
      <c r="Q53" s="18"/>
      <c r="R53" s="26">
        <f t="shared" ref="R53:AC53" si="38">B25-R83</f>
        <v>-91</v>
      </c>
      <c r="S53" s="26">
        <f t="shared" si="38"/>
        <v>-72.112716279962569</v>
      </c>
      <c r="T53" s="26">
        <f t="shared" si="38"/>
        <v>-54.627718950637927</v>
      </c>
      <c r="U53" s="26">
        <f t="shared" si="38"/>
        <v>-52.989997691925851</v>
      </c>
      <c r="V53" s="26">
        <f t="shared" si="38"/>
        <v>-66.631465430696892</v>
      </c>
      <c r="W53" s="26">
        <f t="shared" si="38"/>
        <v>-83.412274648815981</v>
      </c>
      <c r="X53" s="26">
        <f t="shared" si="38"/>
        <v>-82.14688118457758</v>
      </c>
      <c r="Y53" s="26">
        <f t="shared" si="38"/>
        <v>-74</v>
      </c>
      <c r="Z53" s="26">
        <f t="shared" si="38"/>
        <v>-80.377658459140548</v>
      </c>
      <c r="AA53" s="26">
        <f t="shared" si="38"/>
        <v>-43.477815406454994</v>
      </c>
      <c r="AB53" s="26">
        <f t="shared" si="38"/>
        <v>-37.943160844551187</v>
      </c>
      <c r="AC53" s="26">
        <f t="shared" si="38"/>
        <v>-46.656120560288628</v>
      </c>
    </row>
    <row r="54" spans="1:29">
      <c r="A54" s="1">
        <v>2030</v>
      </c>
      <c r="B54" s="12"/>
      <c r="C54" s="14">
        <v>0.82888179632140979</v>
      </c>
      <c r="D54" s="14">
        <v>0.627904815524574</v>
      </c>
      <c r="E54" s="14">
        <v>0.61616276385960556</v>
      </c>
      <c r="F54" s="14">
        <v>0.77478448175228865</v>
      </c>
      <c r="G54" s="14">
        <v>0.96991017033506854</v>
      </c>
      <c r="H54" s="14">
        <v>0.9551962928439246</v>
      </c>
      <c r="I54" s="12"/>
      <c r="J54" s="14">
        <v>0.93462393557140278</v>
      </c>
      <c r="K54" s="14">
        <v>0.50555599309831434</v>
      </c>
      <c r="L54" s="14">
        <v>0.43612828556955413</v>
      </c>
      <c r="M54" s="14">
        <v>0.53627724781941177</v>
      </c>
      <c r="P54" s="1"/>
      <c r="Q54" s="18"/>
      <c r="R54" s="26">
        <f t="shared" ref="R54:AC54" si="39">B26-R84</f>
        <v>-82</v>
      </c>
      <c r="S54" s="26">
        <f t="shared" si="39"/>
        <v>-67.968307298355512</v>
      </c>
      <c r="T54" s="26">
        <f t="shared" si="39"/>
        <v>-51.488194873015004</v>
      </c>
      <c r="U54" s="26">
        <f t="shared" si="39"/>
        <v>-53.606160455785414</v>
      </c>
      <c r="V54" s="26">
        <f t="shared" si="39"/>
        <v>-67.406249912449198</v>
      </c>
      <c r="W54" s="26">
        <f t="shared" si="39"/>
        <v>-84.382184819151064</v>
      </c>
      <c r="X54" s="26">
        <f t="shared" si="39"/>
        <v>-83.102077477421517</v>
      </c>
      <c r="Y54" s="26">
        <f t="shared" si="39"/>
        <v>-69</v>
      </c>
      <c r="Z54" s="26">
        <f t="shared" si="39"/>
        <v>-81.312282394711929</v>
      </c>
      <c r="AA54" s="26">
        <f t="shared" si="39"/>
        <v>-43.983371399553306</v>
      </c>
      <c r="AB54" s="26">
        <f t="shared" si="39"/>
        <v>-35.762519416703412</v>
      </c>
      <c r="AC54" s="26">
        <f t="shared" si="39"/>
        <v>-43.974734321191534</v>
      </c>
    </row>
    <row r="55" spans="1:29">
      <c r="A55" s="1">
        <v>2031</v>
      </c>
      <c r="C55" s="14">
        <v>0.82888179632140979</v>
      </c>
      <c r="D55" s="14">
        <v>0.627904815524574</v>
      </c>
      <c r="E55" s="14">
        <v>0.61616276385960556</v>
      </c>
      <c r="F55" s="14">
        <v>0.77478448175228865</v>
      </c>
      <c r="G55" s="14">
        <v>0.96991017033506854</v>
      </c>
      <c r="H55" s="14">
        <v>0.9551962928439246</v>
      </c>
      <c r="I55" s="12"/>
      <c r="J55" s="14">
        <v>0.93462393557140278</v>
      </c>
      <c r="K55" s="14">
        <v>0.50555599309831434</v>
      </c>
      <c r="L55" s="14">
        <v>0.43612828556955413</v>
      </c>
      <c r="M55" s="14">
        <v>0.53627724781941177</v>
      </c>
      <c r="P55" s="1"/>
      <c r="Q55" s="18"/>
      <c r="R55" s="26">
        <f t="shared" ref="R55:AC55" si="40">B29-R85</f>
        <v>-914</v>
      </c>
      <c r="S55" s="26">
        <f t="shared" si="40"/>
        <v>-757.59796183776859</v>
      </c>
      <c r="T55" s="26">
        <f t="shared" si="40"/>
        <v>-573.90500138946061</v>
      </c>
      <c r="U55" s="26">
        <f t="shared" si="40"/>
        <v>-332.72789248418684</v>
      </c>
      <c r="V55" s="26">
        <f t="shared" si="40"/>
        <v>-418.38362014623578</v>
      </c>
      <c r="W55" s="26">
        <f t="shared" si="40"/>
        <v>-523.75149198093686</v>
      </c>
      <c r="X55" s="26">
        <f t="shared" si="40"/>
        <v>-515.80599813571939</v>
      </c>
      <c r="Y55" s="26">
        <f t="shared" si="40"/>
        <v>-522</v>
      </c>
      <c r="Z55" s="26">
        <f t="shared" si="40"/>
        <v>-504.69692520855739</v>
      </c>
      <c r="AA55" s="26">
        <f t="shared" si="40"/>
        <v>-273.00023627308963</v>
      </c>
      <c r="AB55" s="26">
        <f t="shared" si="40"/>
        <v>-398.62125301057245</v>
      </c>
      <c r="AC55" s="26">
        <f t="shared" si="40"/>
        <v>-490.15740450694238</v>
      </c>
    </row>
    <row r="56" spans="1:29">
      <c r="A56" s="1">
        <v>2032</v>
      </c>
      <c r="C56" s="14">
        <v>0.82888179632140979</v>
      </c>
      <c r="D56" s="14">
        <v>0.627904815524574</v>
      </c>
      <c r="E56" s="14">
        <v>0.61616276385960556</v>
      </c>
      <c r="F56" s="14">
        <v>0.77478448175228865</v>
      </c>
      <c r="G56" s="14">
        <v>0.96991017033506854</v>
      </c>
      <c r="H56" s="14">
        <v>0.9551962928439246</v>
      </c>
      <c r="I56" s="12"/>
      <c r="J56" s="14">
        <v>0.93462393557140278</v>
      </c>
      <c r="K56" s="14">
        <v>0.50555599309831434</v>
      </c>
      <c r="L56" s="14">
        <v>0.43612828556955413</v>
      </c>
      <c r="M56" s="14">
        <v>0.53627724781941177</v>
      </c>
      <c r="P56" s="1"/>
      <c r="Q56" s="18"/>
      <c r="R56" s="26">
        <f t="shared" ref="R56:R57" si="41">B30-R86</f>
        <v>-914</v>
      </c>
      <c r="S56" s="26">
        <f t="shared" ref="S56:S57" si="42">C30-S86</f>
        <v>-757.59796183776859</v>
      </c>
      <c r="T56" s="26">
        <f t="shared" ref="T56:T57" si="43">D30-T86</f>
        <v>-573.90500138946061</v>
      </c>
      <c r="U56" s="26">
        <f t="shared" ref="U56:U57" si="44">E30-U86</f>
        <v>-332.72789248418684</v>
      </c>
      <c r="V56" s="26">
        <f t="shared" ref="V56:V57" si="45">F30-V86</f>
        <v>-418.38362014623578</v>
      </c>
      <c r="W56" s="26">
        <f t="shared" ref="W56:W57" si="46">G30-W86</f>
        <v>-523.75149198093686</v>
      </c>
      <c r="X56" s="26">
        <f t="shared" ref="X56:X57" si="47">H30-X86</f>
        <v>-515.80599813571939</v>
      </c>
      <c r="Y56" s="26">
        <f t="shared" ref="Y56:Y57" si="48">I30-Y86</f>
        <v>-522</v>
      </c>
      <c r="Z56" s="26">
        <f t="shared" ref="Z56:Z57" si="49">J30-Z86</f>
        <v>-504.69692520855739</v>
      </c>
      <c r="AA56" s="26">
        <f t="shared" ref="AA56:AA57" si="50">K30-AA86</f>
        <v>-273.00023627308963</v>
      </c>
      <c r="AB56" s="26">
        <f t="shared" ref="AB56:AB57" si="51">L30-AB86</f>
        <v>-398.62125301057245</v>
      </c>
      <c r="AC56" s="26">
        <f t="shared" ref="AC56:AC57" si="52">M30-AC86</f>
        <v>-490.15740450694238</v>
      </c>
    </row>
    <row r="57" spans="1:29">
      <c r="A57" s="1">
        <v>2033</v>
      </c>
      <c r="C57" s="14">
        <v>0.82888179632140979</v>
      </c>
      <c r="D57" s="14">
        <v>0.627904815524574</v>
      </c>
      <c r="E57" s="14">
        <v>0.61616276385960556</v>
      </c>
      <c r="F57" s="14">
        <v>0.77478448175228865</v>
      </c>
      <c r="G57" s="14">
        <v>0.96991017033506854</v>
      </c>
      <c r="H57" s="14">
        <v>0.9551962928439246</v>
      </c>
      <c r="I57" s="12"/>
      <c r="J57" s="14">
        <v>0.93462393557140278</v>
      </c>
      <c r="K57" s="14">
        <v>0.50555599309831434</v>
      </c>
      <c r="L57" s="14">
        <v>0.43612828556955413</v>
      </c>
      <c r="M57" s="14">
        <v>0.53627724781941177</v>
      </c>
      <c r="P57" s="1"/>
      <c r="Q57" s="18"/>
      <c r="R57" s="26">
        <f t="shared" si="41"/>
        <v>0</v>
      </c>
      <c r="S57" s="26">
        <f t="shared" si="42"/>
        <v>0.83080354625398734</v>
      </c>
      <c r="T57" s="26">
        <f t="shared" si="43"/>
        <v>0.63464765494901165</v>
      </c>
      <c r="U57" s="26">
        <f t="shared" si="44"/>
        <v>0.61616276385960489</v>
      </c>
      <c r="V57" s="26">
        <f t="shared" si="45"/>
        <v>0.77478448175228942</v>
      </c>
      <c r="W57" s="26">
        <f t="shared" si="46"/>
        <v>0.96991017033506954</v>
      </c>
      <c r="X57" s="26">
        <f t="shared" si="47"/>
        <v>0.95519629284392249</v>
      </c>
      <c r="Y57" s="26">
        <f t="shared" si="48"/>
        <v>0</v>
      </c>
      <c r="Z57" s="26">
        <f t="shared" si="49"/>
        <v>0.93462393557140988</v>
      </c>
      <c r="AA57" s="26">
        <f t="shared" si="50"/>
        <v>0.50555599309831767</v>
      </c>
      <c r="AB57" s="26">
        <f t="shared" si="51"/>
        <v>0.44663498453472761</v>
      </c>
      <c r="AC57" s="26">
        <f t="shared" si="52"/>
        <v>0.54127620976039359</v>
      </c>
    </row>
    <row r="59" spans="1:29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29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R60" s="1" t="s">
        <v>0</v>
      </c>
      <c r="S60" s="1" t="s">
        <v>1</v>
      </c>
      <c r="T60" s="1" t="s">
        <v>2</v>
      </c>
      <c r="U60" s="1" t="s">
        <v>3</v>
      </c>
      <c r="V60" s="1" t="s">
        <v>4</v>
      </c>
      <c r="W60" s="1" t="s">
        <v>5</v>
      </c>
      <c r="X60" s="1" t="s">
        <v>6</v>
      </c>
      <c r="Y60" s="1" t="s">
        <v>7</v>
      </c>
      <c r="Z60" s="1" t="s">
        <v>8</v>
      </c>
      <c r="AA60" s="1" t="s">
        <v>9</v>
      </c>
      <c r="AB60" s="1" t="s">
        <v>10</v>
      </c>
      <c r="AC60" s="1" t="s">
        <v>11</v>
      </c>
    </row>
    <row r="61" spans="1:29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Q61" s="1">
        <v>2008</v>
      </c>
      <c r="R61" s="18">
        <v>763</v>
      </c>
      <c r="S61" s="12">
        <v>633.77592099234448</v>
      </c>
      <c r="T61" s="12">
        <v>483.67624193727278</v>
      </c>
      <c r="U61" s="12">
        <v>174.99022493612785</v>
      </c>
      <c r="V61" s="12">
        <v>220.03879281765009</v>
      </c>
      <c r="W61" s="12">
        <v>275.45448837515971</v>
      </c>
      <c r="X61" s="12">
        <v>271.27574716767396</v>
      </c>
      <c r="Y61" s="18">
        <v>284</v>
      </c>
      <c r="Z61" s="12">
        <v>265.43319770228027</v>
      </c>
      <c r="AA61" s="12">
        <v>143.57790203992224</v>
      </c>
      <c r="AB61" s="12">
        <v>340.07733967976043</v>
      </c>
      <c r="AC61" s="12">
        <v>412.92483592152809</v>
      </c>
    </row>
    <row r="62" spans="1:29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Q62" s="1">
        <v>2009</v>
      </c>
      <c r="R62" s="18">
        <v>759</v>
      </c>
      <c r="S62" s="12">
        <v>630.32252323789328</v>
      </c>
      <c r="T62" s="12">
        <v>480.60799708311595</v>
      </c>
      <c r="U62" s="12">
        <v>179.30336428314504</v>
      </c>
      <c r="V62" s="12">
        <v>225.46228418991615</v>
      </c>
      <c r="W62" s="12">
        <v>282.24385956750518</v>
      </c>
      <c r="X62" s="12">
        <v>277.9621212175814</v>
      </c>
      <c r="Y62" s="18">
        <v>291</v>
      </c>
      <c r="Z62" s="12">
        <v>271.97556525128027</v>
      </c>
      <c r="AA62" s="12">
        <v>147.11679399161054</v>
      </c>
      <c r="AB62" s="12">
        <v>337.57276827452699</v>
      </c>
      <c r="AC62" s="12">
        <v>410.58903160420266</v>
      </c>
    </row>
    <row r="63" spans="1:29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Q63" s="1">
        <v>2010</v>
      </c>
      <c r="R63" s="18">
        <v>651</v>
      </c>
      <c r="S63" s="12">
        <v>540.53878437035632</v>
      </c>
      <c r="T63" s="12">
        <v>411.81848272217275</v>
      </c>
      <c r="U63" s="12">
        <v>187.31348021331985</v>
      </c>
      <c r="V63" s="12">
        <v>235.5344824526959</v>
      </c>
      <c r="W63" s="12">
        <v>294.8526917818611</v>
      </c>
      <c r="X63" s="12">
        <v>290.37967302455246</v>
      </c>
      <c r="Y63" s="18">
        <v>304</v>
      </c>
      <c r="Z63" s="12">
        <v>284.12567641370856</v>
      </c>
      <c r="AA63" s="12">
        <v>153.68902190188868</v>
      </c>
      <c r="AB63" s="12">
        <v>289.02068202840951</v>
      </c>
      <c r="AC63" s="12">
        <v>352.09302413932363</v>
      </c>
    </row>
    <row r="64" spans="1:29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Q64" s="1">
        <v>2011</v>
      </c>
      <c r="R64" s="18">
        <v>661</v>
      </c>
      <c r="S64" s="12">
        <v>548.02551041229117</v>
      </c>
      <c r="T64" s="12">
        <v>416.66770129710528</v>
      </c>
      <c r="U64" s="12">
        <v>195.32359614349465</v>
      </c>
      <c r="V64" s="12">
        <v>245.60668071547562</v>
      </c>
      <c r="W64" s="12">
        <v>307.46152399621695</v>
      </c>
      <c r="X64" s="12">
        <v>302.79722483152335</v>
      </c>
      <c r="Y64" s="18">
        <v>317</v>
      </c>
      <c r="Z64" s="12">
        <v>296.27578757613691</v>
      </c>
      <c r="AA64" s="12">
        <v>160.26124981216677</v>
      </c>
      <c r="AB64" s="12">
        <v>289.11610877434219</v>
      </c>
      <c r="AC64" s="12">
        <v>352.17902374165055</v>
      </c>
    </row>
    <row r="65" spans="1:29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Q65" s="1">
        <v>2012</v>
      </c>
      <c r="R65" s="18">
        <v>672</v>
      </c>
      <c r="S65" s="12">
        <v>557.12733827967133</v>
      </c>
      <c r="T65" s="12">
        <v>423.3833779798004</v>
      </c>
      <c r="U65" s="12">
        <v>202.71754930981012</v>
      </c>
      <c r="V65" s="12">
        <v>254.90409449650326</v>
      </c>
      <c r="W65" s="12">
        <v>319.10044604023796</v>
      </c>
      <c r="X65" s="12">
        <v>314.25958034565042</v>
      </c>
      <c r="Y65" s="18">
        <v>329</v>
      </c>
      <c r="Z65" s="12">
        <v>307.49127480299387</v>
      </c>
      <c r="AA65" s="12">
        <v>166.32792172934663</v>
      </c>
      <c r="AB65" s="12">
        <v>293.81505227995302</v>
      </c>
      <c r="AC65" s="12">
        <v>358.34922831991241</v>
      </c>
    </row>
    <row r="66" spans="1:29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Q66" s="1">
        <v>2013</v>
      </c>
      <c r="R66" s="18">
        <v>681</v>
      </c>
      <c r="S66" s="12">
        <v>564.57182354871861</v>
      </c>
      <c r="T66" s="12">
        <v>428.84831854304309</v>
      </c>
      <c r="U66" s="12">
        <v>209.49533971226566</v>
      </c>
      <c r="V66" s="12">
        <v>263.42672379577823</v>
      </c>
      <c r="W66" s="12">
        <v>329.76945791392359</v>
      </c>
      <c r="X66" s="12">
        <v>324.76673956693367</v>
      </c>
      <c r="Y66" s="18">
        <v>340</v>
      </c>
      <c r="Z66" s="12">
        <v>317.7721380942794</v>
      </c>
      <c r="AA66" s="12">
        <v>171.88903765342815</v>
      </c>
      <c r="AB66" s="12">
        <v>297.64435102112776</v>
      </c>
      <c r="AC66" s="12">
        <v>363.43968615042058</v>
      </c>
    </row>
    <row r="67" spans="1:29">
      <c r="A67" s="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Q67" s="1">
        <v>2014</v>
      </c>
      <c r="R67" s="18">
        <v>693</v>
      </c>
      <c r="S67" s="12">
        <v>574.50419475319848</v>
      </c>
      <c r="T67" s="12">
        <v>436.21192370003257</v>
      </c>
      <c r="U67" s="12">
        <v>223.6670832810365</v>
      </c>
      <c r="V67" s="12">
        <v>281.24676687608098</v>
      </c>
      <c r="W67" s="12">
        <v>352.07739183163022</v>
      </c>
      <c r="X67" s="12">
        <v>346.73625430234381</v>
      </c>
      <c r="Y67" s="18">
        <v>363</v>
      </c>
      <c r="Z67" s="12">
        <v>339.26848861242195</v>
      </c>
      <c r="AA67" s="12">
        <v>183.51682549468953</v>
      </c>
      <c r="AB67" s="12">
        <v>302.78973084555167</v>
      </c>
      <c r="AC67" s="12">
        <v>370.11778227177126</v>
      </c>
    </row>
    <row r="68" spans="1:29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Q68" s="1">
        <v>2015</v>
      </c>
      <c r="R68" s="18">
        <v>739</v>
      </c>
      <c r="S68" s="12">
        <v>612.62293290969922</v>
      </c>
      <c r="T68" s="12">
        <v>464.97714792699622</v>
      </c>
      <c r="U68" s="12">
        <v>240.30347790524587</v>
      </c>
      <c r="V68" s="12">
        <v>302.16594788339279</v>
      </c>
      <c r="W68" s="12">
        <v>378.26496643067708</v>
      </c>
      <c r="X68" s="12">
        <v>372.52655420912976</v>
      </c>
      <c r="Y68" s="18">
        <v>390</v>
      </c>
      <c r="Z68" s="12">
        <v>364.50333487284979</v>
      </c>
      <c r="AA68" s="12">
        <v>197.16683730834401</v>
      </c>
      <c r="AB68" s="12">
        <v>322.79068192331727</v>
      </c>
      <c r="AC68" s="12">
        <v>394.95437664763222</v>
      </c>
    </row>
    <row r="69" spans="1:29">
      <c r="A69" s="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Q69" s="1">
        <v>2016</v>
      </c>
      <c r="R69" s="18">
        <v>779</v>
      </c>
      <c r="S69" s="12">
        <v>645.76583457650599</v>
      </c>
      <c r="T69" s="12">
        <v>489.9442642282051</v>
      </c>
      <c r="U69" s="12">
        <v>253.85905871015717</v>
      </c>
      <c r="V69" s="12">
        <v>319.21120648194307</v>
      </c>
      <c r="W69" s="12">
        <v>399.60299017804846</v>
      </c>
      <c r="X69" s="12">
        <v>393.54087265169619</v>
      </c>
      <c r="Y69" s="18">
        <v>412</v>
      </c>
      <c r="Z69" s="12">
        <v>385.06506145542039</v>
      </c>
      <c r="AA69" s="12">
        <v>208.28906915650688</v>
      </c>
      <c r="AB69" s="12">
        <v>340.15906994581752</v>
      </c>
      <c r="AC69" s="12">
        <v>416.61679838762495</v>
      </c>
    </row>
    <row r="70" spans="1:29">
      <c r="A70" s="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Q70" s="1">
        <v>2017</v>
      </c>
      <c r="R70" s="18">
        <v>802</v>
      </c>
      <c r="S70" s="12">
        <v>664.81488775584444</v>
      </c>
      <c r="T70" s="12">
        <v>504.20255676889951</v>
      </c>
      <c r="U70" s="12">
        <v>265.56615122348973</v>
      </c>
      <c r="V70" s="12">
        <v>333.93211163523648</v>
      </c>
      <c r="W70" s="12">
        <v>418.0312834144147</v>
      </c>
      <c r="X70" s="12">
        <v>411.68960221573076</v>
      </c>
      <c r="Y70" s="18">
        <v>431</v>
      </c>
      <c r="Z70" s="12">
        <v>402.82291623127685</v>
      </c>
      <c r="AA70" s="12">
        <v>217.89463302537467</v>
      </c>
      <c r="AB70" s="12">
        <v>350.0955466768965</v>
      </c>
      <c r="AC70" s="12">
        <v>429.2113320329334</v>
      </c>
    </row>
    <row r="71" spans="1:29">
      <c r="A71" s="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Q71" s="1">
        <v>2018</v>
      </c>
      <c r="R71" s="18">
        <v>826</v>
      </c>
      <c r="S71" s="12">
        <v>684.69185044273752</v>
      </c>
      <c r="T71" s="12">
        <v>519.07703682107001</v>
      </c>
      <c r="U71" s="12">
        <v>277.27324373682234</v>
      </c>
      <c r="V71" s="12">
        <v>348.65301678853007</v>
      </c>
      <c r="W71" s="12">
        <v>436.459576650781</v>
      </c>
      <c r="X71" s="12">
        <v>429.8383317797655</v>
      </c>
      <c r="Y71" s="18">
        <v>450</v>
      </c>
      <c r="Z71" s="12">
        <v>420.58077100713308</v>
      </c>
      <c r="AA71" s="12">
        <v>227.50019689424246</v>
      </c>
      <c r="AB71" s="12">
        <v>360.4621197110265</v>
      </c>
      <c r="AC71" s="12">
        <v>442.35875347345279</v>
      </c>
    </row>
    <row r="72" spans="1:29">
      <c r="A72" s="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Q72" s="1">
        <v>2019</v>
      </c>
      <c r="R72" s="18">
        <v>848</v>
      </c>
      <c r="S72" s="12">
        <v>702.90996990751103</v>
      </c>
      <c r="T72" s="12">
        <v>532.68269634740955</v>
      </c>
      <c r="U72" s="12">
        <v>284.66719690313766</v>
      </c>
      <c r="V72" s="12">
        <v>357.95043056955745</v>
      </c>
      <c r="W72" s="12">
        <v>448.09849869480178</v>
      </c>
      <c r="X72" s="12">
        <v>441.30068729389285</v>
      </c>
      <c r="Y72" s="18">
        <v>462</v>
      </c>
      <c r="Z72" s="12">
        <v>431.79625823398931</v>
      </c>
      <c r="AA72" s="12">
        <v>233.56686881142184</v>
      </c>
      <c r="AB72" s="12">
        <v>369.94973826044009</v>
      </c>
      <c r="AC72" s="12">
        <v>454.452064770677</v>
      </c>
    </row>
    <row r="73" spans="1:29">
      <c r="A73" s="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Q73" s="1">
        <v>2020</v>
      </c>
      <c r="R73" s="18">
        <v>855</v>
      </c>
      <c r="S73" s="12">
        <v>708.69393585480532</v>
      </c>
      <c r="T73" s="12">
        <v>536.85861727351073</v>
      </c>
      <c r="U73" s="12">
        <v>288.98033625015501</v>
      </c>
      <c r="V73" s="12">
        <v>363.37392194182337</v>
      </c>
      <c r="W73" s="12">
        <v>454.88786988714713</v>
      </c>
      <c r="X73" s="12">
        <v>447.98706134380063</v>
      </c>
      <c r="Y73" s="18">
        <v>469</v>
      </c>
      <c r="Z73" s="12">
        <v>438.33862578298789</v>
      </c>
      <c r="AA73" s="12">
        <v>237.10576076310943</v>
      </c>
      <c r="AB73" s="12">
        <v>372.88968416196877</v>
      </c>
      <c r="AC73" s="12">
        <v>458.51704688559704</v>
      </c>
    </row>
    <row r="74" spans="1:29">
      <c r="A74" s="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Q74" s="1">
        <v>2021</v>
      </c>
      <c r="R74" s="18">
        <v>861</v>
      </c>
      <c r="S74" s="12">
        <v>713.66722663273379</v>
      </c>
      <c r="T74" s="12">
        <v>540.62604616665817</v>
      </c>
      <c r="U74" s="12">
        <v>294.52580112489147</v>
      </c>
      <c r="V74" s="12">
        <v>370.34698227759395</v>
      </c>
      <c r="W74" s="12">
        <v>463.61706142016277</v>
      </c>
      <c r="X74" s="12">
        <v>456.58382797939595</v>
      </c>
      <c r="Y74" s="18">
        <v>478</v>
      </c>
      <c r="Z74" s="12">
        <v>446.75024120313054</v>
      </c>
      <c r="AA74" s="12">
        <v>241.65576470099424</v>
      </c>
      <c r="AB74" s="12">
        <v>375.50645387538611</v>
      </c>
      <c r="AC74" s="12">
        <v>461.73471037251352</v>
      </c>
    </row>
    <row r="75" spans="1:29">
      <c r="A75" s="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Q75" s="1">
        <v>2022</v>
      </c>
      <c r="R75" s="18">
        <v>872</v>
      </c>
      <c r="S75" s="12">
        <v>722.78492639226931</v>
      </c>
      <c r="T75" s="12">
        <v>547.53299913742853</v>
      </c>
      <c r="U75" s="12">
        <v>299.45510323576832</v>
      </c>
      <c r="V75" s="12">
        <v>376.54525813161229</v>
      </c>
      <c r="W75" s="12">
        <v>471.37634278284332</v>
      </c>
      <c r="X75" s="12">
        <v>464.22539832214733</v>
      </c>
      <c r="Y75" s="18">
        <v>486</v>
      </c>
      <c r="Z75" s="12">
        <v>454.22723268770176</v>
      </c>
      <c r="AA75" s="12">
        <v>245.70021264578077</v>
      </c>
      <c r="AB75" s="12">
        <v>380.30386501665123</v>
      </c>
      <c r="AC75" s="12">
        <v>467.63376009852709</v>
      </c>
    </row>
    <row r="76" spans="1:29">
      <c r="A76" s="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Q76" s="1">
        <v>2023</v>
      </c>
      <c r="R76" s="18">
        <v>880</v>
      </c>
      <c r="S76" s="12">
        <v>729.4159807628406</v>
      </c>
      <c r="T76" s="12">
        <v>552.55623766162512</v>
      </c>
      <c r="U76" s="12">
        <v>303.76824258278555</v>
      </c>
      <c r="V76" s="12">
        <v>381.96874950387831</v>
      </c>
      <c r="W76" s="12">
        <v>478.16571397518879</v>
      </c>
      <c r="X76" s="12">
        <v>470.91177237205483</v>
      </c>
      <c r="Y76" s="18">
        <v>493</v>
      </c>
      <c r="Z76" s="12">
        <v>460.76960023670159</v>
      </c>
      <c r="AA76" s="12">
        <v>249.23910459746898</v>
      </c>
      <c r="AB76" s="12">
        <v>383.79289130120765</v>
      </c>
      <c r="AC76" s="12">
        <v>471.92397808108234</v>
      </c>
    </row>
    <row r="77" spans="1:29">
      <c r="A77" s="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Q77" s="1">
        <v>2024</v>
      </c>
      <c r="R77" s="18">
        <v>886</v>
      </c>
      <c r="S77" s="12">
        <v>734.38927154076907</v>
      </c>
      <c r="T77" s="12">
        <v>556.32366655477256</v>
      </c>
      <c r="U77" s="12">
        <v>306.84905640208359</v>
      </c>
      <c r="V77" s="12">
        <v>385.84267191263973</v>
      </c>
      <c r="W77" s="12">
        <v>483.01526482686415</v>
      </c>
      <c r="X77" s="12">
        <v>475.68775383627445</v>
      </c>
      <c r="Y77" s="18">
        <v>498</v>
      </c>
      <c r="Z77" s="12">
        <v>465.44271991455861</v>
      </c>
      <c r="AA77" s="12">
        <v>251.76688456296054</v>
      </c>
      <c r="AB77" s="12">
        <v>386.40966101462499</v>
      </c>
      <c r="AC77" s="12">
        <v>475.14164156799882</v>
      </c>
    </row>
    <row r="78" spans="1:29">
      <c r="A78" s="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Q78" s="1">
        <v>2025</v>
      </c>
      <c r="R78" s="18">
        <v>890</v>
      </c>
      <c r="S78" s="12">
        <v>737.70479872605472</v>
      </c>
      <c r="T78" s="12">
        <v>558.83528581687085</v>
      </c>
      <c r="U78" s="12">
        <v>310.5460329852412</v>
      </c>
      <c r="V78" s="12">
        <v>390.49137880315345</v>
      </c>
      <c r="W78" s="12">
        <v>488.83472584887454</v>
      </c>
      <c r="X78" s="12">
        <v>481.41893159333802</v>
      </c>
      <c r="Y78" s="18">
        <v>504</v>
      </c>
      <c r="Z78" s="12">
        <v>471.05046352798701</v>
      </c>
      <c r="AA78" s="12">
        <v>254.80022052155041</v>
      </c>
      <c r="AB78" s="12">
        <v>388.1541741569032</v>
      </c>
      <c r="AC78" s="12">
        <v>477.28675055927647</v>
      </c>
    </row>
    <row r="79" spans="1:29">
      <c r="A79" s="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Q79" s="1">
        <v>2026</v>
      </c>
      <c r="R79" s="18">
        <v>900</v>
      </c>
      <c r="S79" s="12">
        <v>741.02032591134036</v>
      </c>
      <c r="T79" s="12">
        <v>561.34690507896914</v>
      </c>
      <c r="U79" s="12">
        <v>314.2430095683988</v>
      </c>
      <c r="V79" s="12">
        <v>395.14008569366717</v>
      </c>
      <c r="W79" s="12">
        <v>494.65418687088493</v>
      </c>
      <c r="X79" s="12">
        <v>487.15010935040158</v>
      </c>
      <c r="Y79" s="18">
        <v>508</v>
      </c>
      <c r="Z79" s="12">
        <v>476.6582071414154</v>
      </c>
      <c r="AA79" s="12">
        <v>257.83355648014026</v>
      </c>
      <c r="AB79" s="12">
        <v>389.8986872991814</v>
      </c>
      <c r="AC79" s="12">
        <v>479.43185955055412</v>
      </c>
    </row>
    <row r="80" spans="1:29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Q80" s="1">
        <v>2027</v>
      </c>
      <c r="R80" s="18">
        <v>904</v>
      </c>
      <c r="S80" s="12">
        <v>744.33585309662601</v>
      </c>
      <c r="T80" s="12">
        <v>563.85852434106744</v>
      </c>
      <c r="U80" s="12">
        <v>317.93998615155641</v>
      </c>
      <c r="V80" s="12">
        <v>399.7887925841809</v>
      </c>
      <c r="W80" s="12">
        <v>500.47364789289531</v>
      </c>
      <c r="X80" s="12">
        <v>492.88128710746514</v>
      </c>
      <c r="Y80" s="18">
        <v>512</v>
      </c>
      <c r="Z80" s="12">
        <v>482.2659507548438</v>
      </c>
      <c r="AA80" s="12">
        <v>260.86689243873013</v>
      </c>
      <c r="AB80" s="12">
        <v>391.64320044145961</v>
      </c>
      <c r="AC80" s="12">
        <v>481.57696854183177</v>
      </c>
    </row>
    <row r="81" spans="2:29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Q81" s="1">
        <v>2028</v>
      </c>
      <c r="R81" s="18">
        <v>908</v>
      </c>
      <c r="S81" s="12">
        <v>747.65138028191166</v>
      </c>
      <c r="T81" s="12">
        <v>566.37014360316573</v>
      </c>
      <c r="U81" s="12">
        <v>321.63696273471402</v>
      </c>
      <c r="V81" s="12">
        <v>404.43749947469462</v>
      </c>
      <c r="W81" s="12">
        <v>506.2931089149057</v>
      </c>
      <c r="X81" s="12">
        <v>498.6124648645287</v>
      </c>
      <c r="Y81" s="18">
        <v>516</v>
      </c>
      <c r="Z81" s="12">
        <v>487.8736943682722</v>
      </c>
      <c r="AA81" s="12">
        <v>263.90022839732001</v>
      </c>
      <c r="AB81" s="12">
        <v>393.38771358373782</v>
      </c>
      <c r="AC81" s="12">
        <v>483.72207753310943</v>
      </c>
    </row>
    <row r="82" spans="2:29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Q82" s="1">
        <v>2029</v>
      </c>
      <c r="R82" s="18">
        <v>911</v>
      </c>
      <c r="S82" s="12">
        <v>750.9669074671973</v>
      </c>
      <c r="T82" s="12">
        <v>568.88176286526402</v>
      </c>
      <c r="U82" s="12">
        <v>325.33393931787163</v>
      </c>
      <c r="V82" s="12">
        <v>409.08620636520834</v>
      </c>
      <c r="W82" s="12">
        <v>512.11256993691609</v>
      </c>
      <c r="X82" s="12">
        <v>504.34364262159227</v>
      </c>
      <c r="Y82" s="18">
        <v>519</v>
      </c>
      <c r="Z82" s="12">
        <v>493.48143798170059</v>
      </c>
      <c r="AA82" s="12">
        <v>266.93356435590988</v>
      </c>
      <c r="AB82" s="12">
        <v>395.13222672601603</v>
      </c>
      <c r="AC82" s="12">
        <v>485.86718652438708</v>
      </c>
    </row>
    <row r="83" spans="2:29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Q83" s="1">
        <v>2030</v>
      </c>
      <c r="R83" s="18">
        <v>914</v>
      </c>
      <c r="S83" s="12">
        <v>754.28243465248295</v>
      </c>
      <c r="T83" s="12">
        <v>571.39338212736232</v>
      </c>
      <c r="U83" s="12">
        <v>329.03091590102923</v>
      </c>
      <c r="V83" s="12">
        <v>413.73491325572206</v>
      </c>
      <c r="W83" s="12">
        <v>517.93203095892648</v>
      </c>
      <c r="X83" s="12">
        <v>510.07482037865583</v>
      </c>
      <c r="Y83" s="18">
        <v>522</v>
      </c>
      <c r="Z83" s="12">
        <v>499.08918159512899</v>
      </c>
      <c r="AA83" s="12">
        <v>269.96690031449975</v>
      </c>
      <c r="AB83" s="12">
        <v>396.87673986829424</v>
      </c>
      <c r="AC83" s="12">
        <v>488.01229551566473</v>
      </c>
    </row>
    <row r="84" spans="2:29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Q84" s="1">
        <v>2031</v>
      </c>
      <c r="R84" s="18">
        <v>914</v>
      </c>
      <c r="S84" s="12">
        <v>757.59796183776859</v>
      </c>
      <c r="T84" s="12">
        <v>573.90500138946061</v>
      </c>
      <c r="U84" s="12">
        <v>332.72789248418684</v>
      </c>
      <c r="V84" s="12">
        <v>418.38362014623578</v>
      </c>
      <c r="W84" s="12">
        <v>523.75149198093686</v>
      </c>
      <c r="X84" s="12">
        <v>515.80599813571939</v>
      </c>
      <c r="Y84" s="18">
        <v>522</v>
      </c>
      <c r="Z84" s="12">
        <v>504.69692520855739</v>
      </c>
      <c r="AA84" s="12">
        <v>273.00023627308963</v>
      </c>
      <c r="AB84" s="12">
        <v>398.62125301057245</v>
      </c>
      <c r="AC84" s="12">
        <v>490.15740450694238</v>
      </c>
    </row>
    <row r="85" spans="2:29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Q85" s="1">
        <v>2032</v>
      </c>
      <c r="R85" s="18">
        <v>914</v>
      </c>
      <c r="S85" s="12">
        <v>757.59796183776859</v>
      </c>
      <c r="T85" s="12">
        <v>573.90500138946061</v>
      </c>
      <c r="U85" s="12">
        <v>332.72789248418684</v>
      </c>
      <c r="V85" s="12">
        <v>418.38362014623578</v>
      </c>
      <c r="W85" s="12">
        <v>523.75149198093686</v>
      </c>
      <c r="X85" s="12">
        <v>515.80599813571939</v>
      </c>
      <c r="Y85" s="18">
        <v>522</v>
      </c>
      <c r="Z85" s="12">
        <v>504.69692520855739</v>
      </c>
      <c r="AA85" s="12">
        <v>273.00023627308963</v>
      </c>
      <c r="AB85" s="12">
        <v>398.62125301057245</v>
      </c>
      <c r="AC85" s="12">
        <v>490.15740450694238</v>
      </c>
    </row>
    <row r="86" spans="2:29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Q86" s="1">
        <v>2033</v>
      </c>
      <c r="R86" s="18">
        <v>914</v>
      </c>
      <c r="S86" s="12">
        <v>757.59796183776859</v>
      </c>
      <c r="T86" s="12">
        <v>573.90500138946061</v>
      </c>
      <c r="U86" s="12">
        <v>332.72789248418684</v>
      </c>
      <c r="V86" s="12">
        <v>418.38362014623578</v>
      </c>
      <c r="W86" s="12">
        <v>523.75149198093686</v>
      </c>
      <c r="X86" s="12">
        <v>515.80599813571939</v>
      </c>
      <c r="Y86" s="18">
        <v>522</v>
      </c>
      <c r="Z86" s="12">
        <v>504.69692520855739</v>
      </c>
      <c r="AA86" s="12">
        <v>273.00023627308963</v>
      </c>
      <c r="AB86" s="12">
        <v>398.62125301057245</v>
      </c>
      <c r="AC86" s="12">
        <v>490.15740450694238</v>
      </c>
    </row>
    <row r="87" spans="2:29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29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</sheetData>
  <phoneticPr fontId="6" type="noConversion"/>
  <printOptions gridLines="1"/>
  <pageMargins left="0" right="0" top="0.75" bottom="0.75" header="0.5" footer="0.5"/>
  <pageSetup scale="75" orientation="landscape" cellComments="asDisplayed" r:id="rId1"/>
  <headerFooter alignWithMargins="0">
    <oddHeader>&amp;C&amp;14&amp;A</oddHeader>
    <oddFooter>&amp;C&amp;P&amp;R&amp;11 14LGBRA-NRGPOD1-6-DOC1
14BGBRA-STAFFROG1-19A-DOC1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B273"/>
  <sheetViews>
    <sheetView tabSelected="1" topLeftCell="A170" zoomScale="110" zoomScaleNormal="110" workbookViewId="0"/>
  </sheetViews>
  <sheetFormatPr defaultRowHeight="12.75"/>
  <cols>
    <col min="1" max="1" width="8.42578125" customWidth="1"/>
    <col min="2" max="13" width="10.7109375" customWidth="1"/>
    <col min="14" max="15" width="10.140625" customWidth="1"/>
  </cols>
  <sheetData>
    <row r="2" spans="1:15">
      <c r="N2" s="21" t="s">
        <v>30</v>
      </c>
      <c r="O2" s="22"/>
    </row>
    <row r="3" spans="1:15">
      <c r="A3" s="3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20" t="s">
        <v>28</v>
      </c>
      <c r="O3" s="20" t="s">
        <v>29</v>
      </c>
    </row>
    <row r="4" spans="1:1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23">
        <v>2.1999999999999999E-2</v>
      </c>
      <c r="O4" s="23">
        <v>0.1237</v>
      </c>
    </row>
    <row r="5" spans="1:15">
      <c r="A5" s="1">
        <v>2008</v>
      </c>
      <c r="B5" s="2">
        <f>+'Res LM Total'!B3*$N$4</f>
        <v>16.785999999999998</v>
      </c>
      <c r="C5" s="2">
        <f>+'Res LM Total'!C3*$N$4</f>
        <v>13.943070261831577</v>
      </c>
      <c r="D5" s="2">
        <f>+'Res LM Total'!D3*$N$4</f>
        <v>10.64087732262</v>
      </c>
      <c r="E5" s="2">
        <f>+'Res LM Total'!E3*$O$4</f>
        <v>21.646290824599014</v>
      </c>
      <c r="F5" s="2">
        <f>+'Res LM Total'!F3*$O$4</f>
        <v>27.218798671543318</v>
      </c>
      <c r="G5" s="2">
        <f>+'Res LM Total'!G3*$O$4</f>
        <v>34.07372021200726</v>
      </c>
      <c r="H5" s="2">
        <f>+'Res LM Total'!H3*$O$4</f>
        <v>33.556809924641271</v>
      </c>
      <c r="I5" s="2">
        <f>+'Res LM Total'!I3*$O$4</f>
        <v>35.130800000000001</v>
      </c>
      <c r="J5" s="2">
        <f>+'Res LM Total'!J3*$O$4</f>
        <v>32.834086555772068</v>
      </c>
      <c r="K5" s="2">
        <f>+'Res LM Total'!K3*$O$4</f>
        <v>17.760586482338383</v>
      </c>
      <c r="L5" s="2">
        <f>+'Res LM Total'!L3*$N$4</f>
        <v>7.4817014729547289</v>
      </c>
      <c r="M5" s="2">
        <f>+'Res LM Total'!M3*$N$4</f>
        <v>9.0843463902736179</v>
      </c>
    </row>
    <row r="6" spans="1:15">
      <c r="A6" s="1">
        <v>2009</v>
      </c>
      <c r="B6" s="2">
        <f>+'Res LM Total'!B4*$N$4</f>
        <v>16.698</v>
      </c>
      <c r="C6" s="2">
        <f>+'Res LM Total'!C4*$N$4</f>
        <v>13.867095511233652</v>
      </c>
      <c r="D6" s="2">
        <f>+'Res LM Total'!D4*$N$4</f>
        <v>10.573375935828551</v>
      </c>
      <c r="E6" s="2">
        <f>+'Res LM Total'!E4*$O$4</f>
        <v>22.179826161825044</v>
      </c>
      <c r="F6" s="2">
        <f>+'Res LM Total'!F4*$O$4</f>
        <v>27.889684554292629</v>
      </c>
      <c r="G6" s="2">
        <f>+'Res LM Total'!G4*$O$4</f>
        <v>34.913565428500391</v>
      </c>
      <c r="H6" s="2">
        <f>+'Res LM Total'!H4*$O$4</f>
        <v>34.38391439461482</v>
      </c>
      <c r="I6" s="2">
        <f>+'Res LM Total'!I4*$O$4</f>
        <v>35.996700000000004</v>
      </c>
      <c r="J6" s="2">
        <f>+'Res LM Total'!J4*$O$4</f>
        <v>33.643377421583374</v>
      </c>
      <c r="K6" s="2">
        <f>+'Res LM Total'!K4*$O$4</f>
        <v>18.198347416762225</v>
      </c>
      <c r="L6" s="2">
        <f>+'Res LM Total'!L4*$N$4</f>
        <v>7.4266009020395938</v>
      </c>
      <c r="M6" s="2">
        <f>+'Res LM Total'!M4*$N$4</f>
        <v>9.0329586952924572</v>
      </c>
    </row>
    <row r="7" spans="1:15">
      <c r="A7" s="1">
        <v>2010</v>
      </c>
      <c r="B7" s="2">
        <f>+'Res LM Total'!B5*$N$4</f>
        <v>14.321999999999999</v>
      </c>
      <c r="C7" s="2">
        <f>+'Res LM Total'!C5*$N$4</f>
        <v>11.891853256147838</v>
      </c>
      <c r="D7" s="2">
        <f>+'Res LM Total'!D5*$N$4</f>
        <v>9.0600066198877993</v>
      </c>
      <c r="E7" s="2">
        <f>+'Res LM Total'!E5*$O$4</f>
        <v>23.170677502387665</v>
      </c>
      <c r="F7" s="2">
        <f>+'Res LM Total'!F5*$O$4</f>
        <v>29.135615479398485</v>
      </c>
      <c r="G7" s="2">
        <f>+'Res LM Total'!G5*$O$4</f>
        <v>36.473277973416216</v>
      </c>
      <c r="H7" s="2">
        <f>+'Res LM Total'!H5*$O$4</f>
        <v>35.919965553137139</v>
      </c>
      <c r="I7" s="2">
        <f>+'Res LM Total'!I5*$O$4</f>
        <v>37.604800000000004</v>
      </c>
      <c r="J7" s="2">
        <f>+'Res LM Total'!J5*$O$4</f>
        <v>35.14634617237575</v>
      </c>
      <c r="K7" s="2">
        <f>+'Res LM Total'!K5*$O$4</f>
        <v>19.011332009263629</v>
      </c>
      <c r="L7" s="2">
        <f>+'Res LM Total'!L5*$N$4</f>
        <v>6.358455004625009</v>
      </c>
      <c r="M7" s="2">
        <f>+'Res LM Total'!M5*$N$4</f>
        <v>7.7460465310651196</v>
      </c>
    </row>
    <row r="8" spans="1:15">
      <c r="A8" s="1">
        <v>2011</v>
      </c>
      <c r="B8" s="2">
        <f>+'Res LM Total'!B6*$N$4</f>
        <v>14.542</v>
      </c>
      <c r="C8" s="2">
        <f>+'Res LM Total'!C6*$N$4</f>
        <v>12.056561229070406</v>
      </c>
      <c r="D8" s="2">
        <f>+'Res LM Total'!D6*$N$4</f>
        <v>9.1666894285363156</v>
      </c>
      <c r="E8" s="2">
        <f>+'Res LM Total'!E6*$O$4</f>
        <v>24.16152884295029</v>
      </c>
      <c r="F8" s="2">
        <f>+'Res LM Total'!F6*$O$4</f>
        <v>30.381546404504334</v>
      </c>
      <c r="G8" s="2">
        <f>+'Res LM Total'!G6*$O$4</f>
        <v>38.032990518332042</v>
      </c>
      <c r="H8" s="2">
        <f>+'Res LM Total'!H6*$O$4</f>
        <v>37.456016711659437</v>
      </c>
      <c r="I8" s="2">
        <f>+'Res LM Total'!I6*$O$4</f>
        <v>39.212900000000005</v>
      </c>
      <c r="J8" s="2">
        <f>+'Res LM Total'!J6*$O$4</f>
        <v>36.649314923168134</v>
      </c>
      <c r="K8" s="2">
        <f>+'Res LM Total'!K6*$O$4</f>
        <v>19.82431660176503</v>
      </c>
      <c r="L8" s="2">
        <f>+'Res LM Total'!L6*$N$4</f>
        <v>6.3605543930355282</v>
      </c>
      <c r="M8" s="2">
        <f>+'Res LM Total'!M6*$N$4</f>
        <v>7.7479385223163115</v>
      </c>
    </row>
    <row r="9" spans="1:15">
      <c r="A9" s="1">
        <v>2012</v>
      </c>
      <c r="B9" s="2">
        <f>+'Res LM Total'!B7*$N$4</f>
        <v>14.105915999999999</v>
      </c>
      <c r="C9" s="2">
        <f>+'Res LM Total'!C7*$N$4</f>
        <v>11.694630111721171</v>
      </c>
      <c r="D9" s="2">
        <f>+'Res LM Total'!D7*$N$4</f>
        <v>8.8872178059215994</v>
      </c>
      <c r="E9" s="2">
        <f>+'Res LM Total'!E7*$O$4</f>
        <v>24.934316669255278</v>
      </c>
      <c r="F9" s="2">
        <f>+'Res LM Total'!F7*$O$4</f>
        <v>31.353276685246531</v>
      </c>
      <c r="G9" s="2">
        <f>+'Res LM Total'!G7*$O$4</f>
        <v>39.249446325478338</v>
      </c>
      <c r="H9" s="2">
        <f>+'Res LM Total'!H7*$O$4</f>
        <v>38.654018457525424</v>
      </c>
      <c r="I9" s="2">
        <f>+'Res LM Total'!I7*$O$4</f>
        <v>40.467094299999999</v>
      </c>
      <c r="J9" s="2">
        <f>+'Res LM Total'!J7*$O$4</f>
        <v>37.821514935805375</v>
      </c>
      <c r="K9" s="2">
        <f>+'Res LM Total'!K7*$O$4</f>
        <v>20.458382046639784</v>
      </c>
      <c r="L9" s="2">
        <f>+'Res LM Total'!L7*$N$4</f>
        <v>6.167456022316407</v>
      </c>
      <c r="M9" s="2">
        <f>+'Res LM Total'!M7*$N$4</f>
        <v>7.5220894543831927</v>
      </c>
    </row>
    <row r="10" spans="1:15">
      <c r="A10" s="1">
        <v>2013</v>
      </c>
      <c r="B10" s="2">
        <f>+'Res LM Total'!B8*$N$4</f>
        <v>14.339687999999999</v>
      </c>
      <c r="C10" s="2">
        <f>+'Res LM Total'!C8*$N$4</f>
        <v>11.888081943141962</v>
      </c>
      <c r="D10" s="2">
        <f>+'Res LM Total'!D8*$N$4</f>
        <v>9.0301778079762869</v>
      </c>
      <c r="E10" s="2">
        <f>+'Res LM Total'!E8*$O$4</f>
        <v>25.304818851291799</v>
      </c>
      <c r="F10" s="2">
        <f>+'Res LM Total'!F8*$O$4</f>
        <v>31.819159010395708</v>
      </c>
      <c r="G10" s="2">
        <f>+'Res LM Total'!G8*$O$4</f>
        <v>39.832658839388763</v>
      </c>
      <c r="H10" s="2">
        <f>+'Res LM Total'!H8*$O$4</f>
        <v>39.228383433031347</v>
      </c>
      <c r="I10" s="2">
        <f>+'Res LM Total'!I8*$O$4</f>
        <v>41.068400000000004</v>
      </c>
      <c r="J10" s="2">
        <f>+'Res LM Total'!J8*$O$4</f>
        <v>38.383509635620896</v>
      </c>
      <c r="K10" s="2">
        <f>+'Res LM Total'!K8*$O$4</f>
        <v>20.76237574695897</v>
      </c>
      <c r="L10" s="2">
        <f>+'Res LM Total'!L8*$N$4</f>
        <v>6.2674407174823097</v>
      </c>
      <c r="M10" s="2">
        <f>+'Res LM Total'!M8*$N$4</f>
        <v>7.6528806258663025</v>
      </c>
    </row>
    <row r="11" spans="1:15">
      <c r="A11" s="1">
        <v>2014</v>
      </c>
      <c r="B11" s="2">
        <f>+'Res LM Total'!B9*$N$4</f>
        <v>14.542</v>
      </c>
      <c r="C11" s="2">
        <f>+'Res LM Total'!C9*$N$4</f>
        <v>12.055468975614737</v>
      </c>
      <c r="D11" s="2">
        <f>+'Res LM Total'!D9*$N$4</f>
        <v>9.1535263989117954</v>
      </c>
      <c r="E11" s="2">
        <f>+'Res LM Total'!E9*$O$4</f>
        <v>25.685915520738956</v>
      </c>
      <c r="F11" s="2">
        <f>+'Res LM Total'!F9*$O$4</f>
        <v>32.298363212359511</v>
      </c>
      <c r="G11" s="2">
        <f>+'Res LM Total'!G9*$O$4</f>
        <v>40.432548279741013</v>
      </c>
      <c r="H11" s="2">
        <f>+'Res LM Total'!H9*$O$4</f>
        <v>39.819172340155312</v>
      </c>
      <c r="I11" s="2">
        <f>+'Res LM Total'!I9*$O$4</f>
        <v>41.686900000000001</v>
      </c>
      <c r="J11" s="2">
        <f>+'Res LM Total'!J9*$O$4</f>
        <v>38.961574539771824</v>
      </c>
      <c r="K11" s="2">
        <f>+'Res LM Total'!K9*$O$4</f>
        <v>21.075062128690284</v>
      </c>
      <c r="L11" s="2">
        <f>+'Res LM Total'!L9*$N$4</f>
        <v>6.3537781615526869</v>
      </c>
      <c r="M11" s="2">
        <f>+'Res LM Total'!M9*$N$4</f>
        <v>7.7665985422743109</v>
      </c>
    </row>
    <row r="12" spans="1:15">
      <c r="A12" s="1">
        <v>2015</v>
      </c>
      <c r="B12" s="2">
        <f>+'Res LM Total'!B10*$N$4</f>
        <v>14.739999999999998</v>
      </c>
      <c r="C12" s="2">
        <f>+'Res LM Total'!C10*$N$4</f>
        <v>12.219299094842986</v>
      </c>
      <c r="D12" s="2">
        <f>+'Res LM Total'!D10*$N$4</f>
        <v>9.2743750479620068</v>
      </c>
      <c r="E12" s="2">
        <f>+'Res LM Total'!E10*$O$4</f>
        <v>26.067012190186126</v>
      </c>
      <c r="F12" s="2">
        <f>+'Res LM Total'!F10*$O$4</f>
        <v>32.777567414323293</v>
      </c>
      <c r="G12" s="2">
        <f>+'Res LM Total'!G10*$O$4</f>
        <v>41.032437720093249</v>
      </c>
      <c r="H12" s="2">
        <f>+'Res LM Total'!H10*$O$4</f>
        <v>40.409961247279277</v>
      </c>
      <c r="I12" s="2">
        <f>+'Res LM Total'!I10*$O$4</f>
        <v>42.305399999999999</v>
      </c>
      <c r="J12" s="2">
        <f>+'Res LM Total'!J10*$O$4</f>
        <v>39.539639443922717</v>
      </c>
      <c r="K12" s="2">
        <f>+'Res LM Total'!K10*$O$4</f>
        <v>21.387748510421581</v>
      </c>
      <c r="L12" s="2">
        <f>+'Res LM Total'!L10*$N$4</f>
        <v>6.4383418830171797</v>
      </c>
      <c r="M12" s="2">
        <f>+'Res LM Total'!M10*$N$4</f>
        <v>7.8777097588445182</v>
      </c>
    </row>
    <row r="13" spans="1:15">
      <c r="A13" s="1">
        <v>2016</v>
      </c>
      <c r="B13" s="2">
        <f>+'Res LM Total'!B11*$N$4</f>
        <v>14.937999999999999</v>
      </c>
      <c r="C13" s="2">
        <f>+'Res LM Total'!C11*$N$4</f>
        <v>12.383119431198777</v>
      </c>
      <c r="D13" s="2">
        <f>+'Res LM Total'!D11*$N$4</f>
        <v>9.395105801079497</v>
      </c>
      <c r="E13" s="2">
        <f>+'Res LM Total'!E11*$O$4</f>
        <v>26.44810885963329</v>
      </c>
      <c r="F13" s="2">
        <f>+'Res LM Total'!F11*$O$4</f>
        <v>33.256771616287075</v>
      </c>
      <c r="G13" s="2">
        <f>+'Res LM Total'!G11*$O$4</f>
        <v>41.632327160445477</v>
      </c>
      <c r="H13" s="2">
        <f>+'Res LM Total'!H11*$O$4</f>
        <v>41.000750154403264</v>
      </c>
      <c r="I13" s="2">
        <f>+'Res LM Total'!I11*$O$4</f>
        <v>42.923900000000003</v>
      </c>
      <c r="J13" s="2">
        <f>+'Res LM Total'!J11*$O$4</f>
        <v>40.117704348073595</v>
      </c>
      <c r="K13" s="2">
        <f>+'Res LM Total'!K11*$O$4</f>
        <v>21.700434892152877</v>
      </c>
      <c r="L13" s="2">
        <f>+'Res LM Total'!L11*$N$4</f>
        <v>6.5228449125168444</v>
      </c>
      <c r="M13" s="2">
        <f>+'Res LM Total'!M11*$N$4</f>
        <v>7.9889881056666772</v>
      </c>
    </row>
    <row r="14" spans="1:15">
      <c r="A14" s="1">
        <v>2017</v>
      </c>
      <c r="B14" s="2">
        <f>+'Res LM Total'!B12*$N$4</f>
        <v>15.53269110800149</v>
      </c>
      <c r="C14" s="2">
        <f>+'Res LM Total'!C12*$N$4</f>
        <v>12.875765954504008</v>
      </c>
      <c r="D14" s="2">
        <f>+'Res LM Total'!D12*$N$4</f>
        <v>9.7651154241345424</v>
      </c>
      <c r="E14" s="2">
        <f>+'Res LM Total'!E12*$O$4</f>
        <v>29.166249186998623</v>
      </c>
      <c r="F14" s="2">
        <f>+'Res LM Total'!F12*$O$4</f>
        <v>36.674655767020333</v>
      </c>
      <c r="G14" s="2">
        <f>+'Res LM Total'!G12*$O$4</f>
        <v>45.910988745568822</v>
      </c>
      <c r="H14" s="2">
        <f>+'Res LM Total'!H12*$O$4</f>
        <v>45.214502942490469</v>
      </c>
      <c r="I14" s="2">
        <f>+'Res LM Total'!I12*$O$4</f>
        <v>47.33529985535489</v>
      </c>
      <c r="J14" s="2">
        <f>+'Res LM Total'!J12*$O$4</f>
        <v>44.240704242264485</v>
      </c>
      <c r="K14" s="2">
        <f>+'Res LM Total'!K12*$O$4</f>
        <v>23.930644526980569</v>
      </c>
      <c r="L14" s="2">
        <f>+'Res LM Total'!L12*$N$4</f>
        <v>6.7804563401735054</v>
      </c>
      <c r="M14" s="2">
        <f>+'Res LM Total'!M12*$N$4</f>
        <v>8.3127269831937909</v>
      </c>
    </row>
    <row r="15" spans="1:15">
      <c r="A15" s="1">
        <v>2018</v>
      </c>
      <c r="B15" s="2">
        <f>+'Res LM Total'!B13*$N$4</f>
        <v>15.729999999999999</v>
      </c>
      <c r="C15" s="2">
        <f>+'Res LM Total'!C13*$N$4</f>
        <v>13.038986449714601</v>
      </c>
      <c r="D15" s="2">
        <f>+'Res LM Total'!D13*$N$4</f>
        <v>9.8850869118588758</v>
      </c>
      <c r="E15" s="2">
        <f>+'Res LM Total'!E13*$O$4</f>
        <v>29.57310154910007</v>
      </c>
      <c r="F15" s="2">
        <f>+'Res LM Total'!F13*$O$4</f>
        <v>37.186246072390162</v>
      </c>
      <c r="G15" s="2">
        <f>+'Res LM Total'!G13*$O$4</f>
        <v>46.551420571333836</v>
      </c>
      <c r="H15" s="2">
        <f>+'Res LM Total'!H13*$O$4</f>
        <v>45.845219192819805</v>
      </c>
      <c r="I15" s="2">
        <f>+'Res LM Total'!I13*$O$4</f>
        <v>47.995600000000003</v>
      </c>
      <c r="J15" s="2">
        <f>+'Res LM Total'!J13*$O$4</f>
        <v>44.857836562111018</v>
      </c>
      <c r="K15" s="2">
        <f>+'Res LM Total'!K13*$O$4</f>
        <v>24.264463222349562</v>
      </c>
      <c r="L15" s="2">
        <f>+'Res LM Total'!L13*$N$4</f>
        <v>6.8644904879593787</v>
      </c>
      <c r="M15" s="2">
        <f>+'Res LM Total'!M13*$N$4</f>
        <v>8.4240958742583683</v>
      </c>
    </row>
    <row r="16" spans="1:15">
      <c r="A16" s="1">
        <v>2019</v>
      </c>
      <c r="B16" s="2">
        <f>+'Res LM Total'!B14*$N$4</f>
        <v>15.927999999999999</v>
      </c>
      <c r="C16" s="2">
        <f>+'Res LM Total'!C14*$N$4</f>
        <v>13.202771227225041</v>
      </c>
      <c r="D16" s="2">
        <f>+'Res LM Total'!D14*$N$4</f>
        <v>10.005389136110304</v>
      </c>
      <c r="E16" s="2">
        <f>+'Res LM Total'!E14*$O$4</f>
        <v>29.954198218547241</v>
      </c>
      <c r="F16" s="2">
        <f>+'Res LM Total'!F14*$O$4</f>
        <v>37.665450274353951</v>
      </c>
      <c r="G16" s="2">
        <f>+'Res LM Total'!G14*$O$4</f>
        <v>47.151310011686071</v>
      </c>
      <c r="H16" s="2">
        <f>+'Res LM Total'!H14*$O$4</f>
        <v>46.436008099943798</v>
      </c>
      <c r="I16" s="2">
        <f>+'Res LM Total'!I14*$O$4</f>
        <v>48.614100000000001</v>
      </c>
      <c r="J16" s="2">
        <f>+'Res LM Total'!J14*$O$4</f>
        <v>45.435901466261861</v>
      </c>
      <c r="K16" s="2">
        <f>+'Res LM Total'!K14*$O$4</f>
        <v>24.57714960408083</v>
      </c>
      <c r="L16" s="2">
        <f>+'Res LM Total'!L14*$N$4</f>
        <v>6.9487729139295862</v>
      </c>
      <c r="M16" s="2">
        <f>+'Res LM Total'!M14*$N$4</f>
        <v>8.5359817071548854</v>
      </c>
    </row>
    <row r="17" spans="1:13">
      <c r="A17" s="1">
        <v>2020</v>
      </c>
      <c r="B17" s="2">
        <f>+'Res LM Total'!B15*$N$4</f>
        <v>16.125999999999998</v>
      </c>
      <c r="C17" s="2">
        <f>+'Res LM Total'!C15*$N$4</f>
        <v>13.366547847479053</v>
      </c>
      <c r="D17" s="2">
        <f>+'Res LM Total'!D15*$N$4</f>
        <v>10.125593055149279</v>
      </c>
      <c r="E17" s="2">
        <f>+'Res LM Total'!E15*$O$4</f>
        <v>30.335294887994415</v>
      </c>
      <c r="F17" s="2">
        <f>+'Res LM Total'!F15*$O$4</f>
        <v>38.144654476317726</v>
      </c>
      <c r="G17" s="2">
        <f>+'Res LM Total'!G15*$O$4</f>
        <v>47.7511994520383</v>
      </c>
      <c r="H17" s="2">
        <f>+'Res LM Total'!H15*$O$4</f>
        <v>47.026797007067806</v>
      </c>
      <c r="I17" s="2">
        <f>+'Res LM Total'!I15*$O$4</f>
        <v>49.232600000000005</v>
      </c>
      <c r="J17" s="2">
        <f>+'Res LM Total'!J15*$O$4</f>
        <v>46.013966370412639</v>
      </c>
      <c r="K17" s="2">
        <f>+'Res LM Total'!K15*$O$4</f>
        <v>24.889835985812073</v>
      </c>
      <c r="L17" s="2">
        <f>+'Res LM Total'!L15*$N$4</f>
        <v>7.0330047330946295</v>
      </c>
      <c r="M17" s="2">
        <f>+'Res LM Total'!M15*$N$4</f>
        <v>8.6480068983358329</v>
      </c>
    </row>
    <row r="18" spans="1:13">
      <c r="A18" s="1">
        <v>2021</v>
      </c>
      <c r="B18" s="2">
        <f>+'Res LM Total'!B16*$N$4</f>
        <v>16.323999999999998</v>
      </c>
      <c r="C18" s="2">
        <f>+'Res LM Total'!C16*$N$4</f>
        <v>13.530666443150693</v>
      </c>
      <c r="D18" s="2">
        <f>+'Res LM Total'!D16*$N$4</f>
        <v>10.249918208623145</v>
      </c>
      <c r="E18" s="2">
        <f>+'Res LM Total'!E16*$O$4</f>
        <v>30.716391557441586</v>
      </c>
      <c r="F18" s="2">
        <f>+'Res LM Total'!F16*$O$4</f>
        <v>38.623858678281515</v>
      </c>
      <c r="G18" s="2">
        <f>+'Res LM Total'!G16*$O$4</f>
        <v>48.351088892390543</v>
      </c>
      <c r="H18" s="2">
        <f>+'Res LM Total'!H16*$O$4</f>
        <v>47.617585914191771</v>
      </c>
      <c r="I18" s="2">
        <f>+'Res LM Total'!I16*$O$4</f>
        <v>49.851100000000002</v>
      </c>
      <c r="J18" s="2">
        <f>+'Res LM Total'!J16*$O$4</f>
        <v>46.592031274563553</v>
      </c>
      <c r="K18" s="2">
        <f>+'Res LM Total'!K16*$O$4</f>
        <v>25.202522367543381</v>
      </c>
      <c r="L18" s="2">
        <f>+'Res LM Total'!L16*$N$4</f>
        <v>7.1193581336374008</v>
      </c>
      <c r="M18" s="2">
        <f>+'Res LM Total'!M16*$N$4</f>
        <v>8.7541897934040769</v>
      </c>
    </row>
    <row r="19" spans="1:13">
      <c r="A19" s="1">
        <v>2022</v>
      </c>
      <c r="B19" s="2">
        <f>+'Res LM Total'!B17*$N$4</f>
        <v>16.521999999999998</v>
      </c>
      <c r="C19" s="2">
        <f>+'Res LM Total'!C17*$N$4</f>
        <v>13.694785038822332</v>
      </c>
      <c r="D19" s="2">
        <f>+'Res LM Total'!D17*$N$4</f>
        <v>10.37424336209701</v>
      </c>
      <c r="E19" s="2">
        <f>+'Res LM Total'!E17*$O$4</f>
        <v>31.09748822688875</v>
      </c>
      <c r="F19" s="2">
        <f>+'Res LM Total'!F17*$O$4</f>
        <v>39.103062880245311</v>
      </c>
      <c r="G19" s="2">
        <f>+'Res LM Total'!G17*$O$4</f>
        <v>48.950978332742778</v>
      </c>
      <c r="H19" s="2">
        <f>+'Res LM Total'!H17*$O$4</f>
        <v>48.208374821315736</v>
      </c>
      <c r="I19" s="2">
        <f>+'Res LM Total'!I17*$O$4</f>
        <v>50.4696</v>
      </c>
      <c r="J19" s="2">
        <f>+'Res LM Total'!J17*$O$4</f>
        <v>47.170096178714466</v>
      </c>
      <c r="K19" s="2">
        <f>+'Res LM Total'!K17*$O$4</f>
        <v>25.515208749274684</v>
      </c>
      <c r="L19" s="2">
        <f>+'Res LM Total'!L17*$N$4</f>
        <v>7.2057115341801721</v>
      </c>
      <c r="M19" s="2">
        <f>+'Res LM Total'!M17*$N$4</f>
        <v>8.8603726884723208</v>
      </c>
    </row>
    <row r="20" spans="1:13">
      <c r="A20" s="1">
        <v>2023</v>
      </c>
      <c r="B20" s="2">
        <f>+'Res LM Total'!B18*$N$4</f>
        <v>16.72</v>
      </c>
      <c r="C20" s="2">
        <f>+'Res LM Total'!C18*$N$4</f>
        <v>13.858903634493972</v>
      </c>
      <c r="D20" s="2">
        <f>+'Res LM Total'!D18*$N$4</f>
        <v>10.498568515570875</v>
      </c>
      <c r="E20" s="2">
        <f>+'Res LM Total'!E18*$O$4</f>
        <v>31.478584896335917</v>
      </c>
      <c r="F20" s="2">
        <f>+'Res LM Total'!F18*$O$4</f>
        <v>39.5822670822091</v>
      </c>
      <c r="G20" s="2">
        <f>+'Res LM Total'!G18*$O$4</f>
        <v>49.550867773095021</v>
      </c>
      <c r="H20" s="2">
        <f>+'Res LM Total'!H18*$O$4</f>
        <v>48.799163728439709</v>
      </c>
      <c r="I20" s="2">
        <f>+'Res LM Total'!I18*$O$4</f>
        <v>51.088100000000004</v>
      </c>
      <c r="J20" s="2">
        <f>+'Res LM Total'!J18*$O$4</f>
        <v>47.74816108286538</v>
      </c>
      <c r="K20" s="2">
        <f>+'Res LM Total'!K18*$O$4</f>
        <v>25.827895131005995</v>
      </c>
      <c r="L20" s="2">
        <f>+'Res LM Total'!L18*$N$4</f>
        <v>7.2920649347229443</v>
      </c>
      <c r="M20" s="2">
        <f>+'Res LM Total'!M18*$N$4</f>
        <v>8.9665555835405648</v>
      </c>
    </row>
    <row r="21" spans="1:13">
      <c r="A21" s="1">
        <v>2024</v>
      </c>
      <c r="B21" s="2">
        <f>+'Res LM Total'!B19*$N$4</f>
        <v>16.917999999999999</v>
      </c>
      <c r="C21" s="2">
        <f>+'Res LM Total'!C19*$N$4</f>
        <v>14.02302223016561</v>
      </c>
      <c r="D21" s="2">
        <f>+'Res LM Total'!D19*$N$4</f>
        <v>10.622893669044743</v>
      </c>
      <c r="E21" s="2">
        <f>+'Res LM Total'!E19*$O$4</f>
        <v>31.859681565783081</v>
      </c>
      <c r="F21" s="2">
        <f>+'Res LM Total'!F19*$O$4</f>
        <v>40.061471284172889</v>
      </c>
      <c r="G21" s="2">
        <f>+'Res LM Total'!G19*$O$4</f>
        <v>50.150757213447257</v>
      </c>
      <c r="H21" s="2">
        <f>+'Res LM Total'!H19*$O$4</f>
        <v>49.389952635563674</v>
      </c>
      <c r="I21" s="2">
        <f>+'Res LM Total'!I19*$O$4</f>
        <v>51.706600000000002</v>
      </c>
      <c r="J21" s="2">
        <f>+'Res LM Total'!J19*$O$4</f>
        <v>48.326225987016294</v>
      </c>
      <c r="K21" s="2">
        <f>+'Res LM Total'!K19*$O$4</f>
        <v>26.140581512737302</v>
      </c>
      <c r="L21" s="2">
        <f>+'Res LM Total'!L19*$N$4</f>
        <v>7.3784183352657173</v>
      </c>
      <c r="M21" s="2">
        <f>+'Res LM Total'!M19*$N$4</f>
        <v>9.072738478608807</v>
      </c>
    </row>
    <row r="22" spans="1:13">
      <c r="A22" s="1">
        <v>2025</v>
      </c>
      <c r="B22" s="2">
        <f>+'Res LM Total'!B20*$N$4</f>
        <v>17.116</v>
      </c>
      <c r="C22" s="2">
        <f>+'Res LM Total'!C20*$N$4</f>
        <v>14.18714082583725</v>
      </c>
      <c r="D22" s="2">
        <f>+'Res LM Total'!D20*$N$4</f>
        <v>10.747218822518608</v>
      </c>
      <c r="E22" s="2">
        <f>+'Res LM Total'!E20*$O$4</f>
        <v>32.240778235230252</v>
      </c>
      <c r="F22" s="2">
        <f>+'Res LM Total'!F20*$O$4</f>
        <v>40.540675486136678</v>
      </c>
      <c r="G22" s="2">
        <f>+'Res LM Total'!G20*$O$4</f>
        <v>50.750646653799492</v>
      </c>
      <c r="H22" s="2">
        <f>+'Res LM Total'!H20*$O$4</f>
        <v>49.980741542687639</v>
      </c>
      <c r="I22" s="2">
        <f>+'Res LM Total'!I20*$O$4</f>
        <v>52.325099999999999</v>
      </c>
      <c r="J22" s="2">
        <f>+'Res LM Total'!J20*$O$4</f>
        <v>48.904290891167207</v>
      </c>
      <c r="K22" s="2">
        <f>+'Res LM Total'!K20*$O$4</f>
        <v>26.453267894468606</v>
      </c>
      <c r="L22" s="2">
        <f>+'Res LM Total'!L20*$N$4</f>
        <v>7.4647717358084886</v>
      </c>
      <c r="M22" s="2">
        <f>+'Res LM Total'!M20*$N$4</f>
        <v>9.178921373677051</v>
      </c>
    </row>
    <row r="23" spans="1:13">
      <c r="A23" s="1">
        <v>2026</v>
      </c>
      <c r="B23" s="2">
        <f>+'Res LM Total'!B21*$N$4</f>
        <v>17.314</v>
      </c>
      <c r="C23" s="2">
        <f>+'Res LM Total'!C21*$N$4</f>
        <v>14.351259421508889</v>
      </c>
      <c r="D23" s="2">
        <f>+'Res LM Total'!D21*$N$4</f>
        <v>10.871543975992473</v>
      </c>
      <c r="E23" s="2">
        <f>+'Res LM Total'!E21*$O$4</f>
        <v>32.621874904677419</v>
      </c>
      <c r="F23" s="2">
        <f>+'Res LM Total'!F21*$O$4</f>
        <v>41.019879688100467</v>
      </c>
      <c r="G23" s="2">
        <f>+'Res LM Total'!G21*$O$4</f>
        <v>51.350536094151728</v>
      </c>
      <c r="H23" s="2">
        <f>+'Res LM Total'!H21*$O$4</f>
        <v>50.571530449811611</v>
      </c>
      <c r="I23" s="2">
        <f>+'Res LM Total'!I21*$O$4</f>
        <v>52.943600000000004</v>
      </c>
      <c r="J23" s="2">
        <f>+'Res LM Total'!J21*$O$4</f>
        <v>49.482355795318121</v>
      </c>
      <c r="K23" s="2">
        <f>+'Res LM Total'!K21*$O$4</f>
        <v>26.765954276199913</v>
      </c>
      <c r="L23" s="2">
        <f>+'Res LM Total'!L21*$N$4</f>
        <v>7.5511251363512599</v>
      </c>
      <c r="M23" s="2">
        <f>+'Res LM Total'!M21*$N$4</f>
        <v>9.2851042687452967</v>
      </c>
    </row>
    <row r="24" spans="1:13">
      <c r="A24" s="1">
        <v>2027</v>
      </c>
      <c r="B24" s="2">
        <f>+'Res LM Total'!B22*$N$4</f>
        <v>17.512</v>
      </c>
      <c r="C24" s="2">
        <f>+'Res LM Total'!C22*$N$4</f>
        <v>14.515378017180529</v>
      </c>
      <c r="D24" s="2">
        <f>+'Res LM Total'!D22*$N$4</f>
        <v>10.995869129466339</v>
      </c>
      <c r="E24" s="2">
        <f>+'Res LM Total'!E22*$O$4</f>
        <v>33.002971574124587</v>
      </c>
      <c r="F24" s="2">
        <f>+'Res LM Total'!F22*$O$4</f>
        <v>41.499083890064256</v>
      </c>
      <c r="G24" s="2">
        <f>+'Res LM Total'!G22*$O$4</f>
        <v>51.950425534503964</v>
      </c>
      <c r="H24" s="2">
        <f>+'Res LM Total'!H22*$O$4</f>
        <v>51.162319356935576</v>
      </c>
      <c r="I24" s="2">
        <f>+'Res LM Total'!I22*$O$4</f>
        <v>53.562100000000001</v>
      </c>
      <c r="J24" s="2">
        <f>+'Res LM Total'!J22*$O$4</f>
        <v>50.060420699469034</v>
      </c>
      <c r="K24" s="2">
        <f>+'Res LM Total'!K22*$O$4</f>
        <v>27.078640657931221</v>
      </c>
      <c r="L24" s="2">
        <f>+'Res LM Total'!L22*$N$4</f>
        <v>7.6374785368940321</v>
      </c>
      <c r="M24" s="2">
        <f>+'Res LM Total'!M22*$N$4</f>
        <v>9.3912871638135407</v>
      </c>
    </row>
    <row r="25" spans="1:13">
      <c r="A25" s="1">
        <f>+A24+1</f>
        <v>2028</v>
      </c>
      <c r="B25" s="2">
        <f>+'Res LM Total'!B23*$N$4</f>
        <v>17.709999999999997</v>
      </c>
      <c r="C25" s="2">
        <f>+'Res LM Total'!C23*$N$4</f>
        <v>14.679496612852169</v>
      </c>
      <c r="D25" s="2">
        <f>+'Res LM Total'!D23*$N$4</f>
        <v>11.120194282940204</v>
      </c>
      <c r="E25" s="2">
        <f>+'Res LM Total'!E23*$O$4</f>
        <v>33.384068243571754</v>
      </c>
      <c r="F25" s="2">
        <f>+'Res LM Total'!F23*$O$4</f>
        <v>41.978288092028038</v>
      </c>
      <c r="G25" s="2">
        <f>+'Res LM Total'!G23*$O$4</f>
        <v>52.5503149748562</v>
      </c>
      <c r="H25" s="2">
        <f>+'Res LM Total'!H23*$O$4</f>
        <v>51.753108264059549</v>
      </c>
      <c r="I25" s="2">
        <f>+'Res LM Total'!I23*$O$4</f>
        <v>54.180600000000005</v>
      </c>
      <c r="J25" s="2">
        <f>+'Res LM Total'!J23*$O$4</f>
        <v>50.638485603619948</v>
      </c>
      <c r="K25" s="2">
        <f>+'Res LM Total'!K23*$O$4</f>
        <v>27.391327039662524</v>
      </c>
      <c r="L25" s="2">
        <f>+'Res LM Total'!L23*$N$4</f>
        <v>7.7238319374368034</v>
      </c>
      <c r="M25" s="2">
        <f>+'Res LM Total'!M23*$N$4</f>
        <v>9.4974700588817846</v>
      </c>
    </row>
    <row r="26" spans="1:13">
      <c r="A26" s="1">
        <f>+A25+1</f>
        <v>2029</v>
      </c>
      <c r="B26" s="2">
        <f>+'Res LM Total'!B24*$N$4</f>
        <v>17.907999999999998</v>
      </c>
      <c r="C26" s="2">
        <f>+'Res LM Total'!C24*$N$4</f>
        <v>14.843615208523808</v>
      </c>
      <c r="D26" s="2">
        <f>+'Res LM Total'!D24*$N$4</f>
        <v>11.24451943641407</v>
      </c>
      <c r="E26" s="2">
        <f>+'Res LM Total'!E24*$O$4</f>
        <v>33.765164913018921</v>
      </c>
      <c r="F26" s="2">
        <f>+'Res LM Total'!F24*$O$4</f>
        <v>42.457492293991827</v>
      </c>
      <c r="G26" s="2">
        <f>+'Res LM Total'!G24*$O$4</f>
        <v>53.150204415208435</v>
      </c>
      <c r="H26" s="2">
        <f>+'Res LM Total'!H24*$O$4</f>
        <v>52.343897171183514</v>
      </c>
      <c r="I26" s="2">
        <f>+'Res LM Total'!I24*$O$4</f>
        <v>54.799100000000003</v>
      </c>
      <c r="J26" s="2">
        <f>+'Res LM Total'!J24*$O$4</f>
        <v>51.216550507770862</v>
      </c>
      <c r="K26" s="2">
        <f>+'Res LM Total'!K24*$O$4</f>
        <v>27.704013421393832</v>
      </c>
      <c r="L26" s="2">
        <f>+'Res LM Total'!L24*$N$4</f>
        <v>7.8101853379795747</v>
      </c>
      <c r="M26" s="2">
        <f>+'Res LM Total'!M24*$N$4</f>
        <v>9.6036529539500286</v>
      </c>
    </row>
    <row r="27" spans="1:13">
      <c r="A27" s="1">
        <f>+A26+1</f>
        <v>2030</v>
      </c>
      <c r="B27" s="2">
        <f>+'Res LM Total'!B25*$N$4</f>
        <v>18.105999999999998</v>
      </c>
      <c r="C27" s="2">
        <f>+'Res LM Total'!C25*$N$4</f>
        <v>15.007733804195448</v>
      </c>
      <c r="D27" s="2">
        <f>+'Res LM Total'!D25*$N$4</f>
        <v>11.368844589887935</v>
      </c>
      <c r="E27" s="2">
        <f>+'Res LM Total'!E25*$O$4</f>
        <v>34.146261582466089</v>
      </c>
      <c r="F27" s="2">
        <f>+'Res LM Total'!F25*$O$4</f>
        <v>42.936696495955616</v>
      </c>
      <c r="G27" s="2">
        <f>+'Res LM Total'!G25*$O$4</f>
        <v>53.750093855560671</v>
      </c>
      <c r="H27" s="2">
        <f>+'Res LM Total'!H25*$O$4</f>
        <v>52.934686078307479</v>
      </c>
      <c r="I27" s="2">
        <f>+'Res LM Total'!I25*$O$4</f>
        <v>55.4176</v>
      </c>
      <c r="J27" s="2">
        <f>+'Res LM Total'!J25*$O$4</f>
        <v>51.794615411921775</v>
      </c>
      <c r="K27" s="2">
        <f>+'Res LM Total'!K25*$O$4</f>
        <v>28.016699803125139</v>
      </c>
      <c r="L27" s="2">
        <f>+'Res LM Total'!L25*$N$4</f>
        <v>7.8965387385223469</v>
      </c>
      <c r="M27" s="2">
        <f>+'Res LM Total'!M25*$N$4</f>
        <v>9.7098358490182743</v>
      </c>
    </row>
    <row r="28" spans="1:13">
      <c r="A28" s="1">
        <v>2031</v>
      </c>
      <c r="B28" s="2">
        <f>+'Res LM Total'!B26*$N$4</f>
        <v>18.303999999999998</v>
      </c>
      <c r="C28" s="2">
        <f>+'Res LM Total'!C26*$N$4</f>
        <v>15.171852399867086</v>
      </c>
      <c r="D28" s="2">
        <f>+'Res LM Total'!D26*$N$4</f>
        <v>11.493169743361802</v>
      </c>
      <c r="E28" s="2">
        <f>+'Res LM Total'!E26*$O$4</f>
        <v>34.527358251913256</v>
      </c>
      <c r="F28" s="2">
        <f>+'Res LM Total'!F26*$O$4</f>
        <v>43.415900697919405</v>
      </c>
      <c r="G28" s="2">
        <f>+'Res LM Total'!G26*$O$4</f>
        <v>54.349983295912907</v>
      </c>
      <c r="H28" s="2">
        <f>+'Res LM Total'!H26*$O$4</f>
        <v>53.525474985431451</v>
      </c>
      <c r="I28" s="2">
        <f>+'Res LM Total'!I26*$O$4</f>
        <v>56.036100000000005</v>
      </c>
      <c r="J28" s="2">
        <f>+'Res LM Total'!J26*$O$4</f>
        <v>52.372680316072682</v>
      </c>
      <c r="K28" s="2">
        <f>+'Res LM Total'!K26*$O$4</f>
        <v>28.329386184856443</v>
      </c>
      <c r="L28" s="2">
        <f>+'Res LM Total'!L26*$N$4</f>
        <v>7.9828921390651182</v>
      </c>
      <c r="M28" s="2">
        <f>+'Res LM Total'!M26*$N$4</f>
        <v>9.8160187440865183</v>
      </c>
    </row>
    <row r="29" spans="1:13">
      <c r="A29" s="1">
        <v>2032</v>
      </c>
      <c r="B29" s="2">
        <f>+'Res LM Total'!B27*$N$4</f>
        <v>18.501999999999999</v>
      </c>
      <c r="C29" s="2">
        <f>+'Res LM Total'!C27*$N$4</f>
        <v>15.335970995538727</v>
      </c>
      <c r="D29" s="2">
        <f>+'Res LM Total'!D27*$N$4</f>
        <v>11.617494896835669</v>
      </c>
      <c r="E29" s="2">
        <f>+'Res LM Total'!E27*$O$4</f>
        <v>34.908454921360423</v>
      </c>
      <c r="F29" s="2">
        <f>+'Res LM Total'!F27*$O$4</f>
        <v>43.895104899883187</v>
      </c>
      <c r="G29" s="2">
        <f>+'Res LM Total'!G27*$O$4</f>
        <v>54.949872736265142</v>
      </c>
      <c r="H29" s="2">
        <f>+'Res LM Total'!H27*$O$4</f>
        <v>54.116263892555416</v>
      </c>
      <c r="I29" s="2">
        <f>+'Res LM Total'!I27*$O$4</f>
        <v>56.654600000000002</v>
      </c>
      <c r="J29" s="2">
        <f>+'Res LM Total'!J27*$O$4</f>
        <v>52.950745220223595</v>
      </c>
      <c r="K29" s="2">
        <f>+'Res LM Total'!K27*$O$4</f>
        <v>28.64207256658775</v>
      </c>
      <c r="L29" s="2">
        <f>+'Res LM Total'!L27*$N$4</f>
        <v>8.0692455396078895</v>
      </c>
      <c r="M29" s="2">
        <f>+'Res LM Total'!M27*$N$4</f>
        <v>9.9222016391547623</v>
      </c>
    </row>
    <row r="30" spans="1:13">
      <c r="A30" s="155">
        <v>2033</v>
      </c>
      <c r="B30" s="156">
        <f>+'Res LM Total'!B28*$N$4</f>
        <v>18.7</v>
      </c>
      <c r="C30" s="156">
        <f>+'Res LM Total'!C28*$N$4</f>
        <v>15.500089591210365</v>
      </c>
      <c r="D30" s="156">
        <f>+'Res LM Total'!D28*$N$4</f>
        <v>11.741820050309537</v>
      </c>
      <c r="E30" s="156">
        <f>+'Res LM Total'!E28*$O$4</f>
        <v>35.289551590807591</v>
      </c>
      <c r="F30" s="156">
        <f>+'Res LM Total'!F28*$O$4</f>
        <v>44.374309101846976</v>
      </c>
      <c r="G30" s="156">
        <f>+'Res LM Total'!G28*$O$4</f>
        <v>55.549762176617378</v>
      </c>
      <c r="H30" s="156">
        <f>+'Res LM Total'!H28*$O$4</f>
        <v>54.707052799679381</v>
      </c>
      <c r="I30" s="156">
        <f>+'Res LM Total'!I28*$O$4</f>
        <v>57.273099999999999</v>
      </c>
      <c r="J30" s="156">
        <f>+'Res LM Total'!J28*$O$4</f>
        <v>53.528810124374509</v>
      </c>
      <c r="K30" s="156">
        <f>+'Res LM Total'!K28*$O$4</f>
        <v>28.954758948319057</v>
      </c>
      <c r="L30" s="156">
        <f>+'Res LM Total'!L28*$N$4</f>
        <v>8.1555989401506608</v>
      </c>
      <c r="M30" s="156">
        <f>+'Res LM Total'!M28*$N$4</f>
        <v>10.028384534223006</v>
      </c>
    </row>
    <row r="31" spans="1:13">
      <c r="A31" s="1">
        <v>2034</v>
      </c>
      <c r="B31" s="2">
        <f>B30</f>
        <v>18.7</v>
      </c>
      <c r="C31" s="2">
        <f>C30</f>
        <v>15.500089591210365</v>
      </c>
      <c r="D31" s="2">
        <f>D30</f>
        <v>11.741820050309537</v>
      </c>
      <c r="E31" s="2">
        <f>E30</f>
        <v>35.289551590807591</v>
      </c>
      <c r="F31" s="2">
        <f>F30</f>
        <v>44.374309101846976</v>
      </c>
      <c r="G31" s="2">
        <v>56</v>
      </c>
      <c r="H31" s="2">
        <v>55</v>
      </c>
      <c r="I31" s="2">
        <v>58</v>
      </c>
      <c r="J31" s="2">
        <v>54</v>
      </c>
      <c r="K31" s="2">
        <v>29</v>
      </c>
      <c r="L31" s="2">
        <v>8</v>
      </c>
      <c r="M31" s="2">
        <v>10</v>
      </c>
    </row>
    <row r="32" spans="1:13">
      <c r="A32" s="1">
        <v>2035</v>
      </c>
      <c r="B32" s="2">
        <f t="shared" ref="B32:B33" si="0">B31</f>
        <v>18.7</v>
      </c>
      <c r="C32" s="2">
        <f t="shared" ref="C32:C34" si="1">C31</f>
        <v>15.500089591210365</v>
      </c>
      <c r="D32" s="2">
        <f t="shared" ref="D32:D37" si="2">D31</f>
        <v>11.741820050309537</v>
      </c>
      <c r="E32" s="2">
        <f>E31+1</f>
        <v>36.289551590807591</v>
      </c>
      <c r="F32" s="2">
        <v>45</v>
      </c>
      <c r="G32" s="2">
        <v>56</v>
      </c>
      <c r="H32" s="2">
        <v>55</v>
      </c>
      <c r="I32" s="2">
        <v>58</v>
      </c>
      <c r="J32" s="2">
        <v>54</v>
      </c>
      <c r="K32" s="2">
        <v>30</v>
      </c>
      <c r="L32" s="2">
        <v>9</v>
      </c>
      <c r="M32" s="2">
        <v>10</v>
      </c>
    </row>
    <row r="33" spans="1:15">
      <c r="A33" s="1">
        <v>2036</v>
      </c>
      <c r="B33" s="2">
        <f t="shared" si="0"/>
        <v>18.7</v>
      </c>
      <c r="C33" s="2">
        <f t="shared" si="1"/>
        <v>15.500089591210365</v>
      </c>
      <c r="D33" s="2">
        <f t="shared" si="2"/>
        <v>11.741820050309537</v>
      </c>
      <c r="E33" s="2">
        <f t="shared" ref="E33:E34" si="3">E32</f>
        <v>36.289551590807591</v>
      </c>
      <c r="F33" s="2">
        <v>45</v>
      </c>
      <c r="G33" s="2">
        <v>57</v>
      </c>
      <c r="H33" s="2">
        <v>56</v>
      </c>
      <c r="I33" s="2">
        <v>59</v>
      </c>
      <c r="J33" s="2">
        <v>55</v>
      </c>
      <c r="K33" s="2">
        <v>30</v>
      </c>
      <c r="L33" s="2">
        <v>9</v>
      </c>
      <c r="M33" s="2">
        <v>10</v>
      </c>
    </row>
    <row r="34" spans="1:15">
      <c r="A34" s="1">
        <v>2037</v>
      </c>
      <c r="B34" s="2">
        <v>20</v>
      </c>
      <c r="C34" s="2">
        <f t="shared" si="1"/>
        <v>15.500089591210365</v>
      </c>
      <c r="D34" s="2">
        <f t="shared" si="2"/>
        <v>11.741820050309537</v>
      </c>
      <c r="E34" s="2">
        <f t="shared" si="3"/>
        <v>36.289551590807591</v>
      </c>
      <c r="F34" s="2">
        <v>45</v>
      </c>
      <c r="G34" s="2">
        <v>57</v>
      </c>
      <c r="H34" s="2">
        <v>56</v>
      </c>
      <c r="I34" s="2">
        <v>59</v>
      </c>
      <c r="J34" s="2">
        <v>55</v>
      </c>
      <c r="K34" s="2">
        <v>30</v>
      </c>
      <c r="L34" s="2">
        <v>9</v>
      </c>
      <c r="M34" s="2">
        <v>11</v>
      </c>
    </row>
    <row r="35" spans="1:15">
      <c r="A35" s="1">
        <v>2038</v>
      </c>
      <c r="B35" s="2">
        <v>20</v>
      </c>
      <c r="C35" s="2">
        <f>C34</f>
        <v>15.500089591210365</v>
      </c>
      <c r="D35" s="2">
        <f t="shared" si="2"/>
        <v>11.741820050309537</v>
      </c>
      <c r="E35" s="2">
        <f t="shared" ref="E35" si="4">E34+1</f>
        <v>37.289551590807591</v>
      </c>
      <c r="F35" s="2">
        <v>46</v>
      </c>
      <c r="G35" s="2">
        <v>57</v>
      </c>
      <c r="H35" s="2">
        <v>56</v>
      </c>
      <c r="I35" s="2">
        <v>59</v>
      </c>
      <c r="J35" s="2">
        <v>55</v>
      </c>
      <c r="K35" s="2">
        <v>31</v>
      </c>
      <c r="L35" s="2">
        <v>9</v>
      </c>
      <c r="M35" s="2">
        <v>11</v>
      </c>
    </row>
    <row r="36" spans="1:15">
      <c r="A36" s="1">
        <v>2039</v>
      </c>
      <c r="B36" s="2">
        <v>20</v>
      </c>
      <c r="C36" s="2">
        <v>17</v>
      </c>
      <c r="D36" s="2">
        <f t="shared" si="2"/>
        <v>11.741820050309537</v>
      </c>
      <c r="E36" s="2">
        <f>E35</f>
        <v>37.289551590807591</v>
      </c>
      <c r="F36" s="2">
        <v>46</v>
      </c>
      <c r="G36" s="2">
        <v>58</v>
      </c>
      <c r="H36" s="2">
        <v>57</v>
      </c>
      <c r="I36" s="2">
        <v>60</v>
      </c>
      <c r="J36" s="2">
        <v>56</v>
      </c>
      <c r="K36" s="2">
        <v>31</v>
      </c>
      <c r="L36" s="2">
        <v>9</v>
      </c>
      <c r="M36" s="2">
        <v>11</v>
      </c>
    </row>
    <row r="37" spans="1:15">
      <c r="A37" s="1">
        <v>2040</v>
      </c>
      <c r="B37" s="2">
        <v>20</v>
      </c>
      <c r="C37" s="2">
        <v>17</v>
      </c>
      <c r="D37" s="2">
        <f t="shared" si="2"/>
        <v>11.741820050309537</v>
      </c>
      <c r="E37" s="2">
        <f>E36</f>
        <v>37.289551590807591</v>
      </c>
      <c r="F37" s="2">
        <v>46</v>
      </c>
      <c r="G37" s="2">
        <v>58</v>
      </c>
      <c r="H37" s="2">
        <v>57</v>
      </c>
      <c r="I37" s="2">
        <v>60</v>
      </c>
      <c r="J37" s="2">
        <v>56</v>
      </c>
      <c r="K37" s="2">
        <v>31</v>
      </c>
      <c r="L37" s="2">
        <v>9</v>
      </c>
      <c r="M37" s="2">
        <v>11</v>
      </c>
    </row>
    <row r="38" spans="1:15">
      <c r="N38" s="21" t="s">
        <v>30</v>
      </c>
      <c r="O38" s="22"/>
    </row>
    <row r="39" spans="1:15">
      <c r="A39" s="3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20" t="s">
        <v>28</v>
      </c>
      <c r="O39" s="20" t="s">
        <v>29</v>
      </c>
    </row>
    <row r="40" spans="1:15">
      <c r="B40" s="1" t="s">
        <v>0</v>
      </c>
      <c r="C40" s="1" t="s">
        <v>1</v>
      </c>
      <c r="D40" s="1" t="s">
        <v>2</v>
      </c>
      <c r="E40" s="1" t="s">
        <v>3</v>
      </c>
      <c r="F40" s="1" t="s">
        <v>4</v>
      </c>
      <c r="G40" s="1" t="s">
        <v>5</v>
      </c>
      <c r="H40" s="1" t="s">
        <v>6</v>
      </c>
      <c r="I40" s="1" t="s">
        <v>7</v>
      </c>
      <c r="J40" s="1" t="s">
        <v>8</v>
      </c>
      <c r="K40" s="1" t="s">
        <v>9</v>
      </c>
      <c r="L40" s="1" t="s">
        <v>10</v>
      </c>
      <c r="M40" s="1" t="s">
        <v>11</v>
      </c>
      <c r="N40" s="23">
        <v>0.38109999999999999</v>
      </c>
      <c r="O40" s="23">
        <v>0.2127</v>
      </c>
    </row>
    <row r="41" spans="1:15">
      <c r="A41" s="1">
        <v>2008</v>
      </c>
      <c r="B41" s="2">
        <f>+'Res LM Total'!B3*$N$40</f>
        <v>290.77929999999998</v>
      </c>
      <c r="C41" s="2">
        <f>+'Res LM Total'!C3*$N$40</f>
        <v>241.53200349018249</v>
      </c>
      <c r="D41" s="2">
        <f>+'Res LM Total'!D3*$N$40</f>
        <v>184.32901580229466</v>
      </c>
      <c r="E41" s="2">
        <f>+'Res LM Total'!E3*$O$40</f>
        <v>37.22042084391439</v>
      </c>
      <c r="F41" s="2">
        <f>+'Res LM Total'!F3*$O$40</f>
        <v>46.802251232314177</v>
      </c>
      <c r="G41" s="2">
        <f>+'Res LM Total'!G3*$O$40</f>
        <v>58.58916967739647</v>
      </c>
      <c r="H41" s="2">
        <f>+'Res LM Total'!H3*$O$40</f>
        <v>57.700351422564253</v>
      </c>
      <c r="I41" s="2">
        <f>+'Res LM Total'!I3*$O$40</f>
        <v>60.406799999999997</v>
      </c>
      <c r="J41" s="2">
        <f>+'Res LM Total'!J3*$O$40</f>
        <v>56.457641151275013</v>
      </c>
      <c r="K41" s="2">
        <f>+'Res LM Total'!K3*$O$40</f>
        <v>30.53901976389146</v>
      </c>
      <c r="L41" s="2">
        <f>+'Res LM Total'!L3*$N$40</f>
        <v>129.6034741519567</v>
      </c>
      <c r="M41" s="2">
        <f>+'Res LM Total'!M3*$N$40</f>
        <v>157.36565496969436</v>
      </c>
    </row>
    <row r="42" spans="1:15">
      <c r="A42" s="1">
        <v>2009</v>
      </c>
      <c r="B42" s="2">
        <f>+'Res LM Total'!B4*$N$40</f>
        <v>289.25490000000002</v>
      </c>
      <c r="C42" s="2">
        <f>+'Res LM Total'!C4*$N$40</f>
        <v>240.21591360596113</v>
      </c>
      <c r="D42" s="2">
        <f>+'Res LM Total'!D4*$N$40</f>
        <v>183.15970768837548</v>
      </c>
      <c r="E42" s="2">
        <f>+'Res LM Total'!E4*$O$40</f>
        <v>38.137825583024949</v>
      </c>
      <c r="F42" s="2">
        <f>+'Res LM Total'!F4*$O$40</f>
        <v>47.955827847195167</v>
      </c>
      <c r="G42" s="2">
        <f>+'Res LM Total'!G4*$O$40</f>
        <v>60.033268930008354</v>
      </c>
      <c r="H42" s="2">
        <f>+'Res LM Total'!H4*$O$40</f>
        <v>59.122543182979562</v>
      </c>
      <c r="I42" s="2">
        <f>+'Res LM Total'!I4*$O$40</f>
        <v>61.895699999999998</v>
      </c>
      <c r="J42" s="2">
        <f>+'Res LM Total'!J4*$O$40</f>
        <v>57.849202728947311</v>
      </c>
      <c r="K42" s="2">
        <f>+'Res LM Total'!K4*$O$40</f>
        <v>31.29174208201556</v>
      </c>
      <c r="L42" s="2">
        <f>+'Res LM Total'!L4*$N$40</f>
        <v>128.64898198942223</v>
      </c>
      <c r="M42" s="2">
        <f>+'Res LM Total'!M4*$N$40</f>
        <v>156.47547994436164</v>
      </c>
    </row>
    <row r="43" spans="1:15">
      <c r="A43" s="1">
        <v>2010</v>
      </c>
      <c r="B43" s="2">
        <f>+'Res LM Total'!B5*$N$40</f>
        <v>248.09610000000001</v>
      </c>
      <c r="C43" s="2">
        <f>+'Res LM Total'!C5*$N$40</f>
        <v>205.99933072354278</v>
      </c>
      <c r="D43" s="2">
        <f>+'Res LM Total'!D5*$N$40</f>
        <v>156.94402376542004</v>
      </c>
      <c r="E43" s="2">
        <f>+'Res LM Total'!E5*$O$40</f>
        <v>39.84157724137313</v>
      </c>
      <c r="F43" s="2">
        <f>+'Res LM Total'!F5*$O$40</f>
        <v>50.098184417688415</v>
      </c>
      <c r="G43" s="2">
        <f>+'Res LM Total'!G5*$O$40</f>
        <v>62.715167542001858</v>
      </c>
      <c r="H43" s="2">
        <f>+'Res LM Total'!H5*$O$40</f>
        <v>61.763756452322305</v>
      </c>
      <c r="I43" s="2">
        <f>+'Res LM Total'!I5*$O$40</f>
        <v>64.660799999999995</v>
      </c>
      <c r="J43" s="2">
        <f>+'Res LM Total'!J5*$O$40</f>
        <v>60.433531373195812</v>
      </c>
      <c r="K43" s="2">
        <f>+'Res LM Total'!K5*$O$40</f>
        <v>32.689654958531719</v>
      </c>
      <c r="L43" s="2">
        <f>+'Res LM Total'!L5*$N$40</f>
        <v>110.14578192102687</v>
      </c>
      <c r="M43" s="2">
        <f>+'Res LM Total'!M5*$N$40</f>
        <v>134.18265149949625</v>
      </c>
    </row>
    <row r="44" spans="1:15">
      <c r="A44" s="1">
        <v>2011</v>
      </c>
      <c r="B44" s="2">
        <f>+'Res LM Total'!B6*$N$40</f>
        <v>251.90709999999999</v>
      </c>
      <c r="C44" s="2">
        <f>+'Res LM Total'!C6*$N$40</f>
        <v>208.85252201812415</v>
      </c>
      <c r="D44" s="2">
        <f>+'Res LM Total'!D6*$N$40</f>
        <v>158.79206096432682</v>
      </c>
      <c r="E44" s="2">
        <f>+'Res LM Total'!E6*$O$40</f>
        <v>41.545328899721312</v>
      </c>
      <c r="F44" s="2">
        <f>+'Res LM Total'!F6*$O$40</f>
        <v>52.240540988181664</v>
      </c>
      <c r="G44" s="2">
        <f>+'Res LM Total'!G6*$O$40</f>
        <v>65.39706615399534</v>
      </c>
      <c r="H44" s="2">
        <f>+'Res LM Total'!H6*$O$40</f>
        <v>64.404969721665012</v>
      </c>
      <c r="I44" s="2">
        <f>+'Res LM Total'!I6*$O$40</f>
        <v>67.425899999999999</v>
      </c>
      <c r="J44" s="2">
        <f>+'Res LM Total'!J6*$O$40</f>
        <v>63.01786001744432</v>
      </c>
      <c r="K44" s="2">
        <f>+'Res LM Total'!K6*$O$40</f>
        <v>34.087567835047871</v>
      </c>
      <c r="L44" s="2">
        <f>+'Res LM Total'!L6*$N$40</f>
        <v>110.18214905390181</v>
      </c>
      <c r="M44" s="2">
        <f>+'Res LM Total'!M6*$N$40</f>
        <v>134.21542594794303</v>
      </c>
    </row>
    <row r="45" spans="1:15">
      <c r="A45" s="1">
        <v>2012</v>
      </c>
      <c r="B45" s="2">
        <f>+'Res LM Total'!B7*$N$40</f>
        <v>244.35293579999998</v>
      </c>
      <c r="C45" s="2">
        <f>+'Res LM Total'!C7*$N$40</f>
        <v>202.58288798076995</v>
      </c>
      <c r="D45" s="2">
        <f>+'Res LM Total'!D7*$N$40</f>
        <v>153.95085026530552</v>
      </c>
      <c r="E45" s="2">
        <f>+'Res LM Total'!E7*$O$40</f>
        <v>42.874124135413076</v>
      </c>
      <c r="F45" s="2">
        <f>+'Res LM Total'!F7*$O$40</f>
        <v>53.91141431650717</v>
      </c>
      <c r="G45" s="2">
        <f>+'Res LM Total'!G7*$O$40</f>
        <v>67.488740771457088</v>
      </c>
      <c r="H45" s="2">
        <f>+'Res LM Total'!H7*$O$40</f>
        <v>66.464912901500867</v>
      </c>
      <c r="I45" s="2">
        <f>+'Res LM Total'!I7*$O$40</f>
        <v>69.582465299999996</v>
      </c>
      <c r="J45" s="2">
        <f>+'Res LM Total'!J7*$O$40</f>
        <v>65.033437565447073</v>
      </c>
      <c r="K45" s="2">
        <f>+'Res LM Total'!K7*$O$40</f>
        <v>35.177832346970753</v>
      </c>
      <c r="L45" s="2">
        <f>+'Res LM Total'!L7*$N$40</f>
        <v>106.83715864112649</v>
      </c>
      <c r="M45" s="2">
        <f>+'Res LM Total'!M7*$N$40</f>
        <v>130.30310413933793</v>
      </c>
    </row>
    <row r="46" spans="1:15">
      <c r="A46" s="1">
        <v>2013</v>
      </c>
      <c r="B46" s="2">
        <f>+'Res LM Total'!B8*$N$40</f>
        <v>248.4025044</v>
      </c>
      <c r="C46" s="2">
        <f>+'Res LM Total'!C8*$N$40</f>
        <v>205.93400129688192</v>
      </c>
      <c r="D46" s="2">
        <f>+'Res LM Total'!D8*$N$40</f>
        <v>156.4273073918074</v>
      </c>
      <c r="E46" s="2">
        <f>+'Res LM Total'!E8*$O$40</f>
        <v>43.511196197815401</v>
      </c>
      <c r="F46" s="2">
        <f>+'Res LM Total'!F8*$O$40</f>
        <v>54.712490877212339</v>
      </c>
      <c r="G46" s="2">
        <f>+'Res LM Total'!G8*$O$40</f>
        <v>68.49156455244939</v>
      </c>
      <c r="H46" s="2">
        <f>+'Res LM Total'!H8*$O$40</f>
        <v>67.452523493983577</v>
      </c>
      <c r="I46" s="2">
        <f>+'Res LM Total'!I8*$O$40</f>
        <v>70.616399999999999</v>
      </c>
      <c r="J46" s="2">
        <f>+'Res LM Total'!J8*$O$40</f>
        <v>65.999777683884915</v>
      </c>
      <c r="K46" s="2">
        <f>+'Res LM Total'!K8*$O$40</f>
        <v>35.700544231028076</v>
      </c>
      <c r="L46" s="2">
        <f>+'Res LM Total'!L8*$N$40</f>
        <v>108.5691662469322</v>
      </c>
      <c r="M46" s="2">
        <f>+'Res LM Total'!M8*$N$40</f>
        <v>132.56876393262036</v>
      </c>
    </row>
    <row r="47" spans="1:15">
      <c r="A47" s="1">
        <v>2014</v>
      </c>
      <c r="B47" s="2">
        <f>+'Res LM Total'!B9*$N$40</f>
        <v>251.90709999999999</v>
      </c>
      <c r="C47" s="2">
        <f>+'Res LM Total'!C9*$N$40</f>
        <v>208.83360120939892</v>
      </c>
      <c r="D47" s="2">
        <f>+'Res LM Total'!D9*$N$40</f>
        <v>158.56404139205841</v>
      </c>
      <c r="E47" s="2">
        <f>+'Res LM Total'!E9*$O$40</f>
        <v>44.166485297180074</v>
      </c>
      <c r="F47" s="2">
        <f>+'Res LM Total'!F9*$O$40</f>
        <v>55.536474173555916</v>
      </c>
      <c r="G47" s="2">
        <f>+'Res LM Total'!G9*$O$40</f>
        <v>69.523064018600749</v>
      </c>
      <c r="H47" s="2">
        <f>+'Res LM Total'!H9*$O$40</f>
        <v>68.46837475142307</v>
      </c>
      <c r="I47" s="2">
        <f>+'Res LM Total'!I9*$O$40</f>
        <v>71.679900000000004</v>
      </c>
      <c r="J47" s="2">
        <f>+'Res LM Total'!J9*$O$40</f>
        <v>66.993750239365127</v>
      </c>
      <c r="K47" s="2">
        <f>+'Res LM Total'!K9*$O$40</f>
        <v>36.238203029688137</v>
      </c>
      <c r="L47" s="2">
        <f>+'Res LM Total'!L9*$N$40</f>
        <v>110.06476624398768</v>
      </c>
      <c r="M47" s="2">
        <f>+'Res LM Total'!M9*$N$40</f>
        <v>134.5386683845791</v>
      </c>
    </row>
    <row r="48" spans="1:15">
      <c r="A48" s="1">
        <v>2015</v>
      </c>
      <c r="B48" s="2">
        <f>+'Res LM Total'!B10*$N$40</f>
        <v>255.33699999999999</v>
      </c>
      <c r="C48" s="2">
        <f>+'Res LM Total'!C10*$N$40</f>
        <v>211.67158568384829</v>
      </c>
      <c r="D48" s="2">
        <f>+'Res LM Total'!D10*$N$40</f>
        <v>160.65746958083278</v>
      </c>
      <c r="E48" s="2">
        <f>+'Res LM Total'!E10*$O$40</f>
        <v>44.821774396544775</v>
      </c>
      <c r="F48" s="2">
        <f>+'Res LM Total'!F10*$O$40</f>
        <v>56.360457469899472</v>
      </c>
      <c r="G48" s="2">
        <f>+'Res LM Total'!G10*$O$40</f>
        <v>70.554563484752094</v>
      </c>
      <c r="H48" s="2">
        <f>+'Res LM Total'!H10*$O$40</f>
        <v>69.484226008862592</v>
      </c>
      <c r="I48" s="2">
        <f>+'Res LM Total'!I10*$O$40</f>
        <v>72.743399999999994</v>
      </c>
      <c r="J48" s="2">
        <f>+'Res LM Total'!J10*$O$40</f>
        <v>67.987722794845283</v>
      </c>
      <c r="K48" s="2">
        <f>+'Res LM Total'!K10*$O$40</f>
        <v>36.775861828348184</v>
      </c>
      <c r="L48" s="2">
        <f>+'Res LM Total'!L10*$N$40</f>
        <v>111.52964052808397</v>
      </c>
      <c r="M48" s="2">
        <f>+'Res LM Total'!M10*$N$40</f>
        <v>136.46341768616574</v>
      </c>
    </row>
    <row r="49" spans="1:13">
      <c r="A49" s="1">
        <v>2016</v>
      </c>
      <c r="B49" s="2">
        <f>+'Res LM Total'!B11*$N$40</f>
        <v>258.76690000000002</v>
      </c>
      <c r="C49" s="2">
        <f>+'Res LM Total'!C11*$N$40</f>
        <v>214.50940069226607</v>
      </c>
      <c r="D49" s="2">
        <f>+'Res LM Total'!D11*$N$40</f>
        <v>162.748855490518</v>
      </c>
      <c r="E49" s="2">
        <f>+'Res LM Total'!E11*$O$40</f>
        <v>45.477063495909462</v>
      </c>
      <c r="F49" s="2">
        <f>+'Res LM Total'!F11*$O$40</f>
        <v>57.184440766243014</v>
      </c>
      <c r="G49" s="2">
        <f>+'Res LM Total'!G11*$O$40</f>
        <v>71.586062950903411</v>
      </c>
      <c r="H49" s="2">
        <f>+'Res LM Total'!H11*$O$40</f>
        <v>70.500077266302128</v>
      </c>
      <c r="I49" s="2">
        <f>+'Res LM Total'!I11*$O$40</f>
        <v>73.806899999999999</v>
      </c>
      <c r="J49" s="2">
        <f>+'Res LM Total'!J11*$O$40</f>
        <v>68.98169535032541</v>
      </c>
      <c r="K49" s="2">
        <f>+'Res LM Total'!K11*$O$40</f>
        <v>37.313520627008216</v>
      </c>
      <c r="L49" s="2">
        <f>+'Res LM Total'!L11*$N$40</f>
        <v>112.99346346182588</v>
      </c>
      <c r="M49" s="2">
        <f>+'Res LM Total'!M11*$N$40</f>
        <v>138.39106213952593</v>
      </c>
    </row>
    <row r="50" spans="1:13">
      <c r="A50" s="1">
        <v>2017</v>
      </c>
      <c r="B50" s="2">
        <f>+'Res LM Total'!B12*$N$40</f>
        <v>269.06857187542585</v>
      </c>
      <c r="C50" s="2">
        <f>+'Res LM Total'!C12*$N$40</f>
        <v>223.0433820573399</v>
      </c>
      <c r="D50" s="2">
        <f>+'Res LM Total'!D12*$N$40</f>
        <v>169.15843127898518</v>
      </c>
      <c r="E50" s="2">
        <f>+'Res LM Total'!E12*$O$40</f>
        <v>50.150858545469745</v>
      </c>
      <c r="F50" s="2">
        <f>+'Res LM Total'!F12*$O$40</f>
        <v>63.061433158005045</v>
      </c>
      <c r="G50" s="2">
        <f>+'Res LM Total'!G12*$O$40</f>
        <v>78.943147180133295</v>
      </c>
      <c r="H50" s="2">
        <f>+'Res LM Total'!H12*$O$40</f>
        <v>77.745551947192581</v>
      </c>
      <c r="I50" s="2">
        <f>+'Res LM Total'!I12*$O$40</f>
        <v>81.392225377801012</v>
      </c>
      <c r="J50" s="2">
        <f>+'Res LM Total'!J12*$O$40</f>
        <v>76.071122007515413</v>
      </c>
      <c r="K50" s="2">
        <f>+'Res LM Total'!K12*$O$40</f>
        <v>41.148327331356235</v>
      </c>
      <c r="L50" s="2">
        <f>+'Res LM Total'!L12*$N$40</f>
        <v>117.45599596546013</v>
      </c>
      <c r="M50" s="2">
        <f>+'Res LM Total'!M12*$N$40</f>
        <v>143.99910242250698</v>
      </c>
    </row>
    <row r="51" spans="1:13">
      <c r="A51" s="1">
        <v>2018</v>
      </c>
      <c r="B51" s="2">
        <f>+'Res LM Total'!B13*$N$40</f>
        <v>272.48649999999998</v>
      </c>
      <c r="C51" s="2">
        <f>+'Res LM Total'!C13*$N$40</f>
        <v>225.87080618119248</v>
      </c>
      <c r="D51" s="2">
        <f>+'Res LM Total'!D13*$N$40</f>
        <v>171.23666464133717</v>
      </c>
      <c r="E51" s="2">
        <f>+'Res LM Total'!E13*$O$40</f>
        <v>50.850434110699958</v>
      </c>
      <c r="F51" s="2">
        <f>+'Res LM Total'!F13*$O$40</f>
        <v>63.941103796260201</v>
      </c>
      <c r="G51" s="2">
        <f>+'Res LM Total'!G13*$O$40</f>
        <v>80.044358573344439</v>
      </c>
      <c r="H51" s="2">
        <f>+'Res LM Total'!H13*$O$40</f>
        <v>78.830057577306164</v>
      </c>
      <c r="I51" s="2">
        <f>+'Res LM Total'!I13*$O$40</f>
        <v>82.527600000000007</v>
      </c>
      <c r="J51" s="2">
        <f>+'Res LM Total'!J13*$O$40</f>
        <v>77.13227030526285</v>
      </c>
      <c r="K51" s="2">
        <f>+'Res LM Total'!K13*$O$40</f>
        <v>41.722322776020626</v>
      </c>
      <c r="L51" s="2">
        <f>+'Res LM Total'!L13*$N$40</f>
        <v>118.91169658915088</v>
      </c>
      <c r="M51" s="2">
        <f>+'Res LM Total'!M13*$N$40</f>
        <v>145.92831534908476</v>
      </c>
    </row>
    <row r="52" spans="1:13">
      <c r="A52" s="1">
        <v>2019</v>
      </c>
      <c r="B52" s="2">
        <f>+'Res LM Total'!B14*$N$40</f>
        <v>275.91640000000001</v>
      </c>
      <c r="C52" s="2">
        <f>+'Res LM Total'!C14*$N$40</f>
        <v>228.70800521343014</v>
      </c>
      <c r="D52" s="2">
        <f>+'Res LM Total'!D14*$N$40</f>
        <v>173.32062726234716</v>
      </c>
      <c r="E52" s="2">
        <f>+'Res LM Total'!E14*$O$40</f>
        <v>51.505723210064659</v>
      </c>
      <c r="F52" s="2">
        <f>+'Res LM Total'!F14*$O$40</f>
        <v>64.76508709260375</v>
      </c>
      <c r="G52" s="2">
        <f>+'Res LM Total'!G14*$O$40</f>
        <v>81.07585803949577</v>
      </c>
      <c r="H52" s="2">
        <f>+'Res LM Total'!H14*$O$40</f>
        <v>79.845908834745728</v>
      </c>
      <c r="I52" s="2">
        <f>+'Res LM Total'!I14*$O$40</f>
        <v>83.591099999999997</v>
      </c>
      <c r="J52" s="2">
        <f>+'Res LM Total'!J14*$O$40</f>
        <v>78.126242860742906</v>
      </c>
      <c r="K52" s="2">
        <f>+'Res LM Total'!K14*$O$40</f>
        <v>42.259981574680616</v>
      </c>
      <c r="L52" s="2">
        <f>+'Res LM Total'!L14*$N$40</f>
        <v>120.37169806811661</v>
      </c>
      <c r="M52" s="2">
        <f>+'Res LM Total'!M14*$N$40</f>
        <v>147.86648311803305</v>
      </c>
    </row>
    <row r="53" spans="1:13">
      <c r="A53" s="1">
        <v>2020</v>
      </c>
      <c r="B53" s="2">
        <f>+'Res LM Total'!B15*$N$40</f>
        <v>279.34629999999999</v>
      </c>
      <c r="C53" s="2">
        <f>+'Res LM Total'!C15*$N$40</f>
        <v>231.54506293973941</v>
      </c>
      <c r="D53" s="2">
        <f>+'Res LM Total'!D15*$N$40</f>
        <v>175.4028869689723</v>
      </c>
      <c r="E53" s="2">
        <f>+'Res LM Total'!E15*$O$40</f>
        <v>52.16101230942936</v>
      </c>
      <c r="F53" s="2">
        <f>+'Res LM Total'!F15*$O$40</f>
        <v>65.589070388947292</v>
      </c>
      <c r="G53" s="2">
        <f>+'Res LM Total'!G15*$O$40</f>
        <v>82.107357505647101</v>
      </c>
      <c r="H53" s="2">
        <f>+'Res LM Total'!H15*$O$40</f>
        <v>80.861760092185293</v>
      </c>
      <c r="I53" s="2">
        <f>+'Res LM Total'!I15*$O$40</f>
        <v>84.654600000000002</v>
      </c>
      <c r="J53" s="2">
        <f>+'Res LM Total'!J15*$O$40</f>
        <v>79.120215416222862</v>
      </c>
      <c r="K53" s="2">
        <f>+'Res LM Total'!K15*$O$40</f>
        <v>42.797640373340563</v>
      </c>
      <c r="L53" s="2">
        <f>+'Res LM Total'!L15*$N$40</f>
        <v>121.83082289919834</v>
      </c>
      <c r="M53" s="2">
        <f>+'Res LM Total'!M15*$N$40</f>
        <v>149.80706495253574</v>
      </c>
    </row>
    <row r="54" spans="1:13">
      <c r="A54" s="1">
        <v>2021</v>
      </c>
      <c r="B54" s="2">
        <f>+'Res LM Total'!B16*$N$40</f>
        <v>282.77620000000002</v>
      </c>
      <c r="C54" s="2">
        <f>+'Res LM Total'!C16*$N$40</f>
        <v>234.38804461294222</v>
      </c>
      <c r="D54" s="2">
        <f>+'Res LM Total'!D16*$N$40</f>
        <v>177.55653769574005</v>
      </c>
      <c r="E54" s="2">
        <f>+'Res LM Total'!E16*$O$40</f>
        <v>52.816301408794054</v>
      </c>
      <c r="F54" s="2">
        <f>+'Res LM Total'!F16*$O$40</f>
        <v>66.413053685290848</v>
      </c>
      <c r="G54" s="2">
        <f>+'Res LM Total'!G16*$O$40</f>
        <v>83.138856971798447</v>
      </c>
      <c r="H54" s="2">
        <f>+'Res LM Total'!H16*$O$40</f>
        <v>81.877611349624814</v>
      </c>
      <c r="I54" s="2">
        <f>+'Res LM Total'!I16*$O$40</f>
        <v>85.718100000000007</v>
      </c>
      <c r="J54" s="2">
        <f>+'Res LM Total'!J16*$O$40</f>
        <v>80.11418797170306</v>
      </c>
      <c r="K54" s="2">
        <f>+'Res LM Total'!K16*$O$40</f>
        <v>43.335299172000617</v>
      </c>
      <c r="L54" s="2">
        <f>+'Res LM Total'!L16*$N$40</f>
        <v>123.32669930587335</v>
      </c>
      <c r="M54" s="2">
        <f>+'Res LM Total'!M16*$N$40</f>
        <v>151.64644228483155</v>
      </c>
    </row>
    <row r="55" spans="1:13">
      <c r="A55" s="1">
        <v>2022</v>
      </c>
      <c r="B55" s="2">
        <f>+'Res LM Total'!B17*$N$40</f>
        <v>286.20609999999999</v>
      </c>
      <c r="C55" s="2">
        <f>+'Res LM Total'!C17*$N$40</f>
        <v>237.23102628614504</v>
      </c>
      <c r="D55" s="2">
        <f>+'Res LM Total'!D17*$N$40</f>
        <v>179.71018842250777</v>
      </c>
      <c r="E55" s="2">
        <f>+'Res LM Total'!E17*$O$40</f>
        <v>53.471590508158741</v>
      </c>
      <c r="F55" s="2">
        <f>+'Res LM Total'!F17*$O$40</f>
        <v>67.237036981634418</v>
      </c>
      <c r="G55" s="2">
        <f>+'Res LM Total'!G17*$O$40</f>
        <v>84.170356437949778</v>
      </c>
      <c r="H55" s="2">
        <f>+'Res LM Total'!H17*$O$40</f>
        <v>82.893462607064322</v>
      </c>
      <c r="I55" s="2">
        <f>+'Res LM Total'!I17*$O$40</f>
        <v>86.781599999999997</v>
      </c>
      <c r="J55" s="2">
        <f>+'Res LM Total'!J17*$O$40</f>
        <v>81.108160527183244</v>
      </c>
      <c r="K55" s="2">
        <f>+'Res LM Total'!K17*$O$40</f>
        <v>43.872957970660671</v>
      </c>
      <c r="L55" s="2">
        <f>+'Res LM Total'!L17*$N$40</f>
        <v>124.82257571254836</v>
      </c>
      <c r="M55" s="2">
        <f>+'Res LM Total'!M17*$N$40</f>
        <v>153.48581961712736</v>
      </c>
    </row>
    <row r="56" spans="1:13">
      <c r="A56" s="1">
        <v>2023</v>
      </c>
      <c r="B56" s="2">
        <f>+'Res LM Total'!B18*$N$40</f>
        <v>289.63599999999997</v>
      </c>
      <c r="C56" s="2">
        <f>+'Res LM Total'!C18*$N$40</f>
        <v>240.07400795934785</v>
      </c>
      <c r="D56" s="2">
        <f>+'Res LM Total'!D18*$N$40</f>
        <v>181.86383914927549</v>
      </c>
      <c r="E56" s="2">
        <f>+'Res LM Total'!E18*$O$40</f>
        <v>54.126879607523435</v>
      </c>
      <c r="F56" s="2">
        <f>+'Res LM Total'!F18*$O$40</f>
        <v>68.061020277977974</v>
      </c>
      <c r="G56" s="2">
        <f>+'Res LM Total'!G18*$O$40</f>
        <v>85.201855904101137</v>
      </c>
      <c r="H56" s="2">
        <f>+'Res LM Total'!H18*$O$40</f>
        <v>83.909313864503844</v>
      </c>
      <c r="I56" s="2">
        <f>+'Res LM Total'!I18*$O$40</f>
        <v>87.845100000000002</v>
      </c>
      <c r="J56" s="2">
        <f>+'Res LM Total'!J18*$O$40</f>
        <v>82.102133082663428</v>
      </c>
      <c r="K56" s="2">
        <f>+'Res LM Total'!K18*$O$40</f>
        <v>44.410616769320733</v>
      </c>
      <c r="L56" s="2">
        <f>+'Res LM Total'!L18*$N$40</f>
        <v>126.31845211922337</v>
      </c>
      <c r="M56" s="2">
        <f>+'Res LM Total'!M18*$N$40</f>
        <v>155.32519694942314</v>
      </c>
    </row>
    <row r="57" spans="1:13">
      <c r="A57" s="1">
        <v>2024</v>
      </c>
      <c r="B57" s="2">
        <f>+'Res LM Total'!B19*$N$40</f>
        <v>293.0659</v>
      </c>
      <c r="C57" s="2">
        <f>+'Res LM Total'!C19*$N$40</f>
        <v>242.91698963255067</v>
      </c>
      <c r="D57" s="2">
        <f>+'Res LM Total'!D19*$N$40</f>
        <v>184.01748987604327</v>
      </c>
      <c r="E57" s="2">
        <f>+'Res LM Total'!E19*$O$40</f>
        <v>54.782168706888129</v>
      </c>
      <c r="F57" s="2">
        <f>+'Res LM Total'!F19*$O$40</f>
        <v>68.88500357432153</v>
      </c>
      <c r="G57" s="2">
        <f>+'Res LM Total'!G19*$O$40</f>
        <v>86.233355370252482</v>
      </c>
      <c r="H57" s="2">
        <f>+'Res LM Total'!H19*$O$40</f>
        <v>84.925165121943351</v>
      </c>
      <c r="I57" s="2">
        <f>+'Res LM Total'!I19*$O$40</f>
        <v>88.908600000000007</v>
      </c>
      <c r="J57" s="2">
        <f>+'Res LM Total'!J19*$O$40</f>
        <v>83.096105638143612</v>
      </c>
      <c r="K57" s="2">
        <f>+'Res LM Total'!K19*$O$40</f>
        <v>44.948275567980787</v>
      </c>
      <c r="L57" s="2">
        <f>+'Res LM Total'!L19*$N$40</f>
        <v>127.8143285258984</v>
      </c>
      <c r="M57" s="2">
        <f>+'Res LM Total'!M19*$N$40</f>
        <v>157.16457428171893</v>
      </c>
    </row>
    <row r="58" spans="1:13">
      <c r="A58" s="1">
        <v>2025</v>
      </c>
      <c r="B58" s="2">
        <f>+'Res LM Total'!B20*$N$40</f>
        <v>296.49579999999997</v>
      </c>
      <c r="C58" s="2">
        <f>+'Res LM Total'!C20*$N$40</f>
        <v>245.75997130575345</v>
      </c>
      <c r="D58" s="2">
        <f>+'Res LM Total'!D20*$N$40</f>
        <v>186.17114060281099</v>
      </c>
      <c r="E58" s="2">
        <f>+'Res LM Total'!E20*$O$40</f>
        <v>55.437457806252823</v>
      </c>
      <c r="F58" s="2">
        <f>+'Res LM Total'!F20*$O$40</f>
        <v>69.708986870665086</v>
      </c>
      <c r="G58" s="2">
        <f>+'Res LM Total'!G20*$O$40</f>
        <v>87.264854836403813</v>
      </c>
      <c r="H58" s="2">
        <f>+'Res LM Total'!H20*$O$40</f>
        <v>85.941016379382873</v>
      </c>
      <c r="I58" s="2">
        <f>+'Res LM Total'!I20*$O$40</f>
        <v>89.972099999999998</v>
      </c>
      <c r="J58" s="2">
        <f>+'Res LM Total'!J20*$O$40</f>
        <v>84.09007819362381</v>
      </c>
      <c r="K58" s="2">
        <f>+'Res LM Total'!K20*$O$40</f>
        <v>45.485934366640848</v>
      </c>
      <c r="L58" s="2">
        <f>+'Res LM Total'!L20*$N$40</f>
        <v>129.31020493257341</v>
      </c>
      <c r="M58" s="2">
        <f>+'Res LM Total'!M20*$N$40</f>
        <v>159.00395161401474</v>
      </c>
    </row>
    <row r="59" spans="1:13">
      <c r="A59" s="1">
        <v>2026</v>
      </c>
      <c r="B59" s="2">
        <f>+'Res LM Total'!B21*$N$40</f>
        <v>299.92570000000001</v>
      </c>
      <c r="C59" s="2">
        <f>+'Res LM Total'!C21*$N$40</f>
        <v>248.60295297895627</v>
      </c>
      <c r="D59" s="2">
        <f>+'Res LM Total'!D21*$N$40</f>
        <v>188.32479132957872</v>
      </c>
      <c r="E59" s="2">
        <f>+'Res LM Total'!E21*$O$40</f>
        <v>56.092746905617517</v>
      </c>
      <c r="F59" s="2">
        <f>+'Res LM Total'!F21*$O$40</f>
        <v>70.532970167008642</v>
      </c>
      <c r="G59" s="2">
        <f>+'Res LM Total'!G21*$O$40</f>
        <v>88.296354302555159</v>
      </c>
      <c r="H59" s="2">
        <f>+'Res LM Total'!H21*$O$40</f>
        <v>86.956867636822381</v>
      </c>
      <c r="I59" s="2">
        <f>+'Res LM Total'!I21*$O$40</f>
        <v>91.035600000000002</v>
      </c>
      <c r="J59" s="2">
        <f>+'Res LM Total'!J21*$O$40</f>
        <v>85.084050749103994</v>
      </c>
      <c r="K59" s="2">
        <f>+'Res LM Total'!K21*$O$40</f>
        <v>46.023593165300902</v>
      </c>
      <c r="L59" s="2">
        <f>+'Res LM Total'!L21*$N$40</f>
        <v>130.80608133924844</v>
      </c>
      <c r="M59" s="2">
        <f>+'Res LM Total'!M21*$N$40</f>
        <v>160.84332894631058</v>
      </c>
    </row>
    <row r="60" spans="1:13">
      <c r="A60" s="1">
        <v>2027</v>
      </c>
      <c r="B60" s="2">
        <f>+'Res LM Total'!B22*$N$40</f>
        <v>303.35559999999998</v>
      </c>
      <c r="C60" s="2">
        <f>+'Res LM Total'!C22*$N$40</f>
        <v>251.44593465215908</v>
      </c>
      <c r="D60" s="2">
        <f>+'Res LM Total'!D22*$N$40</f>
        <v>190.47844205634647</v>
      </c>
      <c r="E60" s="2">
        <f>+'Res LM Total'!E22*$O$40</f>
        <v>56.748036004982211</v>
      </c>
      <c r="F60" s="2">
        <f>+'Res LM Total'!F22*$O$40</f>
        <v>71.356953463352198</v>
      </c>
      <c r="G60" s="2">
        <f>+'Res LM Total'!G22*$O$40</f>
        <v>89.32785376870649</v>
      </c>
      <c r="H60" s="2">
        <f>+'Res LM Total'!H22*$O$40</f>
        <v>87.972718894261902</v>
      </c>
      <c r="I60" s="2">
        <f>+'Res LM Total'!I22*$O$40</f>
        <v>92.099100000000007</v>
      </c>
      <c r="J60" s="2">
        <f>+'Res LM Total'!J22*$O$40</f>
        <v>86.078023304584178</v>
      </c>
      <c r="K60" s="2">
        <f>+'Res LM Total'!K22*$O$40</f>
        <v>46.561251963960956</v>
      </c>
      <c r="L60" s="2">
        <f>+'Res LM Total'!L22*$N$40</f>
        <v>132.30195774592343</v>
      </c>
      <c r="M60" s="2">
        <f>+'Res LM Total'!M22*$N$40</f>
        <v>162.68270627860639</v>
      </c>
    </row>
    <row r="61" spans="1:13">
      <c r="A61" s="1">
        <f>+A60+1</f>
        <v>2028</v>
      </c>
      <c r="B61" s="2">
        <f>+'Res LM Total'!B23*$N$40</f>
        <v>306.78550000000001</v>
      </c>
      <c r="C61" s="2">
        <f>+'Res LM Total'!C23*$N$40</f>
        <v>254.2889163253619</v>
      </c>
      <c r="D61" s="2">
        <f>+'Res LM Total'!D23*$N$40</f>
        <v>192.63209278311419</v>
      </c>
      <c r="E61" s="2">
        <f>+'Res LM Total'!E23*$O$40</f>
        <v>57.403325104346898</v>
      </c>
      <c r="F61" s="2">
        <f>+'Res LM Total'!F23*$O$40</f>
        <v>72.180936759695754</v>
      </c>
      <c r="G61" s="2">
        <f>+'Res LM Total'!G23*$O$40</f>
        <v>90.359353234857835</v>
      </c>
      <c r="H61" s="2">
        <f>+'Res LM Total'!H23*$O$40</f>
        <v>88.98857015170141</v>
      </c>
      <c r="I61" s="2">
        <f>+'Res LM Total'!I23*$O$40</f>
        <v>93.162599999999998</v>
      </c>
      <c r="J61" s="2">
        <f>+'Res LM Total'!J23*$O$40</f>
        <v>87.071995860064362</v>
      </c>
      <c r="K61" s="2">
        <f>+'Res LM Total'!K23*$O$40</f>
        <v>47.09891076262101</v>
      </c>
      <c r="L61" s="2">
        <f>+'Res LM Total'!L23*$N$40</f>
        <v>133.79783415259845</v>
      </c>
      <c r="M61" s="2">
        <f>+'Res LM Total'!M23*$N$40</f>
        <v>164.5220836109022</v>
      </c>
    </row>
    <row r="62" spans="1:13">
      <c r="A62" s="1">
        <f>+A61+1</f>
        <v>2029</v>
      </c>
      <c r="B62" s="2">
        <f>+'Res LM Total'!B24*$N$40</f>
        <v>310.21539999999999</v>
      </c>
      <c r="C62" s="2">
        <f>+'Res LM Total'!C24*$N$40</f>
        <v>257.13189799856468</v>
      </c>
      <c r="D62" s="2">
        <f>+'Res LM Total'!D24*$N$40</f>
        <v>194.78574350988194</v>
      </c>
      <c r="E62" s="2">
        <f>+'Res LM Total'!E24*$O$40</f>
        <v>58.058614203711592</v>
      </c>
      <c r="F62" s="2">
        <f>+'Res LM Total'!F24*$O$40</f>
        <v>73.004920056039296</v>
      </c>
      <c r="G62" s="2">
        <f>+'Res LM Total'!G24*$O$40</f>
        <v>91.390852701009166</v>
      </c>
      <c r="H62" s="2">
        <f>+'Res LM Total'!H24*$O$40</f>
        <v>90.004421409140932</v>
      </c>
      <c r="I62" s="2">
        <f>+'Res LM Total'!I24*$O$40</f>
        <v>94.226100000000002</v>
      </c>
      <c r="J62" s="2">
        <f>+'Res LM Total'!J24*$O$40</f>
        <v>88.06596841554456</v>
      </c>
      <c r="K62" s="2">
        <f>+'Res LM Total'!K24*$O$40</f>
        <v>47.636569561281064</v>
      </c>
      <c r="L62" s="2">
        <f>+'Res LM Total'!L24*$N$40</f>
        <v>135.29371055927345</v>
      </c>
      <c r="M62" s="2">
        <f>+'Res LM Total'!M24*$N$40</f>
        <v>166.36146094319801</v>
      </c>
    </row>
    <row r="63" spans="1:13">
      <c r="A63" s="1">
        <f>+A62+1</f>
        <v>2030</v>
      </c>
      <c r="B63" s="2">
        <f>+'Res LM Total'!B25*$N$40</f>
        <v>313.64530000000002</v>
      </c>
      <c r="C63" s="2">
        <f>+'Res LM Total'!C25*$N$40</f>
        <v>259.9748796717675</v>
      </c>
      <c r="D63" s="2">
        <f>+'Res LM Total'!D25*$N$40</f>
        <v>196.93939423664966</v>
      </c>
      <c r="E63" s="2">
        <f>+'Res LM Total'!E25*$O$40</f>
        <v>58.713903303076286</v>
      </c>
      <c r="F63" s="2">
        <f>+'Res LM Total'!F25*$O$40</f>
        <v>73.828903352382852</v>
      </c>
      <c r="G63" s="2">
        <f>+'Res LM Total'!G25*$O$40</f>
        <v>92.422352167160497</v>
      </c>
      <c r="H63" s="2">
        <f>+'Res LM Total'!H25*$O$40</f>
        <v>91.020272666580439</v>
      </c>
      <c r="I63" s="2">
        <f>+'Res LM Total'!I25*$O$40</f>
        <v>95.289600000000007</v>
      </c>
      <c r="J63" s="2">
        <f>+'Res LM Total'!J25*$O$40</f>
        <v>89.059940971024744</v>
      </c>
      <c r="K63" s="2">
        <f>+'Res LM Total'!K25*$O$40</f>
        <v>48.174228359941118</v>
      </c>
      <c r="L63" s="2">
        <f>+'Res LM Total'!L25*$N$40</f>
        <v>136.78958696594847</v>
      </c>
      <c r="M63" s="2">
        <f>+'Res LM Total'!M25*$N$40</f>
        <v>168.20083827549382</v>
      </c>
    </row>
    <row r="64" spans="1:13">
      <c r="A64" s="1">
        <v>2031</v>
      </c>
      <c r="B64" s="2">
        <f>+'Res LM Total'!B26*$N$40</f>
        <v>317.0752</v>
      </c>
      <c r="C64" s="2">
        <f>+'Res LM Total'!C26*$N$40</f>
        <v>262.81786134497031</v>
      </c>
      <c r="D64" s="2">
        <f>+'Res LM Total'!D26*$N$40</f>
        <v>199.09304496341741</v>
      </c>
      <c r="E64" s="2">
        <f>+'Res LM Total'!E26*$O$40</f>
        <v>59.36919240244098</v>
      </c>
      <c r="F64" s="2">
        <f>+'Res LM Total'!F26*$O$40</f>
        <v>74.652886648726408</v>
      </c>
      <c r="G64" s="2">
        <f>+'Res LM Total'!G26*$O$40</f>
        <v>93.453851633311842</v>
      </c>
      <c r="H64" s="2">
        <f>+'Res LM Total'!H26*$O$40</f>
        <v>92.036123924019961</v>
      </c>
      <c r="I64" s="2">
        <f>+'Res LM Total'!I26*$O$40</f>
        <v>96.353099999999998</v>
      </c>
      <c r="J64" s="2">
        <f>+'Res LM Total'!J26*$O$40</f>
        <v>90.053913526504928</v>
      </c>
      <c r="K64" s="2">
        <f>+'Res LM Total'!K26*$O$40</f>
        <v>48.711887158601172</v>
      </c>
      <c r="L64" s="2">
        <f>+'Res LM Total'!L26*$N$40</f>
        <v>138.2854633726235</v>
      </c>
      <c r="M64" s="2">
        <f>+'Res LM Total'!M26*$N$40</f>
        <v>170.04021560778963</v>
      </c>
    </row>
    <row r="65" spans="1:13">
      <c r="A65" s="1">
        <v>2032</v>
      </c>
      <c r="B65" s="2">
        <f>+'Res LM Total'!B27*$N$40</f>
        <v>320.50509999999997</v>
      </c>
      <c r="C65" s="2">
        <f>+'Res LM Total'!C27*$N$40</f>
        <v>265.66084301817313</v>
      </c>
      <c r="D65" s="2">
        <f>+'Res LM Total'!D27*$N$40</f>
        <v>201.24669569018516</v>
      </c>
      <c r="E65" s="2">
        <f>+'Res LM Total'!E27*$O$40</f>
        <v>60.024481501805674</v>
      </c>
      <c r="F65" s="2">
        <f>+'Res LM Total'!F27*$O$40</f>
        <v>75.476869945069964</v>
      </c>
      <c r="G65" s="2">
        <f>+'Res LM Total'!G27*$O$40</f>
        <v>94.485351099463173</v>
      </c>
      <c r="H65" s="2">
        <f>+'Res LM Total'!H27*$O$40</f>
        <v>93.051975181459468</v>
      </c>
      <c r="I65" s="2">
        <f>+'Res LM Total'!I27*$O$40</f>
        <v>97.416600000000003</v>
      </c>
      <c r="J65" s="2">
        <f>+'Res LM Total'!J27*$O$40</f>
        <v>91.047886081985112</v>
      </c>
      <c r="K65" s="2">
        <f>+'Res LM Total'!K27*$O$40</f>
        <v>49.249545957261233</v>
      </c>
      <c r="L65" s="2">
        <f>+'Res LM Total'!L27*$N$40</f>
        <v>139.78133977929849</v>
      </c>
      <c r="M65" s="2">
        <f>+'Res LM Total'!M27*$N$40</f>
        <v>171.87959294008547</v>
      </c>
    </row>
    <row r="66" spans="1:13">
      <c r="A66" s="1">
        <v>2033</v>
      </c>
      <c r="B66" s="2">
        <f>+'Res LM Total'!B28*$N$40</f>
        <v>323.935</v>
      </c>
      <c r="C66" s="2">
        <f>+'Res LM Total'!C28*$N$40</f>
        <v>268.50382469137594</v>
      </c>
      <c r="D66" s="2">
        <f>+'Res LM Total'!D28*$N$40</f>
        <v>203.40034641695291</v>
      </c>
      <c r="E66" s="2">
        <f>+'Res LM Total'!E28*$O$40</f>
        <v>60.679770601170368</v>
      </c>
      <c r="F66" s="2">
        <f>+'Res LM Total'!F28*$O$40</f>
        <v>76.30085324141352</v>
      </c>
      <c r="G66" s="2">
        <f>+'Res LM Total'!G28*$O$40</f>
        <v>95.516850565614519</v>
      </c>
      <c r="H66" s="2">
        <f>+'Res LM Total'!H28*$O$40</f>
        <v>94.06782643889899</v>
      </c>
      <c r="I66" s="2">
        <f>+'Res LM Total'!I28*$O$40</f>
        <v>98.480099999999993</v>
      </c>
      <c r="J66" s="2">
        <f>+'Res LM Total'!J28*$O$40</f>
        <v>92.04185863746531</v>
      </c>
      <c r="K66" s="2">
        <f>+'Res LM Total'!K28*$O$40</f>
        <v>49.787204755921287</v>
      </c>
      <c r="L66" s="2">
        <f>+'Res LM Total'!L28*$N$40</f>
        <v>141.27721618597351</v>
      </c>
      <c r="M66" s="2">
        <f>+'Res LM Total'!M28*$N$40</f>
        <v>173.71897027238128</v>
      </c>
    </row>
    <row r="67" spans="1:13">
      <c r="A67" s="1">
        <v>2034</v>
      </c>
      <c r="B67" s="2">
        <f>TREND(B62:B66,$A62:$A66,$A67)</f>
        <v>327.36489999999958</v>
      </c>
      <c r="C67" s="2">
        <f t="shared" ref="C67:M73" si="5">TREND(C62:C66,$A62:$A66,$A67)</f>
        <v>271.3468063645787</v>
      </c>
      <c r="D67" s="2">
        <f t="shared" si="5"/>
        <v>205.55399714372015</v>
      </c>
      <c r="E67" s="2">
        <f t="shared" si="5"/>
        <v>61.335059700535112</v>
      </c>
      <c r="F67" s="2">
        <f t="shared" si="5"/>
        <v>77.124836537757346</v>
      </c>
      <c r="G67" s="2">
        <f t="shared" si="5"/>
        <v>96.548350031765949</v>
      </c>
      <c r="H67" s="2">
        <f t="shared" si="5"/>
        <v>95.083677696338555</v>
      </c>
      <c r="I67" s="2">
        <f t="shared" si="5"/>
        <v>99.543599999999515</v>
      </c>
      <c r="J67" s="2">
        <f t="shared" si="5"/>
        <v>93.035831192945352</v>
      </c>
      <c r="K67" s="2">
        <f t="shared" si="5"/>
        <v>50.324863554581498</v>
      </c>
      <c r="L67" s="2">
        <f t="shared" si="5"/>
        <v>142.77309259264848</v>
      </c>
      <c r="M67" s="2">
        <f t="shared" si="5"/>
        <v>175.55834760467724</v>
      </c>
    </row>
    <row r="68" spans="1:13">
      <c r="A68" s="1">
        <v>2035</v>
      </c>
      <c r="B68" s="2">
        <f t="shared" ref="B68:B73" si="6">TREND(B63:B67,$A63:$A67,$A68)</f>
        <v>330.79480000000058</v>
      </c>
      <c r="C68" s="2">
        <f t="shared" si="5"/>
        <v>274.18978803778191</v>
      </c>
      <c r="D68" s="2">
        <f t="shared" si="5"/>
        <v>207.70764787048847</v>
      </c>
      <c r="E68" s="2">
        <f t="shared" si="5"/>
        <v>61.990348799899948</v>
      </c>
      <c r="F68" s="2">
        <f t="shared" si="5"/>
        <v>77.948819834100959</v>
      </c>
      <c r="G68" s="2">
        <f t="shared" si="5"/>
        <v>97.579849497917394</v>
      </c>
      <c r="H68" s="2">
        <f t="shared" si="5"/>
        <v>96.09952895377819</v>
      </c>
      <c r="I68" s="2">
        <f t="shared" si="5"/>
        <v>100.60709999999972</v>
      </c>
      <c r="J68" s="2">
        <f t="shared" si="5"/>
        <v>94.029803748425593</v>
      </c>
      <c r="K68" s="2">
        <f t="shared" si="5"/>
        <v>50.862522353241502</v>
      </c>
      <c r="L68" s="2">
        <f t="shared" si="5"/>
        <v>144.26896899932308</v>
      </c>
      <c r="M68" s="2">
        <f t="shared" si="5"/>
        <v>177.39772493697274</v>
      </c>
    </row>
    <row r="69" spans="1:13">
      <c r="A69" s="1">
        <v>2036</v>
      </c>
      <c r="B69" s="2">
        <f t="shared" si="6"/>
        <v>334.22470000000067</v>
      </c>
      <c r="C69" s="2">
        <f t="shared" si="5"/>
        <v>277.03276971098421</v>
      </c>
      <c r="D69" s="2">
        <f t="shared" si="5"/>
        <v>209.86129859725588</v>
      </c>
      <c r="E69" s="2">
        <f t="shared" si="5"/>
        <v>62.645637899264557</v>
      </c>
      <c r="F69" s="2">
        <f t="shared" si="5"/>
        <v>78.772803130444572</v>
      </c>
      <c r="G69" s="2">
        <f t="shared" si="5"/>
        <v>98.611348964069066</v>
      </c>
      <c r="H69" s="2">
        <f t="shared" si="5"/>
        <v>97.115380211217598</v>
      </c>
      <c r="I69" s="2">
        <f t="shared" si="5"/>
        <v>101.67059999999947</v>
      </c>
      <c r="J69" s="2">
        <f t="shared" si="5"/>
        <v>95.023776303905606</v>
      </c>
      <c r="K69" s="2">
        <f t="shared" si="5"/>
        <v>51.400181151901506</v>
      </c>
      <c r="L69" s="2">
        <f t="shared" si="5"/>
        <v>145.76484540599813</v>
      </c>
      <c r="M69" s="2">
        <f t="shared" si="5"/>
        <v>179.23710226926869</v>
      </c>
    </row>
    <row r="70" spans="1:13">
      <c r="A70" s="1">
        <v>2037</v>
      </c>
      <c r="B70" s="2">
        <f t="shared" si="6"/>
        <v>337.65460000000166</v>
      </c>
      <c r="C70" s="2">
        <f t="shared" si="5"/>
        <v>279.87575138418742</v>
      </c>
      <c r="D70" s="2">
        <f t="shared" si="5"/>
        <v>212.01494932402238</v>
      </c>
      <c r="E70" s="2">
        <f t="shared" si="5"/>
        <v>63.300926998629393</v>
      </c>
      <c r="F70" s="2">
        <f t="shared" si="5"/>
        <v>79.596786426788185</v>
      </c>
      <c r="G70" s="2">
        <f t="shared" si="5"/>
        <v>99.642848430220511</v>
      </c>
      <c r="H70" s="2">
        <f t="shared" si="5"/>
        <v>98.131231468657234</v>
      </c>
      <c r="I70" s="2">
        <f t="shared" si="5"/>
        <v>102.73409999999967</v>
      </c>
      <c r="J70" s="2">
        <f t="shared" si="5"/>
        <v>96.01774885938562</v>
      </c>
      <c r="K70" s="2">
        <f t="shared" si="5"/>
        <v>51.937839950561738</v>
      </c>
      <c r="L70" s="2">
        <f t="shared" si="5"/>
        <v>147.26072181267318</v>
      </c>
      <c r="M70" s="2">
        <f t="shared" si="5"/>
        <v>181.07647960156464</v>
      </c>
    </row>
    <row r="71" spans="1:13">
      <c r="A71" s="1">
        <v>2038</v>
      </c>
      <c r="B71" s="2">
        <f t="shared" si="6"/>
        <v>341.08450000000175</v>
      </c>
      <c r="C71" s="2">
        <f t="shared" si="5"/>
        <v>282.71873305739064</v>
      </c>
      <c r="D71" s="2">
        <f t="shared" si="5"/>
        <v>214.16860005078979</v>
      </c>
      <c r="E71" s="2">
        <f t="shared" si="5"/>
        <v>63.956216097994229</v>
      </c>
      <c r="F71" s="2">
        <f t="shared" si="5"/>
        <v>80.420769723131798</v>
      </c>
      <c r="G71" s="2">
        <f t="shared" si="5"/>
        <v>100.67434789637196</v>
      </c>
      <c r="H71" s="2">
        <f t="shared" si="5"/>
        <v>99.147082726096869</v>
      </c>
      <c r="I71" s="2">
        <f t="shared" si="5"/>
        <v>103.79759999999942</v>
      </c>
      <c r="J71" s="2">
        <f t="shared" si="5"/>
        <v>97.01172141486586</v>
      </c>
      <c r="K71" s="2">
        <f t="shared" si="5"/>
        <v>52.475498749221742</v>
      </c>
      <c r="L71" s="2">
        <f t="shared" si="5"/>
        <v>148.75659821934778</v>
      </c>
      <c r="M71" s="2">
        <f t="shared" si="5"/>
        <v>182.91585693386014</v>
      </c>
    </row>
    <row r="72" spans="1:13">
      <c r="A72" s="1">
        <v>2039</v>
      </c>
      <c r="B72" s="2">
        <f t="shared" si="6"/>
        <v>344.51440000000184</v>
      </c>
      <c r="C72" s="2">
        <f t="shared" si="5"/>
        <v>285.56171473059294</v>
      </c>
      <c r="D72" s="2">
        <f t="shared" si="5"/>
        <v>216.3222507775572</v>
      </c>
      <c r="E72" s="2">
        <f t="shared" si="5"/>
        <v>64.611505197358838</v>
      </c>
      <c r="F72" s="2">
        <f t="shared" si="5"/>
        <v>81.244753019475411</v>
      </c>
      <c r="G72" s="2">
        <f t="shared" si="5"/>
        <v>101.70584736252363</v>
      </c>
      <c r="H72" s="2">
        <f t="shared" si="5"/>
        <v>100.16293398353628</v>
      </c>
      <c r="I72" s="2">
        <f t="shared" si="5"/>
        <v>104.86109999999962</v>
      </c>
      <c r="J72" s="2">
        <f t="shared" si="5"/>
        <v>98.005693970345874</v>
      </c>
      <c r="K72" s="2">
        <f t="shared" si="5"/>
        <v>53.013157547881747</v>
      </c>
      <c r="L72" s="2">
        <f t="shared" si="5"/>
        <v>150.25247462602283</v>
      </c>
      <c r="M72" s="2">
        <f t="shared" si="5"/>
        <v>184.75523426615609</v>
      </c>
    </row>
    <row r="73" spans="1:13">
      <c r="A73" s="1">
        <v>2040</v>
      </c>
      <c r="B73" s="2">
        <f t="shared" si="6"/>
        <v>347.94430000000284</v>
      </c>
      <c r="C73" s="2">
        <f t="shared" si="5"/>
        <v>288.40469640379615</v>
      </c>
      <c r="D73" s="2">
        <f t="shared" si="5"/>
        <v>218.4759015043237</v>
      </c>
      <c r="E73" s="2">
        <f t="shared" si="5"/>
        <v>65.266794296723674</v>
      </c>
      <c r="F73" s="2">
        <f t="shared" si="5"/>
        <v>82.068736315819024</v>
      </c>
      <c r="G73" s="2">
        <f t="shared" si="5"/>
        <v>102.73734682867507</v>
      </c>
      <c r="H73" s="2">
        <f t="shared" si="5"/>
        <v>101.17878524097591</v>
      </c>
      <c r="I73" s="2">
        <f t="shared" si="5"/>
        <v>105.92459999999937</v>
      </c>
      <c r="J73" s="2">
        <f t="shared" si="5"/>
        <v>98.999666525825887</v>
      </c>
      <c r="K73" s="2">
        <f t="shared" si="5"/>
        <v>53.550816346541978</v>
      </c>
      <c r="L73" s="2">
        <f t="shared" si="5"/>
        <v>151.74835103269788</v>
      </c>
      <c r="M73" s="2">
        <f t="shared" si="5"/>
        <v>186.59461159845205</v>
      </c>
    </row>
    <row r="75" spans="1:13">
      <c r="A75" s="152" t="s">
        <v>13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4"/>
    </row>
    <row r="76" spans="1:13">
      <c r="B76" s="1" t="s">
        <v>0</v>
      </c>
      <c r="C76" s="1" t="s">
        <v>1</v>
      </c>
      <c r="D76" s="1" t="s">
        <v>2</v>
      </c>
      <c r="E76" s="1" t="s">
        <v>3</v>
      </c>
      <c r="F76" s="1" t="s">
        <v>4</v>
      </c>
      <c r="G76" s="1" t="s">
        <v>5</v>
      </c>
      <c r="H76" s="1" t="s">
        <v>6</v>
      </c>
      <c r="I76" s="1" t="s">
        <v>7</v>
      </c>
      <c r="J76" s="1" t="s">
        <v>8</v>
      </c>
      <c r="K76" s="1" t="s">
        <v>9</v>
      </c>
      <c r="L76" s="1" t="s">
        <v>10</v>
      </c>
      <c r="M76" s="1" t="s">
        <v>11</v>
      </c>
    </row>
    <row r="77" spans="1:13">
      <c r="A77" s="1">
        <v>2008</v>
      </c>
      <c r="B77" s="2">
        <f t="shared" ref="B77:B100" si="7">B5+B41</f>
        <v>307.56529999999998</v>
      </c>
      <c r="C77" s="2">
        <f t="shared" ref="C77:M77" si="8">C5+C41</f>
        <v>255.47507375201405</v>
      </c>
      <c r="D77" s="2">
        <f t="shared" si="8"/>
        <v>194.96989312491468</v>
      </c>
      <c r="E77" s="2">
        <f t="shared" si="8"/>
        <v>58.866711668513403</v>
      </c>
      <c r="F77" s="2">
        <f t="shared" si="8"/>
        <v>74.021049903857488</v>
      </c>
      <c r="G77" s="2">
        <f t="shared" si="8"/>
        <v>92.662889889403729</v>
      </c>
      <c r="H77" s="2">
        <f t="shared" si="8"/>
        <v>91.257161347205525</v>
      </c>
      <c r="I77" s="2">
        <f t="shared" si="8"/>
        <v>95.537599999999998</v>
      </c>
      <c r="J77" s="2">
        <f t="shared" si="8"/>
        <v>89.291727707047073</v>
      </c>
      <c r="K77" s="2">
        <f t="shared" si="8"/>
        <v>48.299606246229843</v>
      </c>
      <c r="L77" s="2">
        <f t="shared" si="8"/>
        <v>137.08517562491144</v>
      </c>
      <c r="M77" s="2">
        <f t="shared" si="8"/>
        <v>166.45000135996798</v>
      </c>
    </row>
    <row r="78" spans="1:13">
      <c r="A78" s="1">
        <v>2009</v>
      </c>
      <c r="B78" s="2">
        <f t="shared" si="7"/>
        <v>305.9529</v>
      </c>
      <c r="C78" s="2">
        <f t="shared" ref="C78:M78" si="9">C6+C42</f>
        <v>254.08300911719479</v>
      </c>
      <c r="D78" s="2">
        <f t="shared" si="9"/>
        <v>193.73308362420403</v>
      </c>
      <c r="E78" s="2">
        <f t="shared" si="9"/>
        <v>60.317651744849996</v>
      </c>
      <c r="F78" s="2">
        <f t="shared" si="9"/>
        <v>75.845512401487795</v>
      </c>
      <c r="G78" s="2">
        <f t="shared" si="9"/>
        <v>94.946834358508738</v>
      </c>
      <c r="H78" s="2">
        <f t="shared" si="9"/>
        <v>93.506457577594375</v>
      </c>
      <c r="I78" s="2">
        <f t="shared" si="9"/>
        <v>97.892400000000009</v>
      </c>
      <c r="J78" s="2">
        <f t="shared" si="9"/>
        <v>91.492580150530685</v>
      </c>
      <c r="K78" s="2">
        <f t="shared" si="9"/>
        <v>49.490089498777785</v>
      </c>
      <c r="L78" s="2">
        <f t="shared" si="9"/>
        <v>136.07558289146181</v>
      </c>
      <c r="M78" s="2">
        <f t="shared" si="9"/>
        <v>165.50843863965409</v>
      </c>
    </row>
    <row r="79" spans="1:13">
      <c r="A79" s="1">
        <v>2010</v>
      </c>
      <c r="B79" s="2">
        <f t="shared" si="7"/>
        <v>262.41809999999998</v>
      </c>
      <c r="C79" s="2">
        <f t="shared" ref="C79:M79" si="10">C7+C43</f>
        <v>217.89118397969062</v>
      </c>
      <c r="D79" s="2">
        <f t="shared" si="10"/>
        <v>166.00403038530783</v>
      </c>
      <c r="E79" s="2">
        <f t="shared" si="10"/>
        <v>63.012254743760792</v>
      </c>
      <c r="F79" s="2">
        <f t="shared" si="10"/>
        <v>79.233799897086897</v>
      </c>
      <c r="G79" s="2">
        <f t="shared" si="10"/>
        <v>99.188445515418067</v>
      </c>
      <c r="H79" s="2">
        <f t="shared" si="10"/>
        <v>97.683722005459444</v>
      </c>
      <c r="I79" s="2">
        <f t="shared" si="10"/>
        <v>102.26560000000001</v>
      </c>
      <c r="J79" s="2">
        <f t="shared" si="10"/>
        <v>95.579877545571563</v>
      </c>
      <c r="K79" s="2">
        <f t="shared" si="10"/>
        <v>51.700986967795345</v>
      </c>
      <c r="L79" s="2">
        <f t="shared" si="10"/>
        <v>116.50423692565188</v>
      </c>
      <c r="M79" s="2">
        <f t="shared" si="10"/>
        <v>141.92869803056138</v>
      </c>
    </row>
    <row r="80" spans="1:13">
      <c r="A80" s="1">
        <v>2011</v>
      </c>
      <c r="B80" s="2">
        <f t="shared" si="7"/>
        <v>266.44909999999999</v>
      </c>
      <c r="C80" s="2">
        <f t="shared" ref="C80:M80" si="11">C8+C44</f>
        <v>220.90908324719456</v>
      </c>
      <c r="D80" s="2">
        <f t="shared" si="11"/>
        <v>167.95875039286312</v>
      </c>
      <c r="E80" s="2">
        <f t="shared" si="11"/>
        <v>65.706857742671602</v>
      </c>
      <c r="F80" s="2">
        <f t="shared" si="11"/>
        <v>82.622087392685998</v>
      </c>
      <c r="G80" s="2">
        <f t="shared" si="11"/>
        <v>103.43005667232738</v>
      </c>
      <c r="H80" s="2">
        <f t="shared" si="11"/>
        <v>101.86098643332446</v>
      </c>
      <c r="I80" s="2">
        <f t="shared" si="11"/>
        <v>106.6388</v>
      </c>
      <c r="J80" s="2">
        <f t="shared" si="11"/>
        <v>99.667174940612455</v>
      </c>
      <c r="K80" s="2">
        <f t="shared" si="11"/>
        <v>53.911884436812898</v>
      </c>
      <c r="L80" s="2">
        <f t="shared" si="11"/>
        <v>116.54270344693734</v>
      </c>
      <c r="M80" s="2">
        <f t="shared" si="11"/>
        <v>141.96336447025934</v>
      </c>
    </row>
    <row r="81" spans="1:13">
      <c r="A81" s="1">
        <v>2012</v>
      </c>
      <c r="B81" s="2">
        <f t="shared" si="7"/>
        <v>258.45885179999999</v>
      </c>
      <c r="C81" s="2">
        <f t="shared" ref="C81:M81" si="12">C9+C45</f>
        <v>214.27751809249114</v>
      </c>
      <c r="D81" s="2">
        <f t="shared" si="12"/>
        <v>162.83806807122713</v>
      </c>
      <c r="E81" s="2">
        <f t="shared" si="12"/>
        <v>67.808440804668351</v>
      </c>
      <c r="F81" s="2">
        <f t="shared" si="12"/>
        <v>85.264691001753704</v>
      </c>
      <c r="G81" s="2">
        <f t="shared" si="12"/>
        <v>106.73818709693543</v>
      </c>
      <c r="H81" s="2">
        <f t="shared" si="12"/>
        <v>105.11893135902629</v>
      </c>
      <c r="I81" s="2">
        <f t="shared" si="12"/>
        <v>110.04955959999999</v>
      </c>
      <c r="J81" s="2">
        <f t="shared" si="12"/>
        <v>102.85495250125246</v>
      </c>
      <c r="K81" s="2">
        <f t="shared" si="12"/>
        <v>55.636214393610537</v>
      </c>
      <c r="L81" s="2">
        <f t="shared" si="12"/>
        <v>113.00461466344289</v>
      </c>
      <c r="M81" s="2">
        <f t="shared" si="12"/>
        <v>137.82519359372114</v>
      </c>
    </row>
    <row r="82" spans="1:13">
      <c r="A82" s="1">
        <v>2013</v>
      </c>
      <c r="B82" s="2">
        <f t="shared" si="7"/>
        <v>262.74219240000002</v>
      </c>
      <c r="C82" s="2">
        <f t="shared" ref="C82:M82" si="13">C10+C46</f>
        <v>217.82208324002389</v>
      </c>
      <c r="D82" s="2">
        <f t="shared" si="13"/>
        <v>165.45748519978369</v>
      </c>
      <c r="E82" s="2">
        <f t="shared" si="13"/>
        <v>68.816015049107193</v>
      </c>
      <c r="F82" s="2">
        <f t="shared" si="13"/>
        <v>86.53164988760804</v>
      </c>
      <c r="G82" s="2">
        <f t="shared" si="13"/>
        <v>108.32422339183816</v>
      </c>
      <c r="H82" s="2">
        <f t="shared" si="13"/>
        <v>106.68090692701492</v>
      </c>
      <c r="I82" s="2">
        <f t="shared" si="13"/>
        <v>111.6848</v>
      </c>
      <c r="J82" s="2">
        <f t="shared" si="13"/>
        <v>104.38328731950581</v>
      </c>
      <c r="K82" s="2">
        <f t="shared" si="13"/>
        <v>56.462919977987042</v>
      </c>
      <c r="L82" s="2">
        <f t="shared" si="13"/>
        <v>114.83660696441451</v>
      </c>
      <c r="M82" s="2">
        <f t="shared" si="13"/>
        <v>140.22164455848667</v>
      </c>
    </row>
    <row r="83" spans="1:13">
      <c r="A83" s="1">
        <v>2014</v>
      </c>
      <c r="B83" s="2">
        <f t="shared" si="7"/>
        <v>266.44909999999999</v>
      </c>
      <c r="C83" s="2">
        <f t="shared" ref="C83:M83" si="14">C11+C47</f>
        <v>220.88907018501365</v>
      </c>
      <c r="D83" s="2">
        <f t="shared" si="14"/>
        <v>167.71756779097021</v>
      </c>
      <c r="E83" s="2">
        <f t="shared" si="14"/>
        <v>69.852400817919033</v>
      </c>
      <c r="F83" s="2">
        <f t="shared" si="14"/>
        <v>87.834837385915421</v>
      </c>
      <c r="G83" s="2">
        <f t="shared" si="14"/>
        <v>109.95561229834176</v>
      </c>
      <c r="H83" s="2">
        <f t="shared" si="14"/>
        <v>108.28754709157838</v>
      </c>
      <c r="I83" s="2">
        <f t="shared" si="14"/>
        <v>113.36680000000001</v>
      </c>
      <c r="J83" s="2">
        <f t="shared" si="14"/>
        <v>105.95532477913696</v>
      </c>
      <c r="K83" s="2">
        <f t="shared" si="14"/>
        <v>57.313265158378421</v>
      </c>
      <c r="L83" s="2">
        <f t="shared" si="14"/>
        <v>116.41854440554036</v>
      </c>
      <c r="M83" s="2">
        <f t="shared" si="14"/>
        <v>142.30526692685342</v>
      </c>
    </row>
    <row r="84" spans="1:13">
      <c r="A84" s="1">
        <v>2015</v>
      </c>
      <c r="B84" s="2">
        <f t="shared" si="7"/>
        <v>270.077</v>
      </c>
      <c r="C84" s="2">
        <f t="shared" ref="C84:M84" si="15">C12+C48</f>
        <v>223.89088477869129</v>
      </c>
      <c r="D84" s="2">
        <f t="shared" si="15"/>
        <v>169.93184462879478</v>
      </c>
      <c r="E84" s="2">
        <f t="shared" si="15"/>
        <v>70.888786586730902</v>
      </c>
      <c r="F84" s="2">
        <f t="shared" si="15"/>
        <v>89.138024884222773</v>
      </c>
      <c r="G84" s="2">
        <f t="shared" si="15"/>
        <v>111.58700120484534</v>
      </c>
      <c r="H84" s="2">
        <f t="shared" si="15"/>
        <v>109.89418725614186</v>
      </c>
      <c r="I84" s="2">
        <f t="shared" si="15"/>
        <v>115.0488</v>
      </c>
      <c r="J84" s="2">
        <f t="shared" si="15"/>
        <v>107.52736223876801</v>
      </c>
      <c r="K84" s="2">
        <f t="shared" si="15"/>
        <v>58.163610338769764</v>
      </c>
      <c r="L84" s="2">
        <f t="shared" si="15"/>
        <v>117.96798241110115</v>
      </c>
      <c r="M84" s="2">
        <f t="shared" si="15"/>
        <v>144.34112744501027</v>
      </c>
    </row>
    <row r="85" spans="1:13">
      <c r="A85" s="1">
        <v>2016</v>
      </c>
      <c r="B85" s="2">
        <f t="shared" si="7"/>
        <v>273.70490000000001</v>
      </c>
      <c r="C85" s="2">
        <f t="shared" ref="C85:M85" si="16">C13+C49</f>
        <v>226.89252012346483</v>
      </c>
      <c r="D85" s="2">
        <f t="shared" si="16"/>
        <v>172.14396129159749</v>
      </c>
      <c r="E85" s="2">
        <f t="shared" si="16"/>
        <v>71.925172355542756</v>
      </c>
      <c r="F85" s="2">
        <f t="shared" si="16"/>
        <v>90.441212382530097</v>
      </c>
      <c r="G85" s="2">
        <f t="shared" si="16"/>
        <v>113.2183901113489</v>
      </c>
      <c r="H85" s="2">
        <f t="shared" si="16"/>
        <v>111.50082742070539</v>
      </c>
      <c r="I85" s="2">
        <f t="shared" si="16"/>
        <v>116.7308</v>
      </c>
      <c r="J85" s="2">
        <f t="shared" si="16"/>
        <v>109.099399698399</v>
      </c>
      <c r="K85" s="2">
        <f t="shared" si="16"/>
        <v>59.013955519161094</v>
      </c>
      <c r="L85" s="2">
        <f t="shared" si="16"/>
        <v>119.51630837434273</v>
      </c>
      <c r="M85" s="2">
        <f t="shared" si="16"/>
        <v>146.38005024519259</v>
      </c>
    </row>
    <row r="86" spans="1:13">
      <c r="A86" s="1">
        <v>2017</v>
      </c>
      <c r="B86" s="2">
        <f t="shared" si="7"/>
        <v>284.60126298342732</v>
      </c>
      <c r="C86" s="2">
        <f t="shared" ref="C86:M86" si="17">C14+C50</f>
        <v>235.9191480118439</v>
      </c>
      <c r="D86" s="2">
        <f t="shared" si="17"/>
        <v>178.92354670311971</v>
      </c>
      <c r="E86" s="2">
        <f t="shared" si="17"/>
        <v>79.317107732468372</v>
      </c>
      <c r="F86" s="2">
        <f t="shared" si="17"/>
        <v>99.736088925025371</v>
      </c>
      <c r="G86" s="2">
        <f t="shared" si="17"/>
        <v>124.85413592570211</v>
      </c>
      <c r="H86" s="2">
        <f t="shared" si="17"/>
        <v>122.96005488968305</v>
      </c>
      <c r="I86" s="2">
        <f t="shared" si="17"/>
        <v>128.72752523315592</v>
      </c>
      <c r="J86" s="2">
        <f t="shared" si="17"/>
        <v>120.3118262497799</v>
      </c>
      <c r="K86" s="2">
        <f t="shared" si="17"/>
        <v>65.0789718583368</v>
      </c>
      <c r="L86" s="2">
        <f t="shared" si="17"/>
        <v>124.23645230563363</v>
      </c>
      <c r="M86" s="2">
        <f t="shared" si="17"/>
        <v>152.31182940570076</v>
      </c>
    </row>
    <row r="87" spans="1:13">
      <c r="A87" s="1">
        <v>2018</v>
      </c>
      <c r="B87" s="2">
        <f t="shared" si="7"/>
        <v>288.2165</v>
      </c>
      <c r="C87" s="2">
        <f t="shared" ref="C87:M87" si="18">C15+C51</f>
        <v>238.90979263090708</v>
      </c>
      <c r="D87" s="2">
        <f t="shared" si="18"/>
        <v>181.12175155319605</v>
      </c>
      <c r="E87" s="2">
        <f t="shared" si="18"/>
        <v>80.423535659800024</v>
      </c>
      <c r="F87" s="2">
        <f t="shared" si="18"/>
        <v>101.12734986865036</v>
      </c>
      <c r="G87" s="2">
        <f t="shared" si="18"/>
        <v>126.59577914467827</v>
      </c>
      <c r="H87" s="2">
        <f t="shared" si="18"/>
        <v>124.67527677012598</v>
      </c>
      <c r="I87" s="2">
        <f t="shared" si="18"/>
        <v>130.5232</v>
      </c>
      <c r="J87" s="2">
        <f t="shared" si="18"/>
        <v>121.99010686737387</v>
      </c>
      <c r="K87" s="2">
        <f t="shared" si="18"/>
        <v>65.986785998370181</v>
      </c>
      <c r="L87" s="2">
        <f t="shared" si="18"/>
        <v>125.77618707711025</v>
      </c>
      <c r="M87" s="2">
        <f t="shared" si="18"/>
        <v>154.35241122334313</v>
      </c>
    </row>
    <row r="88" spans="1:13">
      <c r="A88" s="1">
        <v>2019</v>
      </c>
      <c r="B88" s="2">
        <f t="shared" si="7"/>
        <v>291.84440000000001</v>
      </c>
      <c r="C88" s="2">
        <f t="shared" ref="C88:M88" si="19">C16+C52</f>
        <v>241.91077644065518</v>
      </c>
      <c r="D88" s="2">
        <f t="shared" si="19"/>
        <v>183.32601639845745</v>
      </c>
      <c r="E88" s="2">
        <f t="shared" si="19"/>
        <v>81.459921428611892</v>
      </c>
      <c r="F88" s="2">
        <f t="shared" si="19"/>
        <v>102.43053736695771</v>
      </c>
      <c r="G88" s="2">
        <f t="shared" si="19"/>
        <v>128.22716805118185</v>
      </c>
      <c r="H88" s="2">
        <f t="shared" si="19"/>
        <v>126.28191693468952</v>
      </c>
      <c r="I88" s="2">
        <f t="shared" si="19"/>
        <v>132.20519999999999</v>
      </c>
      <c r="J88" s="2">
        <f t="shared" si="19"/>
        <v>123.56214432700477</v>
      </c>
      <c r="K88" s="2">
        <f t="shared" si="19"/>
        <v>66.837131178761439</v>
      </c>
      <c r="L88" s="2">
        <f t="shared" si="19"/>
        <v>127.3204709820462</v>
      </c>
      <c r="M88" s="2">
        <f t="shared" si="19"/>
        <v>156.40246482518793</v>
      </c>
    </row>
    <row r="89" spans="1:13">
      <c r="A89" s="1">
        <v>2020</v>
      </c>
      <c r="B89" s="2">
        <f t="shared" si="7"/>
        <v>295.47229999999996</v>
      </c>
      <c r="C89" s="2">
        <f t="shared" ref="C89:M89" si="20">C17+C53</f>
        <v>244.91161078721845</v>
      </c>
      <c r="D89" s="2">
        <f t="shared" si="20"/>
        <v>185.52848002412156</v>
      </c>
      <c r="E89" s="2">
        <f t="shared" si="20"/>
        <v>82.496307197423775</v>
      </c>
      <c r="F89" s="2">
        <f t="shared" si="20"/>
        <v>103.73372486526502</v>
      </c>
      <c r="G89" s="2">
        <f t="shared" si="20"/>
        <v>129.85855695768541</v>
      </c>
      <c r="H89" s="2">
        <f t="shared" si="20"/>
        <v>127.88855709925309</v>
      </c>
      <c r="I89" s="2">
        <f t="shared" si="20"/>
        <v>133.88720000000001</v>
      </c>
      <c r="J89" s="2">
        <f t="shared" si="20"/>
        <v>125.13418178663551</v>
      </c>
      <c r="K89" s="2">
        <f t="shared" si="20"/>
        <v>67.68747635915264</v>
      </c>
      <c r="L89" s="2">
        <f t="shared" si="20"/>
        <v>128.86382763229298</v>
      </c>
      <c r="M89" s="2">
        <f t="shared" si="20"/>
        <v>158.45507185087158</v>
      </c>
    </row>
    <row r="90" spans="1:13">
      <c r="A90" s="1">
        <v>2021</v>
      </c>
      <c r="B90" s="2">
        <f t="shared" si="7"/>
        <v>299.10020000000003</v>
      </c>
      <c r="C90" s="2">
        <f t="shared" ref="C90:M90" si="21">C18+C54</f>
        <v>247.91871105609292</v>
      </c>
      <c r="D90" s="2">
        <f t="shared" si="21"/>
        <v>187.80645590436319</v>
      </c>
      <c r="E90" s="2">
        <f t="shared" si="21"/>
        <v>83.532692966235643</v>
      </c>
      <c r="F90" s="2">
        <f t="shared" si="21"/>
        <v>105.03691236357236</v>
      </c>
      <c r="G90" s="2">
        <f t="shared" si="21"/>
        <v>131.489945864189</v>
      </c>
      <c r="H90" s="2">
        <f t="shared" si="21"/>
        <v>129.49519726381658</v>
      </c>
      <c r="I90" s="2">
        <f t="shared" si="21"/>
        <v>135.56920000000002</v>
      </c>
      <c r="J90" s="2">
        <f t="shared" si="21"/>
        <v>126.70621924626661</v>
      </c>
      <c r="K90" s="2">
        <f t="shared" si="21"/>
        <v>68.537821539543998</v>
      </c>
      <c r="L90" s="2">
        <f t="shared" si="21"/>
        <v>130.44605743951075</v>
      </c>
      <c r="M90" s="2">
        <f t="shared" si="21"/>
        <v>160.40063207823562</v>
      </c>
    </row>
    <row r="91" spans="1:13">
      <c r="A91" s="1">
        <v>2022</v>
      </c>
      <c r="B91" s="2">
        <f t="shared" si="7"/>
        <v>302.72809999999998</v>
      </c>
      <c r="C91" s="2">
        <f t="shared" ref="C91:M91" si="22">C19+C55</f>
        <v>250.92581132496736</v>
      </c>
      <c r="D91" s="2">
        <f t="shared" si="22"/>
        <v>190.08443178460479</v>
      </c>
      <c r="E91" s="2">
        <f t="shared" si="22"/>
        <v>84.569078735047498</v>
      </c>
      <c r="F91" s="2">
        <f t="shared" si="22"/>
        <v>106.34009986187974</v>
      </c>
      <c r="G91" s="2">
        <f t="shared" si="22"/>
        <v>133.12133477069256</v>
      </c>
      <c r="H91" s="2">
        <f t="shared" si="22"/>
        <v>131.10183742838007</v>
      </c>
      <c r="I91" s="2">
        <f t="shared" si="22"/>
        <v>137.25119999999998</v>
      </c>
      <c r="J91" s="2">
        <f t="shared" si="22"/>
        <v>128.27825670589772</v>
      </c>
      <c r="K91" s="2">
        <f t="shared" si="22"/>
        <v>69.388166719935356</v>
      </c>
      <c r="L91" s="2">
        <f t="shared" si="22"/>
        <v>132.02828724672852</v>
      </c>
      <c r="M91" s="2">
        <f t="shared" si="22"/>
        <v>162.34619230559969</v>
      </c>
    </row>
    <row r="92" spans="1:13">
      <c r="A92" s="1">
        <v>2023</v>
      </c>
      <c r="B92" s="2">
        <f t="shared" si="7"/>
        <v>306.35599999999999</v>
      </c>
      <c r="C92" s="2">
        <f t="shared" ref="C92:M92" si="23">C20+C56</f>
        <v>253.93291159384182</v>
      </c>
      <c r="D92" s="2">
        <f t="shared" si="23"/>
        <v>192.36240766484636</v>
      </c>
      <c r="E92" s="2">
        <f t="shared" si="23"/>
        <v>85.605464503859352</v>
      </c>
      <c r="F92" s="2">
        <f t="shared" si="23"/>
        <v>107.64328736018707</v>
      </c>
      <c r="G92" s="2">
        <f t="shared" si="23"/>
        <v>134.75272367719617</v>
      </c>
      <c r="H92" s="2">
        <f t="shared" si="23"/>
        <v>132.70847759294355</v>
      </c>
      <c r="I92" s="2">
        <f t="shared" si="23"/>
        <v>138.9332</v>
      </c>
      <c r="J92" s="2">
        <f t="shared" si="23"/>
        <v>129.85029416552879</v>
      </c>
      <c r="K92" s="2">
        <f t="shared" si="23"/>
        <v>70.238511900326728</v>
      </c>
      <c r="L92" s="2">
        <f t="shared" si="23"/>
        <v>133.6105170539463</v>
      </c>
      <c r="M92" s="2">
        <f t="shared" si="23"/>
        <v>164.2917525329637</v>
      </c>
    </row>
    <row r="93" spans="1:13">
      <c r="A93" s="1">
        <v>2024</v>
      </c>
      <c r="B93" s="2">
        <f t="shared" si="7"/>
        <v>309.98390000000001</v>
      </c>
      <c r="C93" s="2">
        <f t="shared" ref="C93:M93" si="24">C21+C57</f>
        <v>256.94001186271629</v>
      </c>
      <c r="D93" s="2">
        <f t="shared" si="24"/>
        <v>194.64038354508801</v>
      </c>
      <c r="E93" s="2">
        <f t="shared" si="24"/>
        <v>86.641850272671206</v>
      </c>
      <c r="F93" s="2">
        <f t="shared" si="24"/>
        <v>108.94647485849441</v>
      </c>
      <c r="G93" s="2">
        <f t="shared" si="24"/>
        <v>136.38411258369973</v>
      </c>
      <c r="H93" s="2">
        <f t="shared" si="24"/>
        <v>134.31511775750704</v>
      </c>
      <c r="I93" s="2">
        <f t="shared" si="24"/>
        <v>140.61520000000002</v>
      </c>
      <c r="J93" s="2">
        <f t="shared" si="24"/>
        <v>131.4223316251599</v>
      </c>
      <c r="K93" s="2">
        <f t="shared" si="24"/>
        <v>71.088857080718086</v>
      </c>
      <c r="L93" s="2">
        <f t="shared" si="24"/>
        <v>135.19274686116412</v>
      </c>
      <c r="M93" s="2">
        <f t="shared" si="24"/>
        <v>166.23731276032774</v>
      </c>
    </row>
    <row r="94" spans="1:13">
      <c r="A94" s="1">
        <v>2025</v>
      </c>
      <c r="B94" s="2">
        <f t="shared" si="7"/>
        <v>313.61179999999996</v>
      </c>
      <c r="C94" s="2">
        <f t="shared" ref="C94:M94" si="25">C22+C58</f>
        <v>259.9471121315907</v>
      </c>
      <c r="D94" s="2">
        <f t="shared" si="25"/>
        <v>196.91835942532961</v>
      </c>
      <c r="E94" s="2">
        <f t="shared" si="25"/>
        <v>87.678236041483075</v>
      </c>
      <c r="F94" s="2">
        <f t="shared" si="25"/>
        <v>110.24966235680176</v>
      </c>
      <c r="G94" s="2">
        <f t="shared" si="25"/>
        <v>138.01550149020329</v>
      </c>
      <c r="H94" s="2">
        <f t="shared" si="25"/>
        <v>135.92175792207053</v>
      </c>
      <c r="I94" s="2">
        <f t="shared" si="25"/>
        <v>142.2972</v>
      </c>
      <c r="J94" s="2">
        <f t="shared" si="25"/>
        <v>132.994369084791</v>
      </c>
      <c r="K94" s="2">
        <f t="shared" si="25"/>
        <v>71.939202261109457</v>
      </c>
      <c r="L94" s="2">
        <f t="shared" si="25"/>
        <v>136.7749766683819</v>
      </c>
      <c r="M94" s="2">
        <f t="shared" si="25"/>
        <v>168.18287298769178</v>
      </c>
    </row>
    <row r="95" spans="1:13">
      <c r="A95" s="1">
        <v>2026</v>
      </c>
      <c r="B95" s="2">
        <f t="shared" si="7"/>
        <v>317.23970000000003</v>
      </c>
      <c r="C95" s="2">
        <f t="shared" ref="C95:M95" si="26">C23+C59</f>
        <v>262.95421240046517</v>
      </c>
      <c r="D95" s="2">
        <f t="shared" si="26"/>
        <v>199.19633530557118</v>
      </c>
      <c r="E95" s="2">
        <f t="shared" si="26"/>
        <v>88.714621810294943</v>
      </c>
      <c r="F95" s="2">
        <f t="shared" si="26"/>
        <v>111.55284985510912</v>
      </c>
      <c r="G95" s="2">
        <f t="shared" si="26"/>
        <v>139.64689039670688</v>
      </c>
      <c r="H95" s="2">
        <f t="shared" si="26"/>
        <v>137.52839808663398</v>
      </c>
      <c r="I95" s="2">
        <f t="shared" si="26"/>
        <v>143.97919999999999</v>
      </c>
      <c r="J95" s="2">
        <f t="shared" si="26"/>
        <v>134.56640654442211</v>
      </c>
      <c r="K95" s="2">
        <f t="shared" si="26"/>
        <v>72.789547441500815</v>
      </c>
      <c r="L95" s="2">
        <f t="shared" si="26"/>
        <v>138.3572064755997</v>
      </c>
      <c r="M95" s="2">
        <f t="shared" si="26"/>
        <v>170.12843321505588</v>
      </c>
    </row>
    <row r="96" spans="1:13">
      <c r="A96" s="1">
        <v>2027</v>
      </c>
      <c r="B96" s="2">
        <f t="shared" si="7"/>
        <v>320.86759999999998</v>
      </c>
      <c r="C96" s="2">
        <f t="shared" ref="C96:M96" si="27">C24+C60</f>
        <v>265.96131266933963</v>
      </c>
      <c r="D96" s="2">
        <f t="shared" si="27"/>
        <v>201.47431118581281</v>
      </c>
      <c r="E96" s="2">
        <f t="shared" si="27"/>
        <v>89.751007579106798</v>
      </c>
      <c r="F96" s="2">
        <f t="shared" si="27"/>
        <v>112.85603735341645</v>
      </c>
      <c r="G96" s="2">
        <f t="shared" si="27"/>
        <v>141.27827930321047</v>
      </c>
      <c r="H96" s="2">
        <f t="shared" si="27"/>
        <v>139.13503825119747</v>
      </c>
      <c r="I96" s="2">
        <f t="shared" si="27"/>
        <v>145.66120000000001</v>
      </c>
      <c r="J96" s="2">
        <f t="shared" si="27"/>
        <v>136.13844400405321</v>
      </c>
      <c r="K96" s="2">
        <f t="shared" si="27"/>
        <v>73.639892621892173</v>
      </c>
      <c r="L96" s="2">
        <f t="shared" si="27"/>
        <v>139.93943628281747</v>
      </c>
      <c r="M96" s="2">
        <f t="shared" si="27"/>
        <v>172.07399344241992</v>
      </c>
    </row>
    <row r="97" spans="1:15">
      <c r="A97" s="1">
        <f>+A96+1</f>
        <v>2028</v>
      </c>
      <c r="B97" s="2">
        <f t="shared" si="7"/>
        <v>324.49549999999999</v>
      </c>
      <c r="C97" s="2">
        <f t="shared" ref="C97:M97" si="28">C25+C61</f>
        <v>268.96841293821404</v>
      </c>
      <c r="D97" s="2">
        <f t="shared" si="28"/>
        <v>203.75228706605441</v>
      </c>
      <c r="E97" s="2">
        <f t="shared" si="28"/>
        <v>90.787393347918652</v>
      </c>
      <c r="F97" s="2">
        <f t="shared" si="28"/>
        <v>114.15922485172379</v>
      </c>
      <c r="G97" s="2">
        <f t="shared" si="28"/>
        <v>142.90966820971403</v>
      </c>
      <c r="H97" s="2">
        <f t="shared" si="28"/>
        <v>140.74167841576096</v>
      </c>
      <c r="I97" s="2">
        <f t="shared" si="28"/>
        <v>147.3432</v>
      </c>
      <c r="J97" s="2">
        <f t="shared" si="28"/>
        <v>137.71048146368432</v>
      </c>
      <c r="K97" s="2">
        <f t="shared" si="28"/>
        <v>74.490237802283531</v>
      </c>
      <c r="L97" s="2">
        <f t="shared" si="28"/>
        <v>141.52166609003527</v>
      </c>
      <c r="M97" s="2">
        <f t="shared" si="28"/>
        <v>174.01955366978399</v>
      </c>
    </row>
    <row r="98" spans="1:15">
      <c r="A98" s="1">
        <f>+A97+1</f>
        <v>2029</v>
      </c>
      <c r="B98" s="2">
        <f t="shared" si="7"/>
        <v>328.1234</v>
      </c>
      <c r="C98" s="2">
        <f t="shared" ref="C98:M98" si="29">C26+C62</f>
        <v>271.97551320708851</v>
      </c>
      <c r="D98" s="2">
        <f t="shared" si="29"/>
        <v>206.03026294629601</v>
      </c>
      <c r="E98" s="2">
        <f t="shared" si="29"/>
        <v>91.82377911673052</v>
      </c>
      <c r="F98" s="2">
        <f t="shared" si="29"/>
        <v>115.46241235003112</v>
      </c>
      <c r="G98" s="2">
        <f t="shared" si="29"/>
        <v>144.54105711621759</v>
      </c>
      <c r="H98" s="2">
        <f t="shared" si="29"/>
        <v>142.34831858032445</v>
      </c>
      <c r="I98" s="2">
        <f t="shared" si="29"/>
        <v>149.02520000000001</v>
      </c>
      <c r="J98" s="2">
        <f t="shared" si="29"/>
        <v>139.28251892331542</v>
      </c>
      <c r="K98" s="2">
        <f t="shared" si="29"/>
        <v>75.340582982674903</v>
      </c>
      <c r="L98" s="2">
        <f t="shared" si="29"/>
        <v>143.10389589725301</v>
      </c>
      <c r="M98" s="2">
        <f t="shared" si="29"/>
        <v>175.96511389714803</v>
      </c>
    </row>
    <row r="99" spans="1:15">
      <c r="A99" s="1">
        <f>+A98+1</f>
        <v>2030</v>
      </c>
      <c r="B99" s="2">
        <f t="shared" si="7"/>
        <v>331.75130000000001</v>
      </c>
      <c r="C99" s="2">
        <f t="shared" ref="C99:M99" si="30">C27+C63</f>
        <v>274.98261347596292</v>
      </c>
      <c r="D99" s="2">
        <f t="shared" si="30"/>
        <v>208.3082388265376</v>
      </c>
      <c r="E99" s="2">
        <f t="shared" si="30"/>
        <v>92.860164885542375</v>
      </c>
      <c r="F99" s="2">
        <f t="shared" si="30"/>
        <v>116.76559984833847</v>
      </c>
      <c r="G99" s="2">
        <f t="shared" si="30"/>
        <v>146.17244602272118</v>
      </c>
      <c r="H99" s="2">
        <f t="shared" si="30"/>
        <v>143.9549587448879</v>
      </c>
      <c r="I99" s="2">
        <f t="shared" si="30"/>
        <v>150.7072</v>
      </c>
      <c r="J99" s="2">
        <f t="shared" si="30"/>
        <v>140.85455638294653</v>
      </c>
      <c r="K99" s="2">
        <f t="shared" si="30"/>
        <v>76.19092816306626</v>
      </c>
      <c r="L99" s="2">
        <f t="shared" si="30"/>
        <v>144.68612570447081</v>
      </c>
      <c r="M99" s="2">
        <f t="shared" si="30"/>
        <v>177.9106741245121</v>
      </c>
    </row>
    <row r="100" spans="1:15">
      <c r="A100" s="1">
        <f>+A99+1</f>
        <v>2031</v>
      </c>
      <c r="B100" s="2">
        <f t="shared" si="7"/>
        <v>335.37919999999997</v>
      </c>
      <c r="C100" s="2">
        <f t="shared" ref="C100:M100" si="31">C28+C64</f>
        <v>277.98971374483739</v>
      </c>
      <c r="D100" s="2">
        <f t="shared" si="31"/>
        <v>210.5862147067792</v>
      </c>
      <c r="E100" s="2">
        <f t="shared" si="31"/>
        <v>93.896550654354229</v>
      </c>
      <c r="F100" s="2">
        <f t="shared" si="31"/>
        <v>118.06878734664582</v>
      </c>
      <c r="G100" s="2">
        <f t="shared" si="31"/>
        <v>147.80383492922476</v>
      </c>
      <c r="H100" s="2">
        <f t="shared" si="31"/>
        <v>145.56159890945142</v>
      </c>
      <c r="I100" s="2">
        <f t="shared" si="31"/>
        <v>152.38920000000002</v>
      </c>
      <c r="J100" s="2">
        <f t="shared" si="31"/>
        <v>142.4265938425776</v>
      </c>
      <c r="K100" s="2">
        <f t="shared" si="31"/>
        <v>77.041273343457618</v>
      </c>
      <c r="L100" s="2">
        <f t="shared" si="31"/>
        <v>146.26835551168861</v>
      </c>
      <c r="M100" s="2">
        <f t="shared" si="31"/>
        <v>179.85623435187614</v>
      </c>
    </row>
    <row r="101" spans="1:15">
      <c r="A101" s="1">
        <f t="shared" ref="A101:A109" si="32">+A100+1</f>
        <v>2032</v>
      </c>
      <c r="B101" s="2">
        <f t="shared" ref="B101:M101" si="33">B29+B65</f>
        <v>339.00709999999998</v>
      </c>
      <c r="C101" s="2">
        <f t="shared" si="33"/>
        <v>280.99681401371186</v>
      </c>
      <c r="D101" s="2">
        <f t="shared" si="33"/>
        <v>212.86419058702083</v>
      </c>
      <c r="E101" s="2">
        <f t="shared" si="33"/>
        <v>94.932936423166097</v>
      </c>
      <c r="F101" s="2">
        <f t="shared" si="33"/>
        <v>119.37197484495314</v>
      </c>
      <c r="G101" s="2">
        <f t="shared" si="33"/>
        <v>149.43522383572832</v>
      </c>
      <c r="H101" s="2">
        <f t="shared" si="33"/>
        <v>147.16823907401488</v>
      </c>
      <c r="I101" s="2">
        <f t="shared" si="33"/>
        <v>154.0712</v>
      </c>
      <c r="J101" s="2">
        <f t="shared" si="33"/>
        <v>143.99863130220871</v>
      </c>
      <c r="K101" s="2">
        <f t="shared" si="33"/>
        <v>77.89161852384899</v>
      </c>
      <c r="L101" s="2">
        <f t="shared" si="33"/>
        <v>147.85058531890638</v>
      </c>
      <c r="M101" s="2">
        <f t="shared" si="33"/>
        <v>181.80179457924024</v>
      </c>
    </row>
    <row r="102" spans="1:15">
      <c r="A102" s="1">
        <f t="shared" si="32"/>
        <v>2033</v>
      </c>
      <c r="B102" s="2">
        <f t="shared" ref="B102:M102" si="34">B30+B66</f>
        <v>342.63499999999999</v>
      </c>
      <c r="C102" s="2">
        <f t="shared" si="34"/>
        <v>284.00391428258632</v>
      </c>
      <c r="D102" s="2">
        <f t="shared" si="34"/>
        <v>215.14216646726246</v>
      </c>
      <c r="E102" s="2">
        <f t="shared" si="34"/>
        <v>95.969322191977966</v>
      </c>
      <c r="F102" s="2">
        <f t="shared" si="34"/>
        <v>120.6751623432605</v>
      </c>
      <c r="G102" s="2">
        <f t="shared" si="34"/>
        <v>151.06661274223188</v>
      </c>
      <c r="H102" s="2">
        <f t="shared" si="34"/>
        <v>148.77487923857836</v>
      </c>
      <c r="I102" s="2">
        <f t="shared" si="34"/>
        <v>155.75319999999999</v>
      </c>
      <c r="J102" s="2">
        <f t="shared" si="34"/>
        <v>145.57066876183981</v>
      </c>
      <c r="K102" s="2">
        <f t="shared" si="34"/>
        <v>78.741963704240348</v>
      </c>
      <c r="L102" s="2">
        <f t="shared" si="34"/>
        <v>149.43281512612418</v>
      </c>
      <c r="M102" s="2">
        <f t="shared" si="34"/>
        <v>183.74735480660428</v>
      </c>
    </row>
    <row r="103" spans="1:15">
      <c r="A103" s="1">
        <f t="shared" si="32"/>
        <v>2034</v>
      </c>
      <c r="B103" s="2">
        <f t="shared" ref="B103:M103" si="35">B31+B67</f>
        <v>346.06489999999957</v>
      </c>
      <c r="C103" s="2">
        <f t="shared" si="35"/>
        <v>286.84689595578908</v>
      </c>
      <c r="D103" s="2">
        <f t="shared" si="35"/>
        <v>217.29581719402969</v>
      </c>
      <c r="E103" s="2">
        <f t="shared" si="35"/>
        <v>96.624611291342703</v>
      </c>
      <c r="F103" s="2">
        <f t="shared" si="35"/>
        <v>121.49914563960432</v>
      </c>
      <c r="G103" s="2">
        <f t="shared" si="35"/>
        <v>152.54835003176595</v>
      </c>
      <c r="H103" s="2">
        <f t="shared" si="35"/>
        <v>150.08367769633855</v>
      </c>
      <c r="I103" s="2">
        <f t="shared" si="35"/>
        <v>157.54359999999951</v>
      </c>
      <c r="J103" s="2">
        <f t="shared" si="35"/>
        <v>147.03583119294535</v>
      </c>
      <c r="K103" s="2">
        <f t="shared" si="35"/>
        <v>79.324863554581498</v>
      </c>
      <c r="L103" s="2">
        <f t="shared" si="35"/>
        <v>150.77309259264848</v>
      </c>
      <c r="M103" s="2">
        <f t="shared" si="35"/>
        <v>185.55834760467724</v>
      </c>
    </row>
    <row r="104" spans="1:15">
      <c r="A104" s="1">
        <f t="shared" si="32"/>
        <v>2035</v>
      </c>
      <c r="B104" s="2">
        <f t="shared" ref="B104:M104" si="36">B32+B68</f>
        <v>349.49480000000057</v>
      </c>
      <c r="C104" s="2">
        <f t="shared" si="36"/>
        <v>289.68987762899229</v>
      </c>
      <c r="D104" s="2">
        <f t="shared" si="36"/>
        <v>219.44946792079801</v>
      </c>
      <c r="E104" s="2">
        <f t="shared" si="36"/>
        <v>98.279900390707539</v>
      </c>
      <c r="F104" s="2">
        <f t="shared" si="36"/>
        <v>122.94881983410096</v>
      </c>
      <c r="G104" s="2">
        <f t="shared" si="36"/>
        <v>153.57984949791739</v>
      </c>
      <c r="H104" s="2">
        <f t="shared" si="36"/>
        <v>151.09952895377819</v>
      </c>
      <c r="I104" s="2">
        <f t="shared" si="36"/>
        <v>158.60709999999972</v>
      </c>
      <c r="J104" s="2">
        <f t="shared" si="36"/>
        <v>148.02980374842559</v>
      </c>
      <c r="K104" s="2">
        <f t="shared" si="36"/>
        <v>80.862522353241502</v>
      </c>
      <c r="L104" s="2">
        <f t="shared" si="36"/>
        <v>153.26896899932308</v>
      </c>
      <c r="M104" s="2">
        <f t="shared" si="36"/>
        <v>187.39772493697274</v>
      </c>
    </row>
    <row r="105" spans="1:15">
      <c r="A105" s="1">
        <f t="shared" si="32"/>
        <v>2036</v>
      </c>
      <c r="B105" s="2">
        <f t="shared" ref="B105:M105" si="37">B33+B69</f>
        <v>352.92470000000066</v>
      </c>
      <c r="C105" s="2">
        <f t="shared" si="37"/>
        <v>292.53285930219459</v>
      </c>
      <c r="D105" s="2">
        <f t="shared" si="37"/>
        <v>221.60311864756542</v>
      </c>
      <c r="E105" s="2">
        <f t="shared" si="37"/>
        <v>98.935189490072148</v>
      </c>
      <c r="F105" s="2">
        <f t="shared" si="37"/>
        <v>123.77280313044457</v>
      </c>
      <c r="G105" s="2">
        <f t="shared" si="37"/>
        <v>155.61134896406907</v>
      </c>
      <c r="H105" s="2">
        <f t="shared" si="37"/>
        <v>153.1153802112176</v>
      </c>
      <c r="I105" s="2">
        <f t="shared" si="37"/>
        <v>160.67059999999947</v>
      </c>
      <c r="J105" s="2">
        <f t="shared" si="37"/>
        <v>150.02377630390561</v>
      </c>
      <c r="K105" s="2">
        <f t="shared" si="37"/>
        <v>81.400181151901506</v>
      </c>
      <c r="L105" s="2">
        <f t="shared" si="37"/>
        <v>154.76484540599813</v>
      </c>
      <c r="M105" s="2">
        <f t="shared" si="37"/>
        <v>189.23710226926869</v>
      </c>
    </row>
    <row r="106" spans="1:15">
      <c r="A106" s="1">
        <f t="shared" si="32"/>
        <v>2037</v>
      </c>
      <c r="B106" s="2">
        <f t="shared" ref="B106:M106" si="38">B34+B70</f>
        <v>357.65460000000166</v>
      </c>
      <c r="C106" s="2">
        <f t="shared" si="38"/>
        <v>295.37584097539781</v>
      </c>
      <c r="D106" s="2">
        <f t="shared" si="38"/>
        <v>223.75676937433192</v>
      </c>
      <c r="E106" s="2">
        <f t="shared" si="38"/>
        <v>99.590478589436984</v>
      </c>
      <c r="F106" s="2">
        <f t="shared" si="38"/>
        <v>124.59678642678819</v>
      </c>
      <c r="G106" s="2">
        <f t="shared" si="38"/>
        <v>156.64284843022051</v>
      </c>
      <c r="H106" s="2">
        <f t="shared" si="38"/>
        <v>154.13123146865723</v>
      </c>
      <c r="I106" s="2">
        <f t="shared" si="38"/>
        <v>161.73409999999967</v>
      </c>
      <c r="J106" s="2">
        <f t="shared" si="38"/>
        <v>151.01774885938562</v>
      </c>
      <c r="K106" s="2">
        <f t="shared" si="38"/>
        <v>81.937839950561738</v>
      </c>
      <c r="L106" s="2">
        <f t="shared" si="38"/>
        <v>156.26072181267318</v>
      </c>
      <c r="M106" s="2">
        <f t="shared" si="38"/>
        <v>192.07647960156464</v>
      </c>
    </row>
    <row r="107" spans="1:15">
      <c r="A107" s="1">
        <f t="shared" si="32"/>
        <v>2038</v>
      </c>
      <c r="B107" s="2">
        <f t="shared" ref="B107:M107" si="39">B35+B71</f>
        <v>361.08450000000175</v>
      </c>
      <c r="C107" s="2">
        <f t="shared" si="39"/>
        <v>298.21882264860102</v>
      </c>
      <c r="D107" s="2">
        <f t="shared" si="39"/>
        <v>225.91042010109933</v>
      </c>
      <c r="E107" s="2">
        <f t="shared" si="39"/>
        <v>101.24576768880182</v>
      </c>
      <c r="F107" s="2">
        <f t="shared" si="39"/>
        <v>126.4207697231318</v>
      </c>
      <c r="G107" s="2">
        <f t="shared" si="39"/>
        <v>157.67434789637196</v>
      </c>
      <c r="H107" s="2">
        <f t="shared" si="39"/>
        <v>155.14708272609687</v>
      </c>
      <c r="I107" s="2">
        <f t="shared" si="39"/>
        <v>162.79759999999942</v>
      </c>
      <c r="J107" s="2">
        <f t="shared" si="39"/>
        <v>152.01172141486586</v>
      </c>
      <c r="K107" s="2">
        <f t="shared" si="39"/>
        <v>83.475498749221742</v>
      </c>
      <c r="L107" s="2">
        <f t="shared" si="39"/>
        <v>157.75659821934778</v>
      </c>
      <c r="M107" s="2">
        <f t="shared" si="39"/>
        <v>193.91585693386014</v>
      </c>
    </row>
    <row r="108" spans="1:15">
      <c r="A108" s="1">
        <f t="shared" si="32"/>
        <v>2039</v>
      </c>
      <c r="B108" s="2">
        <f t="shared" ref="B108:M108" si="40">B36+B72</f>
        <v>364.51440000000184</v>
      </c>
      <c r="C108" s="2">
        <f t="shared" si="40"/>
        <v>302.56171473059294</v>
      </c>
      <c r="D108" s="2">
        <f t="shared" si="40"/>
        <v>228.06407082786674</v>
      </c>
      <c r="E108" s="2">
        <f t="shared" si="40"/>
        <v>101.90105678816643</v>
      </c>
      <c r="F108" s="2">
        <f t="shared" si="40"/>
        <v>127.24475301947541</v>
      </c>
      <c r="G108" s="2">
        <f t="shared" si="40"/>
        <v>159.70584736252363</v>
      </c>
      <c r="H108" s="2">
        <f t="shared" si="40"/>
        <v>157.16293398353628</v>
      </c>
      <c r="I108" s="2">
        <f t="shared" si="40"/>
        <v>164.86109999999962</v>
      </c>
      <c r="J108" s="2">
        <f t="shared" si="40"/>
        <v>154.00569397034587</v>
      </c>
      <c r="K108" s="2">
        <f t="shared" si="40"/>
        <v>84.013157547881747</v>
      </c>
      <c r="L108" s="2">
        <f t="shared" si="40"/>
        <v>159.25247462602283</v>
      </c>
      <c r="M108" s="2">
        <f t="shared" si="40"/>
        <v>195.75523426615609</v>
      </c>
    </row>
    <row r="109" spans="1:15">
      <c r="A109" s="1">
        <f t="shared" si="32"/>
        <v>2040</v>
      </c>
      <c r="B109" s="2">
        <f t="shared" ref="B109:M109" si="41">B37+B73</f>
        <v>367.94430000000284</v>
      </c>
      <c r="C109" s="2">
        <f t="shared" si="41"/>
        <v>305.40469640379615</v>
      </c>
      <c r="D109" s="2">
        <f t="shared" si="41"/>
        <v>230.21772155463324</v>
      </c>
      <c r="E109" s="2">
        <f t="shared" si="41"/>
        <v>102.55634588753126</v>
      </c>
      <c r="F109" s="2">
        <f t="shared" si="41"/>
        <v>128.06873631581902</v>
      </c>
      <c r="G109" s="2">
        <f t="shared" si="41"/>
        <v>160.73734682867507</v>
      </c>
      <c r="H109" s="2">
        <f t="shared" si="41"/>
        <v>158.17878524097591</v>
      </c>
      <c r="I109" s="2">
        <f t="shared" si="41"/>
        <v>165.92459999999937</v>
      </c>
      <c r="J109" s="2">
        <f t="shared" si="41"/>
        <v>154.99966652582589</v>
      </c>
      <c r="K109" s="2">
        <f t="shared" si="41"/>
        <v>84.550816346541978</v>
      </c>
      <c r="L109" s="2">
        <f t="shared" si="41"/>
        <v>160.74835103269788</v>
      </c>
      <c r="M109" s="2">
        <f t="shared" si="41"/>
        <v>197.59461159845205</v>
      </c>
    </row>
    <row r="110" spans="1:15">
      <c r="B110" s="12"/>
    </row>
    <row r="111" spans="1:15">
      <c r="N111" s="21" t="s">
        <v>30</v>
      </c>
      <c r="O111" s="22"/>
    </row>
    <row r="112" spans="1:15" s="8" customFormat="1">
      <c r="A112" s="9" t="s">
        <v>12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1"/>
      <c r="N112" s="20" t="s">
        <v>28</v>
      </c>
      <c r="O112" s="20" t="s">
        <v>29</v>
      </c>
    </row>
    <row r="113" spans="1:15">
      <c r="B113" s="1" t="s">
        <v>0</v>
      </c>
      <c r="C113" s="1" t="s">
        <v>1</v>
      </c>
      <c r="D113" s="1" t="s">
        <v>2</v>
      </c>
      <c r="E113" s="1" t="s">
        <v>3</v>
      </c>
      <c r="F113" s="1" t="s">
        <v>4</v>
      </c>
      <c r="G113" s="1" t="s">
        <v>5</v>
      </c>
      <c r="H113" s="1" t="s">
        <v>6</v>
      </c>
      <c r="I113" s="1" t="s">
        <v>7</v>
      </c>
      <c r="J113" s="1" t="s">
        <v>8</v>
      </c>
      <c r="K113" s="1" t="s">
        <v>9</v>
      </c>
      <c r="L113" s="1" t="s">
        <v>10</v>
      </c>
      <c r="M113" s="1" t="s">
        <v>11</v>
      </c>
      <c r="N113" s="23">
        <f>1-N4-N40</f>
        <v>0.59689999999999999</v>
      </c>
      <c r="O113" s="23">
        <f>1-O4-O40</f>
        <v>0.66359999999999997</v>
      </c>
    </row>
    <row r="114" spans="1:15">
      <c r="A114" s="1">
        <v>2008</v>
      </c>
      <c r="B114" s="2">
        <f>+'Res LM Total'!B3*$N$113</f>
        <v>455.43469999999996</v>
      </c>
      <c r="C114" s="2">
        <f>+'Res LM Total'!C3*$N$113</f>
        <v>378.30084724033043</v>
      </c>
      <c r="D114" s="2">
        <f>+'Res LM Total'!D3*$N$113</f>
        <v>288.7063488123581</v>
      </c>
      <c r="E114" s="2">
        <f>+'Res LM Total'!E3*$O$113</f>
        <v>116.12351326761443</v>
      </c>
      <c r="F114" s="2">
        <f>+'Res LM Total'!F3*$O$113</f>
        <v>146.0177429137926</v>
      </c>
      <c r="G114" s="2">
        <f>+'Res LM Total'!G3*$O$113</f>
        <v>182.79159848575597</v>
      </c>
      <c r="H114" s="2">
        <f>+'Res LM Total'!H3*$O$113</f>
        <v>180.01858582046842</v>
      </c>
      <c r="I114" s="2">
        <f>+'Res LM Total'!I3*$O$113</f>
        <v>188.4624</v>
      </c>
      <c r="J114" s="2">
        <f>+'Res LM Total'!J3*$O$113</f>
        <v>176.14146999523317</v>
      </c>
      <c r="K114" s="2">
        <f>+'Res LM Total'!K3*$O$113</f>
        <v>95.278295793692394</v>
      </c>
      <c r="L114" s="2">
        <f>+'Res LM Total'!L3*$N$113</f>
        <v>202.99216405484898</v>
      </c>
      <c r="M114" s="2">
        <f>+'Res LM Total'!M3*$N$113</f>
        <v>246.4748345615601</v>
      </c>
    </row>
    <row r="115" spans="1:15">
      <c r="A115" s="1">
        <v>2009</v>
      </c>
      <c r="B115" s="2">
        <f>+'Res LM Total'!B4*$N$113</f>
        <v>453.0471</v>
      </c>
      <c r="C115" s="2">
        <f>+'Res LM Total'!C4*$N$113</f>
        <v>376.23951412069852</v>
      </c>
      <c r="D115" s="2">
        <f>+'Res LM Total'!D4*$N$113</f>
        <v>286.87491345891192</v>
      </c>
      <c r="E115" s="2">
        <f>+'Res LM Total'!E4*$O$113</f>
        <v>118.98571253829505</v>
      </c>
      <c r="F115" s="2">
        <f>+'Res LM Total'!F4*$O$113</f>
        <v>149.61677178842834</v>
      </c>
      <c r="G115" s="2">
        <f>+'Res LM Total'!G4*$O$113</f>
        <v>187.29702520899642</v>
      </c>
      <c r="H115" s="2">
        <f>+'Res LM Total'!H4*$O$113</f>
        <v>184.45566363998699</v>
      </c>
      <c r="I115" s="2">
        <f>+'Res LM Total'!I4*$O$113</f>
        <v>193.10759999999999</v>
      </c>
      <c r="J115" s="2">
        <f>+'Res LM Total'!J4*$O$113</f>
        <v>180.48298510074957</v>
      </c>
      <c r="K115" s="2">
        <f>+'Res LM Total'!K4*$O$113</f>
        <v>97.626704492832744</v>
      </c>
      <c r="L115" s="2">
        <f>+'Res LM Total'!L4*$N$113</f>
        <v>201.49718538306516</v>
      </c>
      <c r="M115" s="2">
        <f>+'Res LM Total'!M4*$N$113</f>
        <v>245.08059296454857</v>
      </c>
    </row>
    <row r="116" spans="1:15">
      <c r="A116" s="1">
        <v>2010</v>
      </c>
      <c r="B116" s="2">
        <f>+'Res LM Total'!B5*$N$113</f>
        <v>388.58190000000002</v>
      </c>
      <c r="C116" s="2">
        <f>+'Res LM Total'!C5*$N$113</f>
        <v>322.64760039066567</v>
      </c>
      <c r="D116" s="2">
        <f>+'Res LM Total'!D5*$N$113</f>
        <v>245.81445233686492</v>
      </c>
      <c r="E116" s="2">
        <f>+'Res LM Total'!E5*$O$113</f>
        <v>124.30122546955904</v>
      </c>
      <c r="F116" s="2">
        <f>+'Res LM Total'!F5*$O$113</f>
        <v>156.300682555609</v>
      </c>
      <c r="G116" s="2">
        <f>+'Res LM Total'!G5*$O$113</f>
        <v>195.664246266443</v>
      </c>
      <c r="H116" s="2">
        <f>+'Res LM Total'!H5*$O$113</f>
        <v>192.695951019093</v>
      </c>
      <c r="I116" s="2">
        <f>+'Res LM Total'!I5*$O$113</f>
        <v>201.73439999999999</v>
      </c>
      <c r="J116" s="2">
        <f>+'Res LM Total'!J5*$O$113</f>
        <v>188.54579886813698</v>
      </c>
      <c r="K116" s="2">
        <f>+'Res LM Total'!K5*$O$113</f>
        <v>101.98803493409332</v>
      </c>
      <c r="L116" s="2">
        <f>+'Res LM Total'!L5*$N$113</f>
        <v>172.51644510275764</v>
      </c>
      <c r="M116" s="2">
        <f>+'Res LM Total'!M5*$N$113</f>
        <v>210.16432610876228</v>
      </c>
    </row>
    <row r="117" spans="1:15">
      <c r="A117" s="1">
        <v>2011</v>
      </c>
      <c r="B117" s="2">
        <f>+'Res LM Total'!B6*$N$113</f>
        <v>394.55090000000001</v>
      </c>
      <c r="C117" s="2">
        <f>+'Res LM Total'!C6*$N$113</f>
        <v>327.11642716509658</v>
      </c>
      <c r="D117" s="2">
        <f>+'Res LM Total'!D6*$N$113</f>
        <v>248.70895090424213</v>
      </c>
      <c r="E117" s="2">
        <f>+'Res LM Total'!E6*$O$113</f>
        <v>129.61673840082304</v>
      </c>
      <c r="F117" s="2">
        <f>+'Res LM Total'!F6*$O$113</f>
        <v>162.98459332278961</v>
      </c>
      <c r="G117" s="2">
        <f>+'Res LM Total'!G6*$O$113</f>
        <v>204.03146732388956</v>
      </c>
      <c r="H117" s="2">
        <f>+'Res LM Total'!H6*$O$113</f>
        <v>200.9362383981989</v>
      </c>
      <c r="I117" s="2">
        <f>+'Res LM Total'!I6*$O$113</f>
        <v>210.3612</v>
      </c>
      <c r="J117" s="2">
        <f>+'Res LM Total'!J6*$O$113</f>
        <v>196.60861263552445</v>
      </c>
      <c r="K117" s="2">
        <f>+'Res LM Total'!K6*$O$113</f>
        <v>106.34936537535386</v>
      </c>
      <c r="L117" s="2">
        <f>+'Res LM Total'!L6*$N$113</f>
        <v>172.57340532740486</v>
      </c>
      <c r="M117" s="2">
        <f>+'Res LM Total'!M6*$N$113</f>
        <v>210.21565927139122</v>
      </c>
    </row>
    <row r="118" spans="1:15">
      <c r="A118" s="1">
        <v>2012</v>
      </c>
      <c r="B118" s="2">
        <f>+'Res LM Total'!B7*$N$113</f>
        <v>382.71914820000001</v>
      </c>
      <c r="C118" s="2">
        <f>+'Res LM Total'!C7*$N$113</f>
        <v>317.29657789483491</v>
      </c>
      <c r="D118" s="2">
        <f>+'Res LM Total'!D7*$N$113</f>
        <v>241.12637765248192</v>
      </c>
      <c r="E118" s="2">
        <f>+'Res LM Total'!E7*$O$113</f>
        <v>133.76242960159905</v>
      </c>
      <c r="F118" s="2">
        <f>+'Res LM Total'!F7*$O$113</f>
        <v>168.19752957420855</v>
      </c>
      <c r="G118" s="2">
        <f>+'Res LM Total'!G7*$O$113</f>
        <v>210.55725611630899</v>
      </c>
      <c r="H118" s="2">
        <f>+'Res LM Total'!H7*$O$113</f>
        <v>207.36302868564161</v>
      </c>
      <c r="I118" s="2">
        <f>+'Res LM Total'!I7*$O$113</f>
        <v>217.0894404</v>
      </c>
      <c r="J118" s="2">
        <f>+'Res LM Total'!J7*$O$113</f>
        <v>202.89698715764303</v>
      </c>
      <c r="K118" s="2">
        <f>+'Res LM Total'!K7*$O$113</f>
        <v>109.75086763258011</v>
      </c>
      <c r="L118" s="2">
        <f>+'Res LM Total'!L7*$N$113</f>
        <v>167.33429544184833</v>
      </c>
      <c r="M118" s="2">
        <f>+'Res LM Total'!M7*$N$113</f>
        <v>204.08796342369672</v>
      </c>
    </row>
    <row r="119" spans="1:15">
      <c r="A119" s="1">
        <v>2013</v>
      </c>
      <c r="B119" s="2">
        <f>+'Res LM Total'!B8*$N$113</f>
        <v>389.06180759999995</v>
      </c>
      <c r="C119" s="2">
        <f>+'Res LM Total'!C8*$N$113</f>
        <v>322.54527781188352</v>
      </c>
      <c r="D119" s="2">
        <f>+'Res LM Total'!D8*$N$113</f>
        <v>245.00514243550208</v>
      </c>
      <c r="E119" s="2">
        <f>+'Res LM Total'!E8*$O$113</f>
        <v>135.75002255228162</v>
      </c>
      <c r="F119" s="2">
        <f>+'Res LM Total'!F8*$O$113</f>
        <v>170.69679805415188</v>
      </c>
      <c r="G119" s="2">
        <f>+'Res LM Total'!G8*$O$113</f>
        <v>213.68595315940487</v>
      </c>
      <c r="H119" s="2">
        <f>+'Res LM Total'!H8*$O$113</f>
        <v>210.44426229716734</v>
      </c>
      <c r="I119" s="2">
        <f>+'Res LM Total'!I8*$O$113</f>
        <v>220.31519999999998</v>
      </c>
      <c r="J119" s="2">
        <f>+'Res LM Total'!J8*$O$113</f>
        <v>205.9118592902023</v>
      </c>
      <c r="K119" s="2">
        <f>+'Res LM Total'!K8*$O$113</f>
        <v>111.38166973065458</v>
      </c>
      <c r="L119" s="2">
        <f>+'Res LM Total'!L8*$N$113</f>
        <v>170.04706201205414</v>
      </c>
      <c r="M119" s="2">
        <f>+'Res LM Total'!M8*$N$113</f>
        <v>207.63656570816346</v>
      </c>
    </row>
    <row r="120" spans="1:15">
      <c r="A120" s="1">
        <v>2014</v>
      </c>
      <c r="B120" s="2">
        <f>+'Res LM Total'!B9*$N$113</f>
        <v>394.55090000000001</v>
      </c>
      <c r="C120" s="2">
        <f>+'Res LM Total'!C9*$N$113</f>
        <v>327.0867923429289</v>
      </c>
      <c r="D120" s="2">
        <f>+'Res LM Total'!D9*$N$113</f>
        <v>248.35181397774775</v>
      </c>
      <c r="E120" s="2">
        <f>+'Res LM Total'!E9*$O$113</f>
        <v>137.79445060276774</v>
      </c>
      <c r="F120" s="2">
        <f>+'Res LM Total'!F9*$O$113</f>
        <v>173.26753296460603</v>
      </c>
      <c r="G120" s="2">
        <f>+'Res LM Total'!G9*$O$113</f>
        <v>216.90411510457668</v>
      </c>
      <c r="H120" s="2">
        <f>+'Res LM Total'!H9*$O$113</f>
        <v>213.61360359682345</v>
      </c>
      <c r="I120" s="2">
        <f>+'Res LM Total'!I9*$O$113</f>
        <v>223.63319999999999</v>
      </c>
      <c r="J120" s="2">
        <f>+'Res LM Total'!J9*$O$113</f>
        <v>209.0129415084283</v>
      </c>
      <c r="K120" s="2">
        <f>+'Res LM Total'!K9*$O$113</f>
        <v>113.05910451575481</v>
      </c>
      <c r="L120" s="2">
        <f>+'Res LM Total'!L9*$N$113</f>
        <v>172.38955384685448</v>
      </c>
      <c r="M120" s="2">
        <f>+'Res LM Total'!M9*$N$113</f>
        <v>210.72193954016075</v>
      </c>
    </row>
    <row r="121" spans="1:15">
      <c r="A121" s="1">
        <v>2015</v>
      </c>
      <c r="B121" s="2">
        <f>+'Res LM Total'!B10*$N$113</f>
        <v>399.923</v>
      </c>
      <c r="C121" s="2">
        <f>+'Res LM Total'!C10*$N$113</f>
        <v>331.53180135053543</v>
      </c>
      <c r="D121" s="2">
        <f>+'Res LM Total'!D10*$N$113</f>
        <v>251.63065755129648</v>
      </c>
      <c r="E121" s="2">
        <f>+'Res LM Total'!E10*$O$113</f>
        <v>139.83887865325394</v>
      </c>
      <c r="F121" s="2">
        <f>+'Res LM Total'!F10*$O$113</f>
        <v>175.83826787506013</v>
      </c>
      <c r="G121" s="2">
        <f>+'Res LM Total'!G10*$O$113</f>
        <v>220.12227704974842</v>
      </c>
      <c r="H121" s="2">
        <f>+'Res LM Total'!H10*$O$113</f>
        <v>216.78294489647959</v>
      </c>
      <c r="I121" s="2">
        <f>+'Res LM Total'!I10*$O$113</f>
        <v>226.9512</v>
      </c>
      <c r="J121" s="2">
        <f>+'Res LM Total'!J10*$O$113</f>
        <v>212.1140237266541</v>
      </c>
      <c r="K121" s="2">
        <f>+'Res LM Total'!K10*$O$113</f>
        <v>114.73653930085497</v>
      </c>
      <c r="L121" s="2">
        <f>+'Res LM Total'!L10*$N$113</f>
        <v>174.68392136240703</v>
      </c>
      <c r="M121" s="2">
        <f>+'Res LM Total'!M10*$N$113</f>
        <v>213.73658886610423</v>
      </c>
    </row>
    <row r="122" spans="1:15">
      <c r="A122" s="1">
        <v>2016</v>
      </c>
      <c r="B122" s="2">
        <f>+'Res LM Total'!B11*$N$113</f>
        <v>405.29509999999999</v>
      </c>
      <c r="C122" s="2">
        <f>+'Res LM Total'!C11*$N$113</f>
        <v>335.97654493102499</v>
      </c>
      <c r="D122" s="2">
        <f>+'Res LM Total'!D11*$N$113</f>
        <v>254.90630239383415</v>
      </c>
      <c r="E122" s="2">
        <f>+'Res LM Total'!E11*$O$113</f>
        <v>141.88330670374009</v>
      </c>
      <c r="F122" s="2">
        <f>+'Res LM Total'!F11*$O$113</f>
        <v>178.40900278551416</v>
      </c>
      <c r="G122" s="2">
        <f>+'Res LM Total'!G11*$O$113</f>
        <v>223.34043899492011</v>
      </c>
      <c r="H122" s="2">
        <f>+'Res LM Total'!H11*$O$113</f>
        <v>219.95228619613582</v>
      </c>
      <c r="I122" s="2">
        <f>+'Res LM Total'!I11*$O$113</f>
        <v>230.26919999999998</v>
      </c>
      <c r="J122" s="2">
        <f>+'Res LM Total'!J11*$O$113</f>
        <v>215.21510594487984</v>
      </c>
      <c r="K122" s="2">
        <f>+'Res LM Total'!K11*$O$113</f>
        <v>116.41397408595512</v>
      </c>
      <c r="L122" s="2">
        <f>+'Res LM Total'!L11*$N$113</f>
        <v>176.97664219460475</v>
      </c>
      <c r="M122" s="2">
        <f>+'Res LM Total'!M11*$N$113</f>
        <v>216.75577273965635</v>
      </c>
    </row>
    <row r="123" spans="1:15">
      <c r="A123" s="1">
        <v>2017</v>
      </c>
      <c r="B123" s="2">
        <f>+'Res LM Total'!B12*$N$113</f>
        <v>421.43015101664048</v>
      </c>
      <c r="C123" s="2">
        <f>+'Res LM Total'!C12*$N$113</f>
        <v>349.34294082924742</v>
      </c>
      <c r="D123" s="2">
        <f>+'Res LM Total'!D12*$N$113</f>
        <v>264.94533621208677</v>
      </c>
      <c r="E123" s="2">
        <f>+'Res LM Total'!E12*$O$113</f>
        <v>156.46501989080264</v>
      </c>
      <c r="F123" s="2">
        <f>+'Res LM Total'!F12*$O$113</f>
        <v>196.74455591749953</v>
      </c>
      <c r="G123" s="2">
        <f>+'Res LM Total'!G12*$O$113</f>
        <v>246.29371165367397</v>
      </c>
      <c r="H123" s="2">
        <f>+'Res LM Total'!H12*$O$113</f>
        <v>242.55734965753172</v>
      </c>
      <c r="I123" s="2">
        <f>+'Res LM Total'!I12*$O$113</f>
        <v>253.9345592887106</v>
      </c>
      <c r="J123" s="2">
        <f>+'Res LM Total'!J12*$O$113</f>
        <v>237.33331718000576</v>
      </c>
      <c r="K123" s="2">
        <f>+'Res LM Total'!K12*$O$113</f>
        <v>128.37813830318757</v>
      </c>
      <c r="L123" s="2">
        <f>+'Res LM Total'!L12*$N$113</f>
        <v>183.96610861134388</v>
      </c>
      <c r="M123" s="2">
        <f>+'Res LM Total'!M12*$N$113</f>
        <v>225.53939710310789</v>
      </c>
    </row>
    <row r="124" spans="1:15">
      <c r="A124" s="1">
        <v>2018</v>
      </c>
      <c r="B124" s="2">
        <f>+'Res LM Total'!B13*$N$113</f>
        <v>426.7835</v>
      </c>
      <c r="C124" s="2">
        <f>+'Res LM Total'!C13*$N$113</f>
        <v>353.77140962884755</v>
      </c>
      <c r="D124" s="2">
        <f>+'Res LM Total'!D13*$N$113</f>
        <v>268.2003808040256</v>
      </c>
      <c r="E124" s="2">
        <f>+'Res LM Total'!E13*$O$113</f>
        <v>158.64761671772681</v>
      </c>
      <c r="F124" s="2">
        <f>+'Res LM Total'!F13*$O$113</f>
        <v>199.48902905123774</v>
      </c>
      <c r="G124" s="2">
        <f>+'Res LM Total'!G13*$O$113</f>
        <v>249.72936694532845</v>
      </c>
      <c r="H124" s="2">
        <f>+'Res LM Total'!H13*$O$113</f>
        <v>245.94088485331625</v>
      </c>
      <c r="I124" s="2">
        <f>+'Res LM Total'!I13*$O$113</f>
        <v>257.47679999999997</v>
      </c>
      <c r="J124" s="2">
        <f>+'Res LM Total'!J13*$O$113</f>
        <v>240.64398013433203</v>
      </c>
      <c r="K124" s="2">
        <f>+'Res LM Total'!K13*$O$113</f>
        <v>130.16893932377661</v>
      </c>
      <c r="L124" s="2">
        <f>+'Res LM Total'!L13*$N$113</f>
        <v>186.24610783013424</v>
      </c>
      <c r="M124" s="2">
        <f>+'Res LM Total'!M13*$N$113</f>
        <v>228.56103760658274</v>
      </c>
    </row>
    <row r="125" spans="1:15">
      <c r="A125" s="1">
        <v>2019</v>
      </c>
      <c r="B125" s="2">
        <f>+'Res LM Total'!B14*$N$113</f>
        <v>432.15559999999999</v>
      </c>
      <c r="C125" s="2">
        <f>+'Res LM Total'!C14*$N$113</f>
        <v>358.21518843321036</v>
      </c>
      <c r="D125" s="2">
        <f>+'Res LM Total'!D14*$N$113</f>
        <v>271.46439887928369</v>
      </c>
      <c r="E125" s="2">
        <f>+'Res LM Total'!E14*$O$113</f>
        <v>160.69204476821301</v>
      </c>
      <c r="F125" s="2">
        <f>+'Res LM Total'!F14*$O$113</f>
        <v>202.05976396169183</v>
      </c>
      <c r="G125" s="2">
        <f>+'Res LM Total'!G14*$O$113</f>
        <v>252.94752889050019</v>
      </c>
      <c r="H125" s="2">
        <f>+'Res LM Total'!H14*$O$113</f>
        <v>249.11022615297253</v>
      </c>
      <c r="I125" s="2">
        <f>+'Res LM Total'!I14*$O$113</f>
        <v>260.79480000000001</v>
      </c>
      <c r="J125" s="2">
        <f>+'Res LM Total'!J14*$O$113</f>
        <v>243.74506235255757</v>
      </c>
      <c r="K125" s="2">
        <f>+'Res LM Total'!K14*$O$113</f>
        <v>131.8463741088766</v>
      </c>
      <c r="L125" s="2">
        <f>+'Res LM Total'!L14*$N$113</f>
        <v>188.53284328748046</v>
      </c>
      <c r="M125" s="2">
        <f>+'Res LM Total'!M14*$N$113</f>
        <v>231.59670368185235</v>
      </c>
    </row>
    <row r="126" spans="1:15">
      <c r="A126" s="1">
        <v>2020</v>
      </c>
      <c r="B126" s="2">
        <f>+'Res LM Total'!B15*$N$113</f>
        <v>437.52769999999998</v>
      </c>
      <c r="C126" s="2">
        <f>+'Res LM Total'!C15*$N$113</f>
        <v>362.65874591637487</v>
      </c>
      <c r="D126" s="2">
        <f>+'Res LM Total'!D15*$N$113</f>
        <v>274.72574975539112</v>
      </c>
      <c r="E126" s="2">
        <f>+'Res LM Total'!E15*$O$113</f>
        <v>162.73647281869921</v>
      </c>
      <c r="F126" s="2">
        <f>+'Res LM Total'!F15*$O$113</f>
        <v>204.63049887214586</v>
      </c>
      <c r="G126" s="2">
        <f>+'Res LM Total'!G15*$O$113</f>
        <v>256.16569083567191</v>
      </c>
      <c r="H126" s="2">
        <f>+'Res LM Total'!H15*$O$113</f>
        <v>252.27956745262887</v>
      </c>
      <c r="I126" s="2">
        <f>+'Res LM Total'!I15*$O$113</f>
        <v>264.11279999999999</v>
      </c>
      <c r="J126" s="2">
        <f>+'Res LM Total'!J15*$O$113</f>
        <v>246.84614457078277</v>
      </c>
      <c r="K126" s="2">
        <f>+'Res LM Total'!K15*$O$113</f>
        <v>133.52380889397648</v>
      </c>
      <c r="L126" s="2">
        <f>+'Res LM Total'!L15*$N$113</f>
        <v>190.81820569019018</v>
      </c>
      <c r="M126" s="2">
        <f>+'Res LM Total'!M15*$N$113</f>
        <v>234.63615080075724</v>
      </c>
    </row>
    <row r="127" spans="1:15">
      <c r="A127" s="1">
        <v>2021</v>
      </c>
      <c r="B127" s="2">
        <f>+'Res LM Total'!B16*$N$113</f>
        <v>442.89979999999997</v>
      </c>
      <c r="C127" s="2">
        <f>+'Res LM Total'!C16*$N$113</f>
        <v>367.11158181439311</v>
      </c>
      <c r="D127" s="2">
        <f>+'Res LM Total'!D16*$N$113</f>
        <v>278.09891721487071</v>
      </c>
      <c r="E127" s="2">
        <f>+'Res LM Total'!E16*$O$113</f>
        <v>164.78090086918539</v>
      </c>
      <c r="F127" s="2">
        <f>+'Res LM Total'!F16*$O$113</f>
        <v>207.20123378259993</v>
      </c>
      <c r="G127" s="2">
        <f>+'Res LM Total'!G16*$O$113</f>
        <v>259.38385278084365</v>
      </c>
      <c r="H127" s="2">
        <f>+'Res LM Total'!H16*$O$113</f>
        <v>255.44890875228501</v>
      </c>
      <c r="I127" s="2">
        <f>+'Res LM Total'!I16*$O$113</f>
        <v>267.43079999999998</v>
      </c>
      <c r="J127" s="2">
        <f>+'Res LM Total'!J16*$O$113</f>
        <v>249.94722678900868</v>
      </c>
      <c r="K127" s="2">
        <f>+'Res LM Total'!K16*$O$113</f>
        <v>135.20124367907667</v>
      </c>
      <c r="L127" s="2">
        <f>+'Res LM Total'!L16*$N$113</f>
        <v>193.16113045309839</v>
      </c>
      <c r="M127" s="2">
        <f>+'Res LM Total'!M16*$N$113</f>
        <v>237.51708580376791</v>
      </c>
    </row>
    <row r="128" spans="1:15">
      <c r="A128" s="1">
        <v>2022</v>
      </c>
      <c r="B128" s="2">
        <f>+'Res LM Total'!B17*$N$113</f>
        <v>448.27190000000002</v>
      </c>
      <c r="C128" s="2">
        <f>+'Res LM Total'!C17*$N$113</f>
        <v>371.56441771241134</v>
      </c>
      <c r="D128" s="2">
        <f>+'Res LM Total'!D17*$N$113</f>
        <v>281.47208467435024</v>
      </c>
      <c r="E128" s="2">
        <f>+'Res LM Total'!E17*$O$113</f>
        <v>166.82532891967156</v>
      </c>
      <c r="F128" s="2">
        <f>+'Res LM Total'!F17*$O$113</f>
        <v>209.77196869305405</v>
      </c>
      <c r="G128" s="2">
        <f>+'Res LM Total'!G17*$O$113</f>
        <v>262.6020147260154</v>
      </c>
      <c r="H128" s="2">
        <f>+'Res LM Total'!H17*$O$113</f>
        <v>258.61825005194117</v>
      </c>
      <c r="I128" s="2">
        <f>+'Res LM Total'!I17*$O$113</f>
        <v>270.74879999999996</v>
      </c>
      <c r="J128" s="2">
        <f>+'Res LM Total'!J17*$O$113</f>
        <v>253.04830900723459</v>
      </c>
      <c r="K128" s="2">
        <f>+'Res LM Total'!K17*$O$113</f>
        <v>136.87867846417689</v>
      </c>
      <c r="L128" s="2">
        <f>+'Res LM Total'!L17*$N$113</f>
        <v>195.50405521600661</v>
      </c>
      <c r="M128" s="2">
        <f>+'Res LM Total'!M17*$N$113</f>
        <v>240.39802080677856</v>
      </c>
    </row>
    <row r="129" spans="1:13">
      <c r="A129" s="1">
        <v>2023</v>
      </c>
      <c r="B129" s="2">
        <f>+'Res LM Total'!B18*$N$113</f>
        <v>453.64400000000001</v>
      </c>
      <c r="C129" s="2">
        <f>+'Res LM Total'!C18*$N$113</f>
        <v>376.01725361042963</v>
      </c>
      <c r="D129" s="2">
        <f>+'Res LM Total'!D18*$N$113</f>
        <v>284.84525213382983</v>
      </c>
      <c r="E129" s="2">
        <f>+'Res LM Total'!E18*$O$113</f>
        <v>168.86975697015774</v>
      </c>
      <c r="F129" s="2">
        <f>+'Res LM Total'!F18*$O$113</f>
        <v>212.34270360350811</v>
      </c>
      <c r="G129" s="2">
        <f>+'Res LM Total'!G18*$O$113</f>
        <v>265.82017667118714</v>
      </c>
      <c r="H129" s="2">
        <f>+'Res LM Total'!H18*$O$113</f>
        <v>261.78759135159731</v>
      </c>
      <c r="I129" s="2">
        <f>+'Res LM Total'!I18*$O$113</f>
        <v>274.0668</v>
      </c>
      <c r="J129" s="2">
        <f>+'Res LM Total'!J18*$O$113</f>
        <v>256.14939122546053</v>
      </c>
      <c r="K129" s="2">
        <f>+'Res LM Total'!K18*$O$113</f>
        <v>138.5561132492771</v>
      </c>
      <c r="L129" s="2">
        <f>+'Res LM Total'!L18*$N$113</f>
        <v>197.84697997891479</v>
      </c>
      <c r="M129" s="2">
        <f>+'Res LM Total'!M18*$N$113</f>
        <v>243.27895580978921</v>
      </c>
    </row>
    <row r="130" spans="1:13">
      <c r="A130" s="1">
        <v>2024</v>
      </c>
      <c r="B130" s="2">
        <f>+'Res LM Total'!B19*$N$113</f>
        <v>459.01609999999999</v>
      </c>
      <c r="C130" s="2">
        <f>+'Res LM Total'!C19*$N$113</f>
        <v>380.47008950844787</v>
      </c>
      <c r="D130" s="2">
        <f>+'Res LM Total'!D19*$N$113</f>
        <v>288.21841959330942</v>
      </c>
      <c r="E130" s="2">
        <f>+'Res LM Total'!E19*$O$113</f>
        <v>170.91418502064391</v>
      </c>
      <c r="F130" s="2">
        <f>+'Res LM Total'!F19*$O$113</f>
        <v>214.91343851396223</v>
      </c>
      <c r="G130" s="2">
        <f>+'Res LM Total'!G19*$O$113</f>
        <v>269.03833861635894</v>
      </c>
      <c r="H130" s="2">
        <f>+'Res LM Total'!H19*$O$113</f>
        <v>264.95693265125345</v>
      </c>
      <c r="I130" s="2">
        <f>+'Res LM Total'!I19*$O$113</f>
        <v>277.38479999999998</v>
      </c>
      <c r="J130" s="2">
        <f>+'Res LM Total'!J19*$O$113</f>
        <v>259.25047344368642</v>
      </c>
      <c r="K130" s="2">
        <f>+'Res LM Total'!K19*$O$113</f>
        <v>140.23354803437729</v>
      </c>
      <c r="L130" s="2">
        <f>+'Res LM Total'!L19*$N$113</f>
        <v>200.18990474182303</v>
      </c>
      <c r="M130" s="2">
        <f>+'Res LM Total'!M19*$N$113</f>
        <v>246.15989081279989</v>
      </c>
    </row>
    <row r="131" spans="1:13">
      <c r="A131" s="1">
        <v>2025</v>
      </c>
      <c r="B131" s="2">
        <f>+'Res LM Total'!B20*$N$113</f>
        <v>464.38819999999998</v>
      </c>
      <c r="C131" s="2">
        <f>+'Res LM Total'!C20*$N$113</f>
        <v>384.92292540646611</v>
      </c>
      <c r="D131" s="2">
        <f>+'Res LM Total'!D20*$N$113</f>
        <v>291.59158705278901</v>
      </c>
      <c r="E131" s="2">
        <f>+'Res LM Total'!E20*$O$113</f>
        <v>172.95861307113009</v>
      </c>
      <c r="F131" s="2">
        <f>+'Res LM Total'!F20*$O$113</f>
        <v>217.48417342441633</v>
      </c>
      <c r="G131" s="2">
        <f>+'Res LM Total'!G20*$O$113</f>
        <v>272.25650056153063</v>
      </c>
      <c r="H131" s="2">
        <f>+'Res LM Total'!H20*$O$113</f>
        <v>268.12627395090959</v>
      </c>
      <c r="I131" s="2">
        <f>+'Res LM Total'!I20*$O$113</f>
        <v>280.70279999999997</v>
      </c>
      <c r="J131" s="2">
        <f>+'Res LM Total'!J20*$O$113</f>
        <v>262.35155566191236</v>
      </c>
      <c r="K131" s="2">
        <f>+'Res LM Total'!K20*$O$113</f>
        <v>141.91098281947748</v>
      </c>
      <c r="L131" s="2">
        <f>+'Res LM Total'!L20*$N$113</f>
        <v>202.53282950473124</v>
      </c>
      <c r="M131" s="2">
        <f>+'Res LM Total'!M20*$N$113</f>
        <v>249.04082581581056</v>
      </c>
    </row>
    <row r="132" spans="1:13">
      <c r="A132" s="1">
        <v>2026</v>
      </c>
      <c r="B132" s="2">
        <f>+'Res LM Total'!B21*$N$113</f>
        <v>469.76029999999997</v>
      </c>
      <c r="C132" s="2">
        <f>+'Res LM Total'!C21*$N$113</f>
        <v>389.3757613044844</v>
      </c>
      <c r="D132" s="2">
        <f>+'Res LM Total'!D21*$N$113</f>
        <v>294.96475451226854</v>
      </c>
      <c r="E132" s="2">
        <f>+'Res LM Total'!E21*$O$113</f>
        <v>175.00304112161626</v>
      </c>
      <c r="F132" s="2">
        <f>+'Res LM Total'!F21*$O$113</f>
        <v>220.05490833487039</v>
      </c>
      <c r="G132" s="2">
        <f>+'Res LM Total'!G21*$O$113</f>
        <v>275.47466250670237</v>
      </c>
      <c r="H132" s="2">
        <f>+'Res LM Total'!H21*$O$113</f>
        <v>271.29561525056573</v>
      </c>
      <c r="I132" s="2">
        <f>+'Res LM Total'!I21*$O$113</f>
        <v>284.02080000000001</v>
      </c>
      <c r="J132" s="2">
        <f>+'Res LM Total'!J21*$O$113</f>
        <v>265.45263788013824</v>
      </c>
      <c r="K132" s="2">
        <f>+'Res LM Total'!K21*$O$113</f>
        <v>143.5884176045777</v>
      </c>
      <c r="L132" s="2">
        <f>+'Res LM Total'!L21*$N$113</f>
        <v>204.87575426763942</v>
      </c>
      <c r="M132" s="2">
        <f>+'Res LM Total'!M21*$N$113</f>
        <v>251.92176081882124</v>
      </c>
    </row>
    <row r="133" spans="1:13">
      <c r="A133" s="1">
        <v>2027</v>
      </c>
      <c r="B133" s="2">
        <f>+'Res LM Total'!B22*$N$113</f>
        <v>475.13239999999996</v>
      </c>
      <c r="C133" s="2">
        <f>+'Res LM Total'!C22*$N$113</f>
        <v>393.82859720250264</v>
      </c>
      <c r="D133" s="2">
        <f>+'Res LM Total'!D22*$N$113</f>
        <v>298.33792197174807</v>
      </c>
      <c r="E133" s="2">
        <f>+'Res LM Total'!E22*$O$113</f>
        <v>177.04746917210244</v>
      </c>
      <c r="F133" s="2">
        <f>+'Res LM Total'!F22*$O$113</f>
        <v>222.62564324532445</v>
      </c>
      <c r="G133" s="2">
        <f>+'Res LM Total'!G22*$O$113</f>
        <v>278.69282445187412</v>
      </c>
      <c r="H133" s="2">
        <f>+'Res LM Total'!H22*$O$113</f>
        <v>274.46495655022187</v>
      </c>
      <c r="I133" s="2">
        <f>+'Res LM Total'!I22*$O$113</f>
        <v>287.33879999999999</v>
      </c>
      <c r="J133" s="2">
        <f>+'Res LM Total'!J22*$O$113</f>
        <v>268.55372009836418</v>
      </c>
      <c r="K133" s="2">
        <f>+'Res LM Total'!K22*$O$113</f>
        <v>145.26585238967789</v>
      </c>
      <c r="L133" s="2">
        <f>+'Res LM Total'!L22*$N$113</f>
        <v>207.21867903054763</v>
      </c>
      <c r="M133" s="2">
        <f>+'Res LM Total'!M22*$N$113</f>
        <v>254.80269582183195</v>
      </c>
    </row>
    <row r="134" spans="1:13">
      <c r="A134" s="1">
        <f>+A133+1</f>
        <v>2028</v>
      </c>
      <c r="B134" s="2">
        <f>+'Res LM Total'!B23*$N$113</f>
        <v>480.50450000000001</v>
      </c>
      <c r="C134" s="2">
        <f>+'Res LM Total'!C23*$N$113</f>
        <v>398.28143310052087</v>
      </c>
      <c r="D134" s="2">
        <f>+'Res LM Total'!D23*$N$113</f>
        <v>301.71108943122766</v>
      </c>
      <c r="E134" s="2">
        <f>+'Res LM Total'!E23*$O$113</f>
        <v>179.09189722258864</v>
      </c>
      <c r="F134" s="2">
        <f>+'Res LM Total'!F23*$O$113</f>
        <v>225.19637815577855</v>
      </c>
      <c r="G134" s="2">
        <f>+'Res LM Total'!G23*$O$113</f>
        <v>281.91098639704586</v>
      </c>
      <c r="H134" s="2">
        <f>+'Res LM Total'!H23*$O$113</f>
        <v>277.63429784987801</v>
      </c>
      <c r="I134" s="2">
        <f>+'Res LM Total'!I23*$O$113</f>
        <v>290.65679999999998</v>
      </c>
      <c r="J134" s="2">
        <f>+'Res LM Total'!J23*$O$113</f>
        <v>271.65480231659006</v>
      </c>
      <c r="K134" s="2">
        <f>+'Res LM Total'!K23*$O$113</f>
        <v>146.94328717477811</v>
      </c>
      <c r="L134" s="2">
        <f>+'Res LM Total'!L23*$N$113</f>
        <v>209.56160379345582</v>
      </c>
      <c r="M134" s="2">
        <f>+'Res LM Total'!M23*$N$113</f>
        <v>257.68363082484262</v>
      </c>
    </row>
    <row r="135" spans="1:13">
      <c r="A135" s="1">
        <f>+A134+1</f>
        <v>2029</v>
      </c>
      <c r="B135" s="2">
        <f>+'Res LM Total'!B24*$N$113</f>
        <v>485.8766</v>
      </c>
      <c r="C135" s="2">
        <f>+'Res LM Total'!C24*$N$113</f>
        <v>402.73426899853916</v>
      </c>
      <c r="D135" s="2">
        <f>+'Res LM Total'!D24*$N$113</f>
        <v>305.08425689070719</v>
      </c>
      <c r="E135" s="2">
        <f>+'Res LM Total'!E24*$O$113</f>
        <v>181.13632527307482</v>
      </c>
      <c r="F135" s="2">
        <f>+'Res LM Total'!F24*$O$113</f>
        <v>227.76711306623261</v>
      </c>
      <c r="G135" s="2">
        <f>+'Res LM Total'!G24*$O$113</f>
        <v>285.1291483422176</v>
      </c>
      <c r="H135" s="2">
        <f>+'Res LM Total'!H24*$O$113</f>
        <v>280.80363914953415</v>
      </c>
      <c r="I135" s="2">
        <f>+'Res LM Total'!I24*$O$113</f>
        <v>293.97479999999996</v>
      </c>
      <c r="J135" s="2">
        <f>+'Res LM Total'!J24*$O$113</f>
        <v>274.755884534816</v>
      </c>
      <c r="K135" s="2">
        <f>+'Res LM Total'!K24*$O$113</f>
        <v>148.6207219598783</v>
      </c>
      <c r="L135" s="2">
        <f>+'Res LM Total'!L24*$N$113</f>
        <v>211.90452855636403</v>
      </c>
      <c r="M135" s="2">
        <f>+'Res LM Total'!M24*$N$113</f>
        <v>260.5645658278533</v>
      </c>
    </row>
    <row r="136" spans="1:13">
      <c r="A136" s="1">
        <f>+A135+1</f>
        <v>2030</v>
      </c>
      <c r="B136" s="2">
        <f>+'Res LM Total'!B25*$N$113</f>
        <v>491.24869999999999</v>
      </c>
      <c r="C136" s="2">
        <f>+'Res LM Total'!C25*$N$113</f>
        <v>407.1871048965574</v>
      </c>
      <c r="D136" s="2">
        <f>+'Res LM Total'!D25*$N$113</f>
        <v>308.45742435018678</v>
      </c>
      <c r="E136" s="2">
        <f>+'Res LM Total'!E25*$O$113</f>
        <v>183.18075332356099</v>
      </c>
      <c r="F136" s="2">
        <f>+'Res LM Total'!F25*$O$113</f>
        <v>230.3378479766867</v>
      </c>
      <c r="G136" s="2">
        <f>+'Res LM Total'!G25*$O$113</f>
        <v>288.34731028738929</v>
      </c>
      <c r="H136" s="2">
        <f>+'Res LM Total'!H25*$O$113</f>
        <v>283.97298044919029</v>
      </c>
      <c r="I136" s="2">
        <f>+'Res LM Total'!I25*$O$113</f>
        <v>297.2928</v>
      </c>
      <c r="J136" s="2">
        <f>+'Res LM Total'!J25*$O$113</f>
        <v>277.85696675304195</v>
      </c>
      <c r="K136" s="2">
        <f>+'Res LM Total'!K25*$O$113</f>
        <v>150.29815674497848</v>
      </c>
      <c r="L136" s="2">
        <f>+'Res LM Total'!L25*$N$113</f>
        <v>214.24745331927221</v>
      </c>
      <c r="M136" s="2">
        <f>+'Res LM Total'!M25*$N$113</f>
        <v>263.44550083086398</v>
      </c>
    </row>
    <row r="137" spans="1:13">
      <c r="A137" s="1">
        <f>+A136+1</f>
        <v>2031</v>
      </c>
      <c r="B137" s="2">
        <f>+'Res LM Total'!B26*$N$113</f>
        <v>496.62079999999997</v>
      </c>
      <c r="C137" s="2">
        <f>+'Res LM Total'!C26*$N$113</f>
        <v>411.63994079457564</v>
      </c>
      <c r="D137" s="2">
        <f>+'Res LM Total'!D26*$N$113</f>
        <v>311.83059180966637</v>
      </c>
      <c r="E137" s="2">
        <f>+'Res LM Total'!E26*$O$113</f>
        <v>185.22518137404717</v>
      </c>
      <c r="F137" s="2">
        <f>+'Res LM Total'!F26*$O$113</f>
        <v>232.90858288714077</v>
      </c>
      <c r="G137" s="2">
        <f>+'Res LM Total'!G26*$O$113</f>
        <v>291.56547223256104</v>
      </c>
      <c r="H137" s="2">
        <f>+'Res LM Total'!H26*$O$113</f>
        <v>287.14232174884643</v>
      </c>
      <c r="I137" s="2">
        <f>+'Res LM Total'!I26*$O$113</f>
        <v>300.61079999999998</v>
      </c>
      <c r="J137" s="2">
        <f>+'Res LM Total'!J26*$O$113</f>
        <v>280.95804897126783</v>
      </c>
      <c r="K137" s="2">
        <f>+'Res LM Total'!K26*$O$113</f>
        <v>151.9755915300787</v>
      </c>
      <c r="L137" s="2">
        <f>+'Res LM Total'!L26*$N$113</f>
        <v>216.59037808218042</v>
      </c>
      <c r="M137" s="2">
        <f>+'Res LM Total'!M26*$N$113</f>
        <v>266.32643583387465</v>
      </c>
    </row>
    <row r="138" spans="1:13">
      <c r="A138" s="1">
        <f t="shared" ref="A138:A146" si="42">+A137+1</f>
        <v>2032</v>
      </c>
      <c r="B138" s="2">
        <f>+'Res LM Total'!B27*$N$113</f>
        <v>501.99289999999996</v>
      </c>
      <c r="C138" s="2">
        <f>+'Res LM Total'!C27*$N$113</f>
        <v>416.09277669259393</v>
      </c>
      <c r="D138" s="2">
        <f>+'Res LM Total'!D27*$N$113</f>
        <v>315.20375926914596</v>
      </c>
      <c r="E138" s="2">
        <f>+'Res LM Total'!E27*$O$113</f>
        <v>187.26960942453337</v>
      </c>
      <c r="F138" s="2">
        <f>+'Res LM Total'!F27*$O$113</f>
        <v>235.47931779759483</v>
      </c>
      <c r="G138" s="2">
        <f>+'Res LM Total'!G27*$O$113</f>
        <v>294.78363417773278</v>
      </c>
      <c r="H138" s="2">
        <f>+'Res LM Total'!H27*$O$113</f>
        <v>290.31166304850262</v>
      </c>
      <c r="I138" s="2">
        <f>+'Res LM Total'!I27*$O$113</f>
        <v>303.92879999999997</v>
      </c>
      <c r="J138" s="2">
        <f>+'Res LM Total'!J27*$O$113</f>
        <v>284.05913118949377</v>
      </c>
      <c r="K138" s="2">
        <f>+'Res LM Total'!K27*$O$113</f>
        <v>153.65302631517889</v>
      </c>
      <c r="L138" s="2">
        <f>+'Res LM Total'!L27*$N$113</f>
        <v>218.93330284508863</v>
      </c>
      <c r="M138" s="2">
        <f>+'Res LM Total'!M27*$N$113</f>
        <v>269.20737083688539</v>
      </c>
    </row>
    <row r="139" spans="1:13">
      <c r="A139" s="1">
        <f t="shared" si="42"/>
        <v>2033</v>
      </c>
      <c r="B139" s="2">
        <f>+'Res LM Total'!B28*$N$113</f>
        <v>507.36500000000001</v>
      </c>
      <c r="C139" s="2">
        <f>+'Res LM Total'!C28*$N$113</f>
        <v>420.54561259061217</v>
      </c>
      <c r="D139" s="2">
        <f>+'Res LM Total'!D28*$N$113</f>
        <v>318.57692672862555</v>
      </c>
      <c r="E139" s="2">
        <f>+'Res LM Total'!E28*$O$113</f>
        <v>189.31403747501955</v>
      </c>
      <c r="F139" s="2">
        <f>+'Res LM Total'!F28*$O$113</f>
        <v>238.05005270804892</v>
      </c>
      <c r="G139" s="2">
        <f>+'Res LM Total'!G28*$O$113</f>
        <v>298.00179612290452</v>
      </c>
      <c r="H139" s="2">
        <f>+'Res LM Total'!H28*$O$113</f>
        <v>293.48100434815876</v>
      </c>
      <c r="I139" s="2">
        <f>+'Res LM Total'!I28*$O$113</f>
        <v>307.24680000000001</v>
      </c>
      <c r="J139" s="2">
        <f>+'Res LM Total'!J28*$O$113</f>
        <v>287.16021340771965</v>
      </c>
      <c r="K139" s="2">
        <f>+'Res LM Total'!K28*$O$113</f>
        <v>155.33046110027908</v>
      </c>
      <c r="L139" s="2">
        <f>+'Res LM Total'!L28*$N$113</f>
        <v>221.27622760799682</v>
      </c>
      <c r="M139" s="2">
        <f>+'Res LM Total'!M28*$N$113</f>
        <v>272.08830583989607</v>
      </c>
    </row>
    <row r="140" spans="1:13">
      <c r="A140" s="1">
        <f t="shared" si="42"/>
        <v>2034</v>
      </c>
      <c r="B140" s="2">
        <f>TREND(B135:B139,$A135:$A139,$A140)</f>
        <v>512.73710000000028</v>
      </c>
      <c r="C140" s="2">
        <f t="shared" ref="C140:M146" si="43">TREND(C135:C139,$A135:$A139,$A140)</f>
        <v>424.99844848862995</v>
      </c>
      <c r="D140" s="2">
        <f t="shared" si="43"/>
        <v>321.95009418810514</v>
      </c>
      <c r="E140" s="2">
        <f t="shared" si="43"/>
        <v>191.35846552550584</v>
      </c>
      <c r="F140" s="2">
        <f t="shared" si="43"/>
        <v>240.62078761850353</v>
      </c>
      <c r="G140" s="2">
        <f t="shared" si="43"/>
        <v>301.21995806807536</v>
      </c>
      <c r="H140" s="2">
        <f t="shared" si="43"/>
        <v>296.6503456478149</v>
      </c>
      <c r="I140" s="2">
        <f t="shared" si="43"/>
        <v>310.5648000000001</v>
      </c>
      <c r="J140" s="2">
        <f t="shared" si="43"/>
        <v>290.26129562594542</v>
      </c>
      <c r="K140" s="2">
        <f t="shared" si="43"/>
        <v>157.00789588537918</v>
      </c>
      <c r="L140" s="2">
        <f t="shared" si="43"/>
        <v>223.61915237090398</v>
      </c>
      <c r="M140" s="2">
        <f t="shared" si="43"/>
        <v>274.9692408429064</v>
      </c>
    </row>
    <row r="141" spans="1:13">
      <c r="A141" s="1">
        <f t="shared" si="42"/>
        <v>2035</v>
      </c>
      <c r="B141" s="2">
        <f t="shared" ref="B141:B146" si="44">TREND(B136:B140,$A136:$A140,$A141)</f>
        <v>518.10919999999896</v>
      </c>
      <c r="C141" s="2">
        <f t="shared" si="43"/>
        <v>429.45128438664869</v>
      </c>
      <c r="D141" s="2">
        <f t="shared" si="43"/>
        <v>325.32326164758433</v>
      </c>
      <c r="E141" s="2">
        <f t="shared" si="43"/>
        <v>193.40289357599204</v>
      </c>
      <c r="F141" s="2">
        <f t="shared" si="43"/>
        <v>243.19152252895765</v>
      </c>
      <c r="G141" s="2">
        <f t="shared" si="43"/>
        <v>304.4381200132475</v>
      </c>
      <c r="H141" s="2">
        <f t="shared" si="43"/>
        <v>299.81968694747138</v>
      </c>
      <c r="I141" s="2">
        <f t="shared" si="43"/>
        <v>313.88280000000032</v>
      </c>
      <c r="J141" s="2">
        <f t="shared" si="43"/>
        <v>293.36237784417153</v>
      </c>
      <c r="K141" s="2">
        <f t="shared" si="43"/>
        <v>158.68533067047974</v>
      </c>
      <c r="L141" s="2">
        <f t="shared" si="43"/>
        <v>225.96207713381227</v>
      </c>
      <c r="M141" s="2">
        <f t="shared" si="43"/>
        <v>277.85017584591697</v>
      </c>
    </row>
    <row r="142" spans="1:13">
      <c r="A142" s="1">
        <f t="shared" si="42"/>
        <v>2036</v>
      </c>
      <c r="B142" s="2">
        <f t="shared" si="44"/>
        <v>523.48129999999765</v>
      </c>
      <c r="C142" s="2">
        <f t="shared" si="43"/>
        <v>433.90412028466926</v>
      </c>
      <c r="D142" s="2">
        <f t="shared" si="43"/>
        <v>328.69642910706352</v>
      </c>
      <c r="E142" s="2">
        <f t="shared" si="43"/>
        <v>195.44732162647824</v>
      </c>
      <c r="F142" s="2">
        <f t="shared" si="43"/>
        <v>245.76225743941177</v>
      </c>
      <c r="G142" s="2">
        <f t="shared" si="43"/>
        <v>307.65628195841873</v>
      </c>
      <c r="H142" s="2">
        <f t="shared" si="43"/>
        <v>302.98902824712695</v>
      </c>
      <c r="I142" s="2">
        <f t="shared" si="43"/>
        <v>317.20080000000053</v>
      </c>
      <c r="J142" s="2">
        <f t="shared" si="43"/>
        <v>296.46346006239764</v>
      </c>
      <c r="K142" s="2">
        <f t="shared" si="43"/>
        <v>160.36276545557939</v>
      </c>
      <c r="L142" s="2">
        <f t="shared" si="43"/>
        <v>228.30500189672057</v>
      </c>
      <c r="M142" s="2">
        <f t="shared" si="43"/>
        <v>280.73111084892753</v>
      </c>
    </row>
    <row r="143" spans="1:13">
      <c r="A143" s="1">
        <f t="shared" si="42"/>
        <v>2037</v>
      </c>
      <c r="B143" s="2">
        <f t="shared" si="44"/>
        <v>528.85339999999815</v>
      </c>
      <c r="C143" s="2">
        <f t="shared" si="43"/>
        <v>438.35695618268619</v>
      </c>
      <c r="D143" s="2">
        <f t="shared" si="43"/>
        <v>332.06959656654362</v>
      </c>
      <c r="E143" s="2">
        <f t="shared" si="43"/>
        <v>197.49174967696445</v>
      </c>
      <c r="F143" s="2">
        <f t="shared" si="43"/>
        <v>248.33299234986589</v>
      </c>
      <c r="G143" s="2">
        <f t="shared" si="43"/>
        <v>310.87444390358996</v>
      </c>
      <c r="H143" s="2">
        <f t="shared" si="43"/>
        <v>306.15836954678343</v>
      </c>
      <c r="I143" s="2">
        <f t="shared" si="43"/>
        <v>320.51880000000074</v>
      </c>
      <c r="J143" s="2">
        <f t="shared" si="43"/>
        <v>299.56454228062375</v>
      </c>
      <c r="K143" s="2">
        <f t="shared" si="43"/>
        <v>162.0402002406795</v>
      </c>
      <c r="L143" s="2">
        <f t="shared" si="43"/>
        <v>230.64792665962796</v>
      </c>
      <c r="M143" s="2">
        <f t="shared" si="43"/>
        <v>283.61204585193809</v>
      </c>
    </row>
    <row r="144" spans="1:13">
      <c r="A144" s="1">
        <f t="shared" si="42"/>
        <v>2038</v>
      </c>
      <c r="B144" s="2">
        <f t="shared" si="44"/>
        <v>534.22549999999683</v>
      </c>
      <c r="C144" s="2">
        <f t="shared" si="43"/>
        <v>442.80979208070494</v>
      </c>
      <c r="D144" s="2">
        <f t="shared" si="43"/>
        <v>335.44276402602281</v>
      </c>
      <c r="E144" s="2">
        <f t="shared" si="43"/>
        <v>199.53617772745065</v>
      </c>
      <c r="F144" s="2">
        <f t="shared" si="43"/>
        <v>250.90372726032001</v>
      </c>
      <c r="G144" s="2">
        <f t="shared" si="43"/>
        <v>314.0926058487621</v>
      </c>
      <c r="H144" s="2">
        <f t="shared" si="43"/>
        <v>309.32771084643991</v>
      </c>
      <c r="I144" s="2">
        <f t="shared" si="43"/>
        <v>323.83680000000095</v>
      </c>
      <c r="J144" s="2">
        <f t="shared" si="43"/>
        <v>302.66562449884987</v>
      </c>
      <c r="K144" s="2">
        <f t="shared" si="43"/>
        <v>163.7176350257796</v>
      </c>
      <c r="L144" s="2">
        <f t="shared" si="43"/>
        <v>232.99085142253625</v>
      </c>
      <c r="M144" s="2">
        <f t="shared" si="43"/>
        <v>286.49298085494866</v>
      </c>
    </row>
    <row r="145" spans="1:28">
      <c r="A145" s="1">
        <f t="shared" si="42"/>
        <v>2039</v>
      </c>
      <c r="B145" s="2">
        <f t="shared" si="44"/>
        <v>539.59759999999551</v>
      </c>
      <c r="C145" s="2">
        <f t="shared" si="43"/>
        <v>447.26262797872369</v>
      </c>
      <c r="D145" s="2">
        <f t="shared" si="43"/>
        <v>338.81593148550201</v>
      </c>
      <c r="E145" s="2">
        <f t="shared" si="43"/>
        <v>201.58060577793685</v>
      </c>
      <c r="F145" s="2">
        <f t="shared" si="43"/>
        <v>253.47446217077413</v>
      </c>
      <c r="G145" s="2">
        <f t="shared" si="43"/>
        <v>317.31076779393334</v>
      </c>
      <c r="H145" s="2">
        <f t="shared" si="43"/>
        <v>312.49705214609548</v>
      </c>
      <c r="I145" s="2">
        <f t="shared" si="43"/>
        <v>327.15480000000116</v>
      </c>
      <c r="J145" s="2">
        <f t="shared" si="43"/>
        <v>305.76670671707598</v>
      </c>
      <c r="K145" s="2">
        <f t="shared" si="43"/>
        <v>165.3950698108797</v>
      </c>
      <c r="L145" s="2">
        <f t="shared" si="43"/>
        <v>235.33377618544455</v>
      </c>
      <c r="M145" s="2">
        <f t="shared" si="43"/>
        <v>289.37391585795922</v>
      </c>
    </row>
    <row r="146" spans="1:28">
      <c r="A146" s="1">
        <f t="shared" si="42"/>
        <v>2040</v>
      </c>
      <c r="B146" s="2">
        <f t="shared" si="44"/>
        <v>544.96969999999601</v>
      </c>
      <c r="C146" s="2">
        <f t="shared" si="43"/>
        <v>451.71546387674243</v>
      </c>
      <c r="D146" s="2">
        <f t="shared" si="43"/>
        <v>342.18909894498211</v>
      </c>
      <c r="E146" s="2">
        <f t="shared" si="43"/>
        <v>203.62503382842306</v>
      </c>
      <c r="F146" s="2">
        <f t="shared" si="43"/>
        <v>256.04519708122825</v>
      </c>
      <c r="G146" s="2">
        <f t="shared" si="43"/>
        <v>320.52892973910457</v>
      </c>
      <c r="H146" s="2">
        <f t="shared" si="43"/>
        <v>315.66639344575196</v>
      </c>
      <c r="I146" s="2">
        <f t="shared" si="43"/>
        <v>330.47280000000137</v>
      </c>
      <c r="J146" s="2">
        <f t="shared" si="43"/>
        <v>308.86778893530209</v>
      </c>
      <c r="K146" s="2">
        <f t="shared" si="43"/>
        <v>167.07250459597981</v>
      </c>
      <c r="L146" s="2">
        <f t="shared" si="43"/>
        <v>237.67670094835194</v>
      </c>
      <c r="M146" s="2">
        <f t="shared" si="43"/>
        <v>292.25485086096978</v>
      </c>
    </row>
    <row r="147" spans="1:28">
      <c r="B147" s="12"/>
      <c r="E147" s="12"/>
    </row>
    <row r="148" spans="1:28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28" s="8" customFormat="1">
      <c r="A149" s="9" t="s">
        <v>16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1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</row>
    <row r="150" spans="1:28">
      <c r="B150" s="1" t="s">
        <v>0</v>
      </c>
      <c r="C150" s="1" t="s">
        <v>1</v>
      </c>
      <c r="D150" s="1" t="s">
        <v>2</v>
      </c>
      <c r="E150" s="1" t="s">
        <v>3</v>
      </c>
      <c r="F150" s="1" t="s">
        <v>4</v>
      </c>
      <c r="G150" s="1" t="s">
        <v>5</v>
      </c>
      <c r="H150" s="1" t="s">
        <v>6</v>
      </c>
      <c r="I150" s="1" t="s">
        <v>7</v>
      </c>
      <c r="J150" s="1" t="s">
        <v>8</v>
      </c>
      <c r="K150" s="1" t="s">
        <v>9</v>
      </c>
      <c r="L150" s="1" t="s">
        <v>10</v>
      </c>
      <c r="M150" s="1" t="s">
        <v>11</v>
      </c>
    </row>
    <row r="151" spans="1:28">
      <c r="A151" s="1">
        <v>2008</v>
      </c>
      <c r="B151" s="2">
        <v>0</v>
      </c>
      <c r="C151" s="2">
        <v>0</v>
      </c>
      <c r="D151" s="2">
        <v>0</v>
      </c>
      <c r="E151" s="2">
        <v>7.1679811235152622</v>
      </c>
      <c r="F151" s="2">
        <v>8.3828803676114774</v>
      </c>
      <c r="G151" s="2">
        <v>8.7436190719554148</v>
      </c>
      <c r="H151" s="2">
        <v>8.9153994073572882</v>
      </c>
      <c r="I151" s="2">
        <v>8.9153994073572882</v>
      </c>
      <c r="J151" s="2">
        <v>9.3489538616239116</v>
      </c>
      <c r="K151" s="2">
        <v>7.1288839191777944</v>
      </c>
      <c r="L151" s="2">
        <v>0</v>
      </c>
      <c r="M151" s="2">
        <v>0</v>
      </c>
    </row>
    <row r="152" spans="1:28">
      <c r="A152" s="1">
        <v>2009</v>
      </c>
      <c r="B152" s="2">
        <v>0</v>
      </c>
      <c r="C152" s="2">
        <v>0</v>
      </c>
      <c r="D152" s="2">
        <v>0</v>
      </c>
      <c r="E152" s="2">
        <v>6.5872561372071985</v>
      </c>
      <c r="F152" s="2">
        <v>7.7037284554038861</v>
      </c>
      <c r="G152" s="2">
        <v>8.0352413602470865</v>
      </c>
      <c r="H152" s="2">
        <v>8.1931046482676564</v>
      </c>
      <c r="I152" s="2">
        <v>8.1931046482676564</v>
      </c>
      <c r="J152" s="2">
        <v>8.5915340233551785</v>
      </c>
      <c r="K152" s="2">
        <v>6.551326452853715</v>
      </c>
      <c r="L152" s="2">
        <v>0</v>
      </c>
      <c r="M152" s="2">
        <v>0</v>
      </c>
    </row>
    <row r="153" spans="1:28">
      <c r="A153" s="1">
        <v>2010</v>
      </c>
      <c r="B153" s="2">
        <v>0</v>
      </c>
      <c r="C153" s="2">
        <v>0</v>
      </c>
      <c r="D153" s="2">
        <v>0</v>
      </c>
      <c r="E153" s="2">
        <v>6.2949128098225211</v>
      </c>
      <c r="F153" s="2">
        <v>7.3812657438403431</v>
      </c>
      <c r="G153" s="2">
        <v>7.7462539554946748</v>
      </c>
      <c r="H153" s="2">
        <v>7.9516610404094346</v>
      </c>
      <c r="I153" s="2">
        <v>8.0119943737427679</v>
      </c>
      <c r="J153" s="2">
        <v>8.4384777151556136</v>
      </c>
      <c r="K153" s="2">
        <v>6.6238940239625874</v>
      </c>
      <c r="L153" s="2">
        <v>0</v>
      </c>
      <c r="M153" s="2">
        <v>0</v>
      </c>
    </row>
    <row r="154" spans="1:28">
      <c r="A154" s="1">
        <v>2011</v>
      </c>
      <c r="B154" s="2">
        <v>0</v>
      </c>
      <c r="C154" s="2">
        <v>0</v>
      </c>
      <c r="D154" s="2">
        <v>0</v>
      </c>
      <c r="E154" s="2">
        <v>2</v>
      </c>
      <c r="F154" s="2">
        <v>2</v>
      </c>
      <c r="G154" s="2">
        <v>2</v>
      </c>
      <c r="H154" s="2">
        <v>2</v>
      </c>
      <c r="I154" s="2">
        <v>2</v>
      </c>
      <c r="J154" s="2">
        <v>2</v>
      </c>
      <c r="K154" s="2">
        <v>2</v>
      </c>
      <c r="L154" s="2">
        <v>0</v>
      </c>
      <c r="M154" s="2">
        <v>0</v>
      </c>
    </row>
    <row r="155" spans="1:28">
      <c r="A155" s="1">
        <v>2012</v>
      </c>
      <c r="B155" s="2">
        <v>0.18633333333333332</v>
      </c>
      <c r="C155" s="2">
        <v>0.37266666666666665</v>
      </c>
      <c r="D155" s="2">
        <v>0</v>
      </c>
      <c r="E155" s="2">
        <v>2</v>
      </c>
      <c r="F155" s="2">
        <v>2</v>
      </c>
      <c r="G155" s="2">
        <v>2</v>
      </c>
      <c r="H155" s="2">
        <v>2</v>
      </c>
      <c r="I155" s="2">
        <v>2</v>
      </c>
      <c r="J155" s="2">
        <v>2</v>
      </c>
      <c r="K155" s="2">
        <v>2</v>
      </c>
      <c r="L155" s="2">
        <v>0</v>
      </c>
      <c r="M155" s="2">
        <v>0</v>
      </c>
    </row>
    <row r="156" spans="1:28">
      <c r="A156" s="1">
        <v>2013</v>
      </c>
      <c r="B156" s="2">
        <v>0</v>
      </c>
      <c r="C156" s="2">
        <v>0</v>
      </c>
      <c r="D156" s="2">
        <v>0</v>
      </c>
      <c r="E156" s="2">
        <v>2</v>
      </c>
      <c r="F156" s="2">
        <v>2</v>
      </c>
      <c r="G156" s="2">
        <v>2</v>
      </c>
      <c r="H156" s="2">
        <v>2</v>
      </c>
      <c r="I156" s="2">
        <v>2</v>
      </c>
      <c r="J156" s="2">
        <v>2</v>
      </c>
      <c r="K156" s="2">
        <v>2</v>
      </c>
      <c r="L156" s="2">
        <v>0</v>
      </c>
      <c r="M156" s="2">
        <v>0</v>
      </c>
    </row>
    <row r="157" spans="1:28">
      <c r="A157" s="1">
        <v>2014</v>
      </c>
      <c r="B157" s="2">
        <v>0</v>
      </c>
      <c r="C157" s="2">
        <v>0</v>
      </c>
      <c r="D157" s="2">
        <v>0</v>
      </c>
      <c r="E157" s="2">
        <v>2</v>
      </c>
      <c r="F157" s="2">
        <v>2</v>
      </c>
      <c r="G157" s="2">
        <v>2</v>
      </c>
      <c r="H157" s="2">
        <v>2</v>
      </c>
      <c r="I157" s="2">
        <v>2</v>
      </c>
      <c r="J157" s="2">
        <v>2</v>
      </c>
      <c r="K157" s="2">
        <v>2</v>
      </c>
      <c r="L157" s="2">
        <v>0</v>
      </c>
      <c r="M157" s="2">
        <v>0</v>
      </c>
    </row>
    <row r="158" spans="1:28">
      <c r="A158" s="1">
        <v>2015</v>
      </c>
      <c r="B158" s="2">
        <v>0</v>
      </c>
      <c r="C158" s="2">
        <v>0</v>
      </c>
      <c r="D158" s="2">
        <v>0</v>
      </c>
      <c r="E158" s="2">
        <v>2</v>
      </c>
      <c r="F158" s="2">
        <v>2</v>
      </c>
      <c r="G158" s="2">
        <v>2</v>
      </c>
      <c r="H158" s="2">
        <v>2</v>
      </c>
      <c r="I158" s="2">
        <v>2</v>
      </c>
      <c r="J158" s="2">
        <v>2</v>
      </c>
      <c r="K158" s="2">
        <v>2</v>
      </c>
      <c r="L158" s="2">
        <v>0</v>
      </c>
      <c r="M158" s="2">
        <v>0</v>
      </c>
    </row>
    <row r="159" spans="1:28">
      <c r="A159" s="1">
        <v>2016</v>
      </c>
      <c r="B159" s="2">
        <v>0</v>
      </c>
      <c r="C159" s="2">
        <v>0</v>
      </c>
      <c r="D159" s="2">
        <v>0</v>
      </c>
      <c r="E159" s="2">
        <v>2</v>
      </c>
      <c r="F159" s="2">
        <v>2</v>
      </c>
      <c r="G159" s="2">
        <v>2</v>
      </c>
      <c r="H159" s="2">
        <v>2</v>
      </c>
      <c r="I159" s="2">
        <v>2</v>
      </c>
      <c r="J159" s="2">
        <v>2</v>
      </c>
      <c r="K159" s="2">
        <v>2</v>
      </c>
      <c r="L159" s="2">
        <v>0</v>
      </c>
      <c r="M159" s="2">
        <v>0</v>
      </c>
    </row>
    <row r="160" spans="1:28">
      <c r="A160" s="1">
        <v>2017</v>
      </c>
      <c r="B160" s="2">
        <v>0</v>
      </c>
      <c r="C160" s="2">
        <v>0</v>
      </c>
      <c r="D160" s="2">
        <v>0</v>
      </c>
      <c r="E160" s="2">
        <v>2</v>
      </c>
      <c r="F160" s="2">
        <v>2</v>
      </c>
      <c r="G160" s="2">
        <v>2</v>
      </c>
      <c r="H160" s="2">
        <v>2</v>
      </c>
      <c r="I160" s="2">
        <v>2</v>
      </c>
      <c r="J160" s="2">
        <v>2</v>
      </c>
      <c r="K160" s="2">
        <v>2</v>
      </c>
      <c r="L160" s="2">
        <v>0</v>
      </c>
      <c r="M160" s="2">
        <v>0</v>
      </c>
    </row>
    <row r="161" spans="1:13">
      <c r="A161" s="1">
        <v>2018</v>
      </c>
      <c r="B161" s="2">
        <v>0</v>
      </c>
      <c r="C161" s="2">
        <v>0</v>
      </c>
      <c r="D161" s="2">
        <v>0</v>
      </c>
      <c r="E161" s="2">
        <v>2</v>
      </c>
      <c r="F161" s="2">
        <v>2</v>
      </c>
      <c r="G161" s="2">
        <v>2</v>
      </c>
      <c r="H161" s="2">
        <v>2</v>
      </c>
      <c r="I161" s="2">
        <v>2</v>
      </c>
      <c r="J161" s="2">
        <v>2</v>
      </c>
      <c r="K161" s="2">
        <v>2</v>
      </c>
      <c r="L161" s="2">
        <v>0</v>
      </c>
      <c r="M161" s="2">
        <v>0</v>
      </c>
    </row>
    <row r="162" spans="1:13">
      <c r="A162" s="1">
        <v>2019</v>
      </c>
      <c r="B162" s="2">
        <v>0</v>
      </c>
      <c r="C162" s="2">
        <v>0</v>
      </c>
      <c r="D162" s="2">
        <v>0</v>
      </c>
      <c r="E162" s="2">
        <v>2</v>
      </c>
      <c r="F162" s="2">
        <v>2</v>
      </c>
      <c r="G162" s="2">
        <v>2</v>
      </c>
      <c r="H162" s="2">
        <v>2</v>
      </c>
      <c r="I162" s="2">
        <v>2</v>
      </c>
      <c r="J162" s="2">
        <v>2</v>
      </c>
      <c r="K162" s="2">
        <v>2</v>
      </c>
      <c r="L162" s="2">
        <v>0</v>
      </c>
      <c r="M162" s="2">
        <v>0</v>
      </c>
    </row>
    <row r="163" spans="1:13">
      <c r="A163" s="1">
        <v>2020</v>
      </c>
      <c r="B163" s="2">
        <v>0</v>
      </c>
      <c r="C163" s="2">
        <v>0</v>
      </c>
      <c r="D163" s="2">
        <v>0</v>
      </c>
      <c r="E163" s="2">
        <v>2</v>
      </c>
      <c r="F163" s="2">
        <v>2</v>
      </c>
      <c r="G163" s="2">
        <v>2</v>
      </c>
      <c r="H163" s="2">
        <v>2</v>
      </c>
      <c r="I163" s="2">
        <v>2</v>
      </c>
      <c r="J163" s="2">
        <v>2</v>
      </c>
      <c r="K163" s="2">
        <v>2</v>
      </c>
      <c r="L163" s="2">
        <v>0</v>
      </c>
      <c r="M163" s="2">
        <v>0</v>
      </c>
    </row>
    <row r="164" spans="1:13">
      <c r="A164" s="1">
        <v>2021</v>
      </c>
      <c r="B164" s="2">
        <v>0</v>
      </c>
      <c r="C164" s="2">
        <v>0</v>
      </c>
      <c r="D164" s="2">
        <v>0</v>
      </c>
      <c r="E164" s="2">
        <v>2</v>
      </c>
      <c r="F164" s="2">
        <v>2</v>
      </c>
      <c r="G164" s="2">
        <v>2</v>
      </c>
      <c r="H164" s="2">
        <v>2</v>
      </c>
      <c r="I164" s="2">
        <v>2</v>
      </c>
      <c r="J164" s="2">
        <v>2</v>
      </c>
      <c r="K164" s="2">
        <v>2</v>
      </c>
      <c r="L164" s="2">
        <v>0</v>
      </c>
      <c r="M164" s="2">
        <v>0</v>
      </c>
    </row>
    <row r="165" spans="1:13">
      <c r="A165" s="1">
        <v>2022</v>
      </c>
      <c r="B165" s="2">
        <v>0</v>
      </c>
      <c r="C165" s="2">
        <v>0</v>
      </c>
      <c r="D165" s="2">
        <v>0</v>
      </c>
      <c r="E165" s="2">
        <v>2</v>
      </c>
      <c r="F165" s="2">
        <v>2</v>
      </c>
      <c r="G165" s="2">
        <v>2</v>
      </c>
      <c r="H165" s="2">
        <v>2</v>
      </c>
      <c r="I165" s="2">
        <v>2</v>
      </c>
      <c r="J165" s="2">
        <v>2</v>
      </c>
      <c r="K165" s="2">
        <v>2</v>
      </c>
      <c r="L165" s="2">
        <v>0</v>
      </c>
      <c r="M165" s="2">
        <v>0</v>
      </c>
    </row>
    <row r="166" spans="1:13">
      <c r="A166" s="1">
        <v>2023</v>
      </c>
      <c r="B166" s="2">
        <v>0</v>
      </c>
      <c r="C166" s="2">
        <v>0</v>
      </c>
      <c r="D166" s="2">
        <v>0</v>
      </c>
      <c r="E166" s="2">
        <v>2</v>
      </c>
      <c r="F166" s="2">
        <v>2</v>
      </c>
      <c r="G166" s="2">
        <v>2</v>
      </c>
      <c r="H166" s="2">
        <v>2</v>
      </c>
      <c r="I166" s="2">
        <v>2</v>
      </c>
      <c r="J166" s="2">
        <v>2</v>
      </c>
      <c r="K166" s="2">
        <v>2</v>
      </c>
      <c r="L166" s="2">
        <v>0</v>
      </c>
      <c r="M166" s="2">
        <v>0</v>
      </c>
    </row>
    <row r="167" spans="1:13">
      <c r="A167" s="1">
        <v>2024</v>
      </c>
      <c r="B167" s="2">
        <v>0</v>
      </c>
      <c r="C167" s="2">
        <v>0</v>
      </c>
      <c r="D167" s="2">
        <v>0</v>
      </c>
      <c r="E167" s="2">
        <v>2</v>
      </c>
      <c r="F167" s="2">
        <v>2</v>
      </c>
      <c r="G167" s="2">
        <v>2</v>
      </c>
      <c r="H167" s="2">
        <v>2</v>
      </c>
      <c r="I167" s="2">
        <v>2</v>
      </c>
      <c r="J167" s="2">
        <v>2</v>
      </c>
      <c r="K167" s="2">
        <v>2</v>
      </c>
      <c r="L167" s="2">
        <v>0</v>
      </c>
      <c r="M167" s="2">
        <v>0</v>
      </c>
    </row>
    <row r="168" spans="1:13">
      <c r="A168" s="1">
        <v>2025</v>
      </c>
      <c r="B168" s="2">
        <v>0</v>
      </c>
      <c r="C168" s="2">
        <v>0</v>
      </c>
      <c r="D168" s="2">
        <v>0</v>
      </c>
      <c r="E168" s="2">
        <v>2</v>
      </c>
      <c r="F168" s="2">
        <v>2</v>
      </c>
      <c r="G168" s="2">
        <v>2</v>
      </c>
      <c r="H168" s="2">
        <v>2</v>
      </c>
      <c r="I168" s="2">
        <v>2</v>
      </c>
      <c r="J168" s="2">
        <v>2</v>
      </c>
      <c r="K168" s="2">
        <v>2</v>
      </c>
      <c r="L168" s="2">
        <v>0</v>
      </c>
      <c r="M168" s="2">
        <v>0</v>
      </c>
    </row>
    <row r="169" spans="1:13">
      <c r="A169" s="1">
        <v>2026</v>
      </c>
      <c r="B169" s="2">
        <v>0</v>
      </c>
      <c r="C169" s="2">
        <v>0</v>
      </c>
      <c r="D169" s="2">
        <v>0</v>
      </c>
      <c r="E169" s="2">
        <v>2</v>
      </c>
      <c r="F169" s="2">
        <v>2</v>
      </c>
      <c r="G169" s="2">
        <v>2</v>
      </c>
      <c r="H169" s="2">
        <v>2</v>
      </c>
      <c r="I169" s="2">
        <v>2</v>
      </c>
      <c r="J169" s="2">
        <v>2</v>
      </c>
      <c r="K169" s="2">
        <v>2</v>
      </c>
      <c r="L169" s="2">
        <v>0</v>
      </c>
      <c r="M169" s="2">
        <v>0</v>
      </c>
    </row>
    <row r="170" spans="1:13">
      <c r="A170" s="1">
        <v>2027</v>
      </c>
      <c r="B170" s="2">
        <v>0</v>
      </c>
      <c r="C170" s="2">
        <v>0</v>
      </c>
      <c r="D170" s="2">
        <v>0</v>
      </c>
      <c r="E170" s="2">
        <v>2</v>
      </c>
      <c r="F170" s="2">
        <v>2</v>
      </c>
      <c r="G170" s="2">
        <v>2</v>
      </c>
      <c r="H170" s="2">
        <v>2</v>
      </c>
      <c r="I170" s="2">
        <v>2</v>
      </c>
      <c r="J170" s="2">
        <v>2</v>
      </c>
      <c r="K170" s="2">
        <v>2</v>
      </c>
      <c r="L170" s="2">
        <v>0</v>
      </c>
      <c r="M170" s="2">
        <v>0</v>
      </c>
    </row>
    <row r="171" spans="1:13">
      <c r="A171" s="1">
        <v>2028</v>
      </c>
      <c r="B171" s="2">
        <v>0</v>
      </c>
      <c r="C171" s="2">
        <v>0</v>
      </c>
      <c r="D171" s="2">
        <v>0</v>
      </c>
      <c r="E171" s="2">
        <v>2</v>
      </c>
      <c r="F171" s="2">
        <v>2</v>
      </c>
      <c r="G171" s="2">
        <v>2</v>
      </c>
      <c r="H171" s="2">
        <v>2</v>
      </c>
      <c r="I171" s="2">
        <v>2</v>
      </c>
      <c r="J171" s="2">
        <v>2</v>
      </c>
      <c r="K171" s="2">
        <v>2</v>
      </c>
      <c r="L171" s="2">
        <v>0</v>
      </c>
      <c r="M171" s="2">
        <v>0</v>
      </c>
    </row>
    <row r="172" spans="1:13">
      <c r="A172" s="1">
        <v>2029</v>
      </c>
      <c r="B172" s="2">
        <v>0</v>
      </c>
      <c r="C172" s="2">
        <v>0</v>
      </c>
      <c r="D172" s="2">
        <v>0</v>
      </c>
      <c r="E172" s="2">
        <v>2</v>
      </c>
      <c r="F172" s="2">
        <v>2</v>
      </c>
      <c r="G172" s="2">
        <v>2</v>
      </c>
      <c r="H172" s="2">
        <v>2</v>
      </c>
      <c r="I172" s="2">
        <v>2</v>
      </c>
      <c r="J172" s="2">
        <v>2</v>
      </c>
      <c r="K172" s="2">
        <v>2</v>
      </c>
      <c r="L172" s="2">
        <v>0</v>
      </c>
      <c r="M172" s="2">
        <v>0</v>
      </c>
    </row>
    <row r="173" spans="1:13">
      <c r="A173" s="1">
        <v>2030</v>
      </c>
      <c r="B173" s="2">
        <v>0</v>
      </c>
      <c r="C173" s="2">
        <v>0</v>
      </c>
      <c r="D173" s="2">
        <v>0</v>
      </c>
      <c r="E173" s="2">
        <v>2</v>
      </c>
      <c r="F173" s="2">
        <v>2</v>
      </c>
      <c r="G173" s="2">
        <v>2</v>
      </c>
      <c r="H173" s="2">
        <v>2</v>
      </c>
      <c r="I173" s="2">
        <v>2</v>
      </c>
      <c r="J173" s="2">
        <v>2</v>
      </c>
      <c r="K173" s="2">
        <v>2</v>
      </c>
      <c r="L173" s="2">
        <v>0</v>
      </c>
      <c r="M173" s="2">
        <v>0</v>
      </c>
    </row>
    <row r="174" spans="1:13">
      <c r="A174" s="1">
        <v>2031</v>
      </c>
      <c r="B174" s="2">
        <v>0</v>
      </c>
      <c r="C174" s="2">
        <v>0</v>
      </c>
      <c r="D174" s="2">
        <v>0</v>
      </c>
      <c r="E174" s="2">
        <v>2</v>
      </c>
      <c r="F174" s="2">
        <v>2</v>
      </c>
      <c r="G174" s="2">
        <v>2</v>
      </c>
      <c r="H174" s="2">
        <v>2</v>
      </c>
      <c r="I174" s="2">
        <v>2</v>
      </c>
      <c r="J174" s="2">
        <v>2</v>
      </c>
      <c r="K174" s="2">
        <v>2</v>
      </c>
      <c r="L174" s="2">
        <v>0</v>
      </c>
      <c r="M174" s="2">
        <v>0</v>
      </c>
    </row>
    <row r="175" spans="1:13">
      <c r="A175" s="1">
        <v>2032</v>
      </c>
      <c r="B175" s="2">
        <v>0</v>
      </c>
      <c r="C175" s="2">
        <v>0</v>
      </c>
      <c r="D175" s="2">
        <v>0</v>
      </c>
      <c r="E175" s="2">
        <v>2</v>
      </c>
      <c r="F175" s="2">
        <v>2</v>
      </c>
      <c r="G175" s="2">
        <v>2</v>
      </c>
      <c r="H175" s="2">
        <v>2</v>
      </c>
      <c r="I175" s="2">
        <v>2</v>
      </c>
      <c r="J175" s="2">
        <v>2</v>
      </c>
      <c r="K175" s="2">
        <v>2</v>
      </c>
      <c r="L175" s="2">
        <v>0</v>
      </c>
      <c r="M175" s="2">
        <v>0</v>
      </c>
    </row>
    <row r="176" spans="1:13">
      <c r="A176" s="1">
        <v>2033</v>
      </c>
      <c r="B176" s="2">
        <v>0</v>
      </c>
      <c r="C176" s="2">
        <v>0</v>
      </c>
      <c r="D176" s="2">
        <v>0</v>
      </c>
      <c r="E176" s="2">
        <v>2</v>
      </c>
      <c r="F176" s="2">
        <v>2</v>
      </c>
      <c r="G176" s="2">
        <v>2</v>
      </c>
      <c r="H176" s="2">
        <v>2</v>
      </c>
      <c r="I176" s="2">
        <v>2</v>
      </c>
      <c r="J176" s="2">
        <v>2</v>
      </c>
      <c r="K176" s="2">
        <v>2</v>
      </c>
      <c r="L176" s="2">
        <v>0</v>
      </c>
      <c r="M176" s="2">
        <v>0</v>
      </c>
    </row>
    <row r="177" spans="1:13">
      <c r="A177" s="1">
        <v>2034</v>
      </c>
      <c r="B177" s="2">
        <v>0</v>
      </c>
      <c r="C177" s="2">
        <v>0</v>
      </c>
      <c r="D177" s="2">
        <v>0</v>
      </c>
      <c r="E177" s="2">
        <v>2</v>
      </c>
      <c r="F177" s="2">
        <v>2</v>
      </c>
      <c r="G177" s="2">
        <v>2</v>
      </c>
      <c r="H177" s="2">
        <v>2</v>
      </c>
      <c r="I177" s="2">
        <v>2</v>
      </c>
      <c r="J177" s="2">
        <v>2</v>
      </c>
      <c r="K177" s="2">
        <v>2</v>
      </c>
      <c r="L177" s="2">
        <v>0</v>
      </c>
      <c r="M177" s="2">
        <v>0</v>
      </c>
    </row>
    <row r="178" spans="1:13">
      <c r="A178" s="1">
        <v>2035</v>
      </c>
      <c r="B178" s="2">
        <v>0</v>
      </c>
      <c r="C178" s="2">
        <v>0</v>
      </c>
      <c r="D178" s="2">
        <v>0</v>
      </c>
      <c r="E178" s="2">
        <v>2</v>
      </c>
      <c r="F178" s="2">
        <v>2</v>
      </c>
      <c r="G178" s="2">
        <v>2</v>
      </c>
      <c r="H178" s="2">
        <v>2</v>
      </c>
      <c r="I178" s="2">
        <v>2</v>
      </c>
      <c r="J178" s="2">
        <v>2</v>
      </c>
      <c r="K178" s="2">
        <v>2</v>
      </c>
      <c r="L178" s="2">
        <v>0</v>
      </c>
      <c r="M178" s="2">
        <v>0</v>
      </c>
    </row>
    <row r="179" spans="1:13">
      <c r="A179" s="1">
        <v>2036</v>
      </c>
      <c r="B179" s="2">
        <v>0</v>
      </c>
      <c r="C179" s="2">
        <v>0</v>
      </c>
      <c r="D179" s="2">
        <v>0</v>
      </c>
      <c r="E179" s="2">
        <v>2</v>
      </c>
      <c r="F179" s="2">
        <v>2</v>
      </c>
      <c r="G179" s="2">
        <v>2</v>
      </c>
      <c r="H179" s="2">
        <v>2</v>
      </c>
      <c r="I179" s="2">
        <v>2</v>
      </c>
      <c r="J179" s="2">
        <v>2</v>
      </c>
      <c r="K179" s="2">
        <v>2</v>
      </c>
      <c r="L179" s="2">
        <v>0</v>
      </c>
      <c r="M179" s="2">
        <v>0</v>
      </c>
    </row>
    <row r="180" spans="1:13">
      <c r="A180" s="1">
        <v>2037</v>
      </c>
      <c r="B180" s="2">
        <v>0</v>
      </c>
      <c r="C180" s="2">
        <v>0</v>
      </c>
      <c r="D180" s="2">
        <v>0</v>
      </c>
      <c r="E180" s="2">
        <v>2</v>
      </c>
      <c r="F180" s="2">
        <v>2</v>
      </c>
      <c r="G180" s="2">
        <v>2</v>
      </c>
      <c r="H180" s="2">
        <v>2</v>
      </c>
      <c r="I180" s="2">
        <v>2</v>
      </c>
      <c r="J180" s="2">
        <v>2</v>
      </c>
      <c r="K180" s="2">
        <v>2</v>
      </c>
      <c r="L180" s="2">
        <v>0</v>
      </c>
      <c r="M180" s="2">
        <v>0</v>
      </c>
    </row>
    <row r="181" spans="1:13">
      <c r="A181" s="1">
        <v>2038</v>
      </c>
      <c r="B181" s="2">
        <v>0</v>
      </c>
      <c r="C181" s="2">
        <v>0</v>
      </c>
      <c r="D181" s="2">
        <v>0</v>
      </c>
      <c r="E181" s="2">
        <v>2</v>
      </c>
      <c r="F181" s="2">
        <v>2</v>
      </c>
      <c r="G181" s="2">
        <v>2</v>
      </c>
      <c r="H181" s="2">
        <v>2</v>
      </c>
      <c r="I181" s="2">
        <v>2</v>
      </c>
      <c r="J181" s="2">
        <v>2</v>
      </c>
      <c r="K181" s="2">
        <v>2</v>
      </c>
      <c r="L181" s="2">
        <v>0</v>
      </c>
      <c r="M181" s="2">
        <v>0</v>
      </c>
    </row>
    <row r="182" spans="1:13">
      <c r="A182" s="1">
        <v>2039</v>
      </c>
      <c r="B182" s="2">
        <v>0</v>
      </c>
      <c r="C182" s="2">
        <v>0</v>
      </c>
      <c r="D182" s="2">
        <v>0</v>
      </c>
      <c r="E182" s="2">
        <v>2</v>
      </c>
      <c r="F182" s="2">
        <v>2</v>
      </c>
      <c r="G182" s="2">
        <v>2</v>
      </c>
      <c r="H182" s="2">
        <v>2</v>
      </c>
      <c r="I182" s="2">
        <v>2</v>
      </c>
      <c r="J182" s="2">
        <v>2</v>
      </c>
      <c r="K182" s="2">
        <v>2</v>
      </c>
      <c r="L182" s="2">
        <v>0</v>
      </c>
      <c r="M182" s="2">
        <v>0</v>
      </c>
    </row>
    <row r="183" spans="1:13">
      <c r="A183" s="1">
        <v>2040</v>
      </c>
      <c r="B183" s="2">
        <v>0</v>
      </c>
      <c r="C183" s="2">
        <v>0</v>
      </c>
      <c r="D183" s="2">
        <v>0</v>
      </c>
      <c r="E183" s="2">
        <v>2</v>
      </c>
      <c r="F183" s="2">
        <v>2</v>
      </c>
      <c r="G183" s="2">
        <v>2</v>
      </c>
      <c r="H183" s="2">
        <v>2</v>
      </c>
      <c r="I183" s="2">
        <v>2</v>
      </c>
      <c r="J183" s="2">
        <v>2</v>
      </c>
      <c r="K183" s="2">
        <v>2</v>
      </c>
      <c r="L183" s="2">
        <v>0</v>
      </c>
      <c r="M183" s="2">
        <v>0</v>
      </c>
    </row>
    <row r="186" spans="1:13">
      <c r="A186" s="3" t="s">
        <v>17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</row>
    <row r="187" spans="1:13">
      <c r="B187" s="1" t="s">
        <v>0</v>
      </c>
      <c r="C187" s="1" t="s">
        <v>1</v>
      </c>
      <c r="D187" s="1" t="s">
        <v>2</v>
      </c>
      <c r="E187" s="1" t="s">
        <v>3</v>
      </c>
      <c r="F187" s="1" t="s">
        <v>4</v>
      </c>
      <c r="G187" s="1" t="s">
        <v>5</v>
      </c>
      <c r="H187" s="1" t="s">
        <v>6</v>
      </c>
      <c r="I187" s="1" t="s">
        <v>7</v>
      </c>
      <c r="J187" s="1" t="s">
        <v>8</v>
      </c>
      <c r="K187" s="1" t="s">
        <v>9</v>
      </c>
      <c r="L187" s="1" t="s">
        <v>10</v>
      </c>
      <c r="M187" s="1" t="s">
        <v>11</v>
      </c>
    </row>
    <row r="188" spans="1:13">
      <c r="A188" s="1">
        <v>2008</v>
      </c>
      <c r="B188" s="16">
        <v>34</v>
      </c>
      <c r="C188" s="16">
        <v>37.236363636363635</v>
      </c>
      <c r="D188" s="16">
        <v>40.472727272727269</v>
      </c>
      <c r="E188" s="16">
        <v>43.709090909090904</v>
      </c>
      <c r="F188" s="16">
        <v>46.945454545454538</v>
      </c>
      <c r="G188" s="16">
        <v>50.181818181818173</v>
      </c>
      <c r="H188" s="16">
        <v>53.418181818181807</v>
      </c>
      <c r="I188" s="16">
        <v>56.654545454545442</v>
      </c>
      <c r="J188" s="16">
        <v>59.890909090909076</v>
      </c>
      <c r="K188" s="16">
        <v>63.127272727272711</v>
      </c>
      <c r="L188" s="16">
        <v>66.363636363636346</v>
      </c>
      <c r="M188" s="16">
        <v>69.59999999999998</v>
      </c>
    </row>
    <row r="189" spans="1:13">
      <c r="A189" s="1">
        <v>2009</v>
      </c>
      <c r="B189" s="16">
        <v>71</v>
      </c>
      <c r="C189" s="16">
        <v>71.733333333333334</v>
      </c>
      <c r="D189" s="16">
        <v>72.466666666666669</v>
      </c>
      <c r="E189" s="16">
        <v>73.2</v>
      </c>
      <c r="F189" s="16">
        <v>73.933333333333337</v>
      </c>
      <c r="G189" s="16">
        <v>74.666666666666671</v>
      </c>
      <c r="H189" s="16">
        <v>75.400000000000006</v>
      </c>
      <c r="I189" s="16">
        <v>76.13333333333334</v>
      </c>
      <c r="J189" s="16">
        <v>76.866666666666674</v>
      </c>
      <c r="K189" s="16">
        <v>77.600000000000009</v>
      </c>
      <c r="L189" s="16">
        <v>78.333333333333343</v>
      </c>
      <c r="M189" s="16">
        <v>79.066666666666677</v>
      </c>
    </row>
    <row r="190" spans="1:13">
      <c r="A190" s="1">
        <v>2010</v>
      </c>
      <c r="B190" s="16">
        <v>80</v>
      </c>
      <c r="C190" s="16">
        <v>81.191666666666663</v>
      </c>
      <c r="D190" s="16">
        <v>82.383333333333326</v>
      </c>
      <c r="E190" s="16">
        <v>83.574999999999989</v>
      </c>
      <c r="F190" s="16">
        <v>84.766666666666652</v>
      </c>
      <c r="G190" s="16">
        <v>85.958333333333314</v>
      </c>
      <c r="H190" s="16">
        <v>87.149999999999977</v>
      </c>
      <c r="I190" s="16">
        <v>88.34166666666664</v>
      </c>
      <c r="J190" s="16">
        <v>89.533333333333303</v>
      </c>
      <c r="K190" s="16">
        <v>90.724999999999966</v>
      </c>
      <c r="L190" s="16">
        <v>91.916666666666629</v>
      </c>
      <c r="M190" s="16">
        <v>93.108333333333292</v>
      </c>
    </row>
    <row r="191" spans="1:13">
      <c r="A191" s="1">
        <v>2011</v>
      </c>
      <c r="B191" s="16">
        <v>94.309399999999997</v>
      </c>
      <c r="C191" s="16">
        <f>B191+($B192-$B191)/12</f>
        <v>94.421399999999991</v>
      </c>
      <c r="D191" s="16">
        <f>C191+($B192-$B191)/12</f>
        <v>94.533399999999986</v>
      </c>
      <c r="E191" s="16">
        <f>D191+($B192-$B191)/12</f>
        <v>94.645399999999981</v>
      </c>
      <c r="F191" s="16">
        <f t="shared" ref="F191:M191" si="45">E191+($B192-$B191)/12</f>
        <v>94.757399999999976</v>
      </c>
      <c r="G191" s="16">
        <f t="shared" si="45"/>
        <v>94.86939999999997</v>
      </c>
      <c r="H191" s="16">
        <f t="shared" si="45"/>
        <v>94.981399999999965</v>
      </c>
      <c r="I191" s="16">
        <f t="shared" si="45"/>
        <v>95.09339999999996</v>
      </c>
      <c r="J191" s="16">
        <f t="shared" si="45"/>
        <v>95.205399999999955</v>
      </c>
      <c r="K191" s="16">
        <f t="shared" si="45"/>
        <v>95.31739999999995</v>
      </c>
      <c r="L191" s="16">
        <f t="shared" si="45"/>
        <v>95.429399999999944</v>
      </c>
      <c r="M191" s="16">
        <f t="shared" si="45"/>
        <v>95.541399999999939</v>
      </c>
    </row>
    <row r="192" spans="1:13">
      <c r="A192" s="1">
        <v>2012</v>
      </c>
      <c r="B192" s="16">
        <v>95.653399999999991</v>
      </c>
      <c r="C192" s="16">
        <f>B192+($B193-$B192)/12</f>
        <v>95.765616666666659</v>
      </c>
      <c r="D192" s="16">
        <f t="shared" ref="D192:E192" si="46">C192+($B193-$B192)/12</f>
        <v>95.877833333333328</v>
      </c>
      <c r="E192" s="16">
        <f t="shared" si="46"/>
        <v>95.990049999999997</v>
      </c>
      <c r="F192" s="16">
        <f t="shared" ref="F192:F212" si="47">E192+($B193-$B192)/12</f>
        <v>96.102266666666665</v>
      </c>
      <c r="G192" s="16">
        <f t="shared" ref="G192:G212" si="48">F192+($B193-$B192)/12</f>
        <v>96.214483333333334</v>
      </c>
      <c r="H192" s="16">
        <f t="shared" ref="H192:H212" si="49">G192+($B193-$B192)/12</f>
        <v>96.326700000000002</v>
      </c>
      <c r="I192" s="16">
        <f t="shared" ref="I192:I212" si="50">H192+($B193-$B192)/12</f>
        <v>96.438916666666671</v>
      </c>
      <c r="J192" s="16">
        <f t="shared" ref="J192:J212" si="51">I192+($B193-$B192)/12</f>
        <v>96.55113333333334</v>
      </c>
      <c r="K192" s="16">
        <f t="shared" ref="K192:K212" si="52">J192+($B193-$B192)/12</f>
        <v>96.663350000000008</v>
      </c>
      <c r="L192" s="16">
        <f t="shared" ref="L192:L212" si="53">K192+($B193-$B192)/12</f>
        <v>96.775566666666677</v>
      </c>
      <c r="M192" s="16">
        <f t="shared" ref="M192:M212" si="54">L192+($B193-$B192)/12</f>
        <v>96.887783333333346</v>
      </c>
    </row>
    <row r="193" spans="1:13">
      <c r="A193" s="1">
        <v>2013</v>
      </c>
      <c r="B193" s="16">
        <v>97</v>
      </c>
      <c r="C193" s="16">
        <f t="shared" ref="C193:E193" si="55">B193+($B194-$B193)/12</f>
        <v>97.353028810681238</v>
      </c>
      <c r="D193" s="16">
        <f t="shared" si="55"/>
        <v>97.706057621362476</v>
      </c>
      <c r="E193" s="16">
        <f t="shared" si="55"/>
        <v>98.059086432043713</v>
      </c>
      <c r="F193" s="16">
        <f t="shared" si="47"/>
        <v>98.412115242724951</v>
      </c>
      <c r="G193" s="16">
        <f t="shared" si="48"/>
        <v>98.765144053406189</v>
      </c>
      <c r="H193" s="16">
        <f t="shared" si="49"/>
        <v>99.118172864087427</v>
      </c>
      <c r="I193" s="16">
        <f t="shared" si="50"/>
        <v>99.471201674768665</v>
      </c>
      <c r="J193" s="16">
        <f t="shared" si="51"/>
        <v>99.824230485449903</v>
      </c>
      <c r="K193" s="16">
        <f t="shared" si="52"/>
        <v>100.17725929613114</v>
      </c>
      <c r="L193" s="16">
        <f t="shared" si="53"/>
        <v>100.53028810681238</v>
      </c>
      <c r="M193" s="16">
        <f t="shared" si="54"/>
        <v>100.88331691749362</v>
      </c>
    </row>
    <row r="194" spans="1:13">
      <c r="A194" s="1">
        <v>2014</v>
      </c>
      <c r="B194" s="16">
        <v>101.23634572817488</v>
      </c>
      <c r="C194" s="16">
        <f t="shared" ref="C194:E194" si="56">B194+($B195-$B194)/12</f>
        <v>101.58937453885612</v>
      </c>
      <c r="D194" s="16">
        <f t="shared" si="56"/>
        <v>101.94240334953736</v>
      </c>
      <c r="E194" s="16">
        <f t="shared" si="56"/>
        <v>102.2954321602186</v>
      </c>
      <c r="F194" s="16">
        <f t="shared" si="47"/>
        <v>102.64846097089983</v>
      </c>
      <c r="G194" s="16">
        <f t="shared" si="48"/>
        <v>103.00148978158107</v>
      </c>
      <c r="H194" s="16">
        <f t="shared" si="49"/>
        <v>103.35451859226231</v>
      </c>
      <c r="I194" s="16">
        <f t="shared" si="50"/>
        <v>103.70754740294355</v>
      </c>
      <c r="J194" s="16">
        <f t="shared" si="51"/>
        <v>104.06057621362478</v>
      </c>
      <c r="K194" s="16">
        <f t="shared" si="52"/>
        <v>104.41360502430602</v>
      </c>
      <c r="L194" s="16">
        <f t="shared" si="53"/>
        <v>104.76663383498726</v>
      </c>
      <c r="M194" s="16">
        <f>L194+($B195-$B194)/12</f>
        <v>105.1196626456685</v>
      </c>
    </row>
    <row r="195" spans="1:13">
      <c r="A195" s="1">
        <v>2015</v>
      </c>
      <c r="B195" s="16">
        <v>105.47269145634976</v>
      </c>
      <c r="C195" s="16">
        <f t="shared" ref="C195:E195" si="57">B195+($B196-$B195)/12</f>
        <v>105.825720267031</v>
      </c>
      <c r="D195" s="16">
        <f t="shared" si="57"/>
        <v>106.17874907771224</v>
      </c>
      <c r="E195" s="16">
        <f t="shared" si="57"/>
        <v>106.53177788839348</v>
      </c>
      <c r="F195" s="16">
        <f t="shared" si="47"/>
        <v>106.88480669907472</v>
      </c>
      <c r="G195" s="16">
        <f t="shared" si="48"/>
        <v>107.23783550975595</v>
      </c>
      <c r="H195" s="16">
        <f t="shared" si="49"/>
        <v>107.59086432043719</v>
      </c>
      <c r="I195" s="16">
        <f t="shared" si="50"/>
        <v>107.94389313111843</v>
      </c>
      <c r="J195" s="16">
        <f t="shared" si="51"/>
        <v>108.29692194179967</v>
      </c>
      <c r="K195" s="16">
        <f t="shared" si="52"/>
        <v>108.6499507524809</v>
      </c>
      <c r="L195" s="16">
        <f t="shared" si="53"/>
        <v>109.00297956316214</v>
      </c>
      <c r="M195" s="16">
        <f t="shared" si="54"/>
        <v>109.35600837384338</v>
      </c>
    </row>
    <row r="196" spans="1:13">
      <c r="A196" s="1">
        <v>2016</v>
      </c>
      <c r="B196" s="16">
        <v>109.70903718452465</v>
      </c>
      <c r="C196" s="16">
        <f t="shared" ref="C196:E196" si="58">B196+($B197-$B196)/12</f>
        <v>110.06206599520588</v>
      </c>
      <c r="D196" s="16">
        <f t="shared" si="58"/>
        <v>110.41509480588712</v>
      </c>
      <c r="E196" s="16">
        <f t="shared" si="58"/>
        <v>110.76812361656836</v>
      </c>
      <c r="F196" s="16">
        <f t="shared" si="47"/>
        <v>111.1211524272496</v>
      </c>
      <c r="G196" s="16">
        <f t="shared" si="48"/>
        <v>111.47418123793084</v>
      </c>
      <c r="H196" s="16">
        <f t="shared" si="49"/>
        <v>111.82721004861207</v>
      </c>
      <c r="I196" s="16">
        <f t="shared" si="50"/>
        <v>112.18023885929331</v>
      </c>
      <c r="J196" s="16">
        <f t="shared" si="51"/>
        <v>112.53326766997455</v>
      </c>
      <c r="K196" s="16">
        <f t="shared" si="52"/>
        <v>112.88629648065579</v>
      </c>
      <c r="L196" s="16">
        <f t="shared" si="53"/>
        <v>113.23932529133702</v>
      </c>
      <c r="M196" s="16">
        <f t="shared" si="54"/>
        <v>113.59235410201826</v>
      </c>
    </row>
    <row r="197" spans="1:13">
      <c r="A197" s="1">
        <v>2017</v>
      </c>
      <c r="B197" s="16">
        <v>113.94538291269953</v>
      </c>
      <c r="C197" s="16">
        <f t="shared" ref="C197:E197" si="59">B197+($B198-$B197)/12</f>
        <v>114.29841172338077</v>
      </c>
      <c r="D197" s="16">
        <f t="shared" si="59"/>
        <v>114.651440534062</v>
      </c>
      <c r="E197" s="16">
        <f t="shared" si="59"/>
        <v>115.00446934474324</v>
      </c>
      <c r="F197" s="16">
        <f t="shared" si="47"/>
        <v>115.35749815542448</v>
      </c>
      <c r="G197" s="16">
        <f t="shared" si="48"/>
        <v>115.71052696610572</v>
      </c>
      <c r="H197" s="16">
        <f t="shared" si="49"/>
        <v>116.06355577678696</v>
      </c>
      <c r="I197" s="16">
        <f t="shared" si="50"/>
        <v>116.41658458746819</v>
      </c>
      <c r="J197" s="16">
        <f t="shared" si="51"/>
        <v>116.76961339814943</v>
      </c>
      <c r="K197" s="16">
        <f t="shared" si="52"/>
        <v>117.12264220883067</v>
      </c>
      <c r="L197" s="16">
        <f t="shared" si="53"/>
        <v>117.47567101951191</v>
      </c>
      <c r="M197" s="16">
        <f t="shared" si="54"/>
        <v>117.82869983019314</v>
      </c>
    </row>
    <row r="198" spans="1:13">
      <c r="A198" s="1">
        <v>2018</v>
      </c>
      <c r="B198" s="16">
        <v>118.18172864087441</v>
      </c>
      <c r="C198" s="16">
        <f t="shared" ref="C198:E198" si="60">B198+($B199-$B198)/12</f>
        <v>118.53475745155565</v>
      </c>
      <c r="D198" s="16">
        <f t="shared" si="60"/>
        <v>118.88778626223689</v>
      </c>
      <c r="E198" s="16">
        <f t="shared" si="60"/>
        <v>119.24081507291812</v>
      </c>
      <c r="F198" s="16">
        <f t="shared" si="47"/>
        <v>119.59384388359936</v>
      </c>
      <c r="G198" s="16">
        <f t="shared" si="48"/>
        <v>119.9468726942806</v>
      </c>
      <c r="H198" s="16">
        <f t="shared" si="49"/>
        <v>120.29990150496184</v>
      </c>
      <c r="I198" s="16">
        <f t="shared" si="50"/>
        <v>120.65293031564308</v>
      </c>
      <c r="J198" s="16">
        <f t="shared" si="51"/>
        <v>121.00595912632431</v>
      </c>
      <c r="K198" s="16">
        <f t="shared" si="52"/>
        <v>121.35898793700555</v>
      </c>
      <c r="L198" s="16">
        <f t="shared" si="53"/>
        <v>121.71201674768679</v>
      </c>
      <c r="M198" s="16">
        <f t="shared" si="54"/>
        <v>122.06504555836803</v>
      </c>
    </row>
    <row r="199" spans="1:13">
      <c r="A199" s="19">
        <v>2019</v>
      </c>
      <c r="B199" s="16">
        <v>122.41807436904929</v>
      </c>
      <c r="C199" s="16">
        <f t="shared" ref="C199:E199" si="61">B199+($B200-$B199)/12</f>
        <v>122.77110317973053</v>
      </c>
      <c r="D199" s="16">
        <f t="shared" si="61"/>
        <v>123.12413199041177</v>
      </c>
      <c r="E199" s="16">
        <f t="shared" si="61"/>
        <v>123.47716080109301</v>
      </c>
      <c r="F199" s="16">
        <f t="shared" si="47"/>
        <v>123.83018961177424</v>
      </c>
      <c r="G199" s="16">
        <f t="shared" si="48"/>
        <v>124.18321842245548</v>
      </c>
      <c r="H199" s="16">
        <f t="shared" si="49"/>
        <v>124.53624723313672</v>
      </c>
      <c r="I199" s="16">
        <f t="shared" si="50"/>
        <v>124.88927604381796</v>
      </c>
      <c r="J199" s="16">
        <f t="shared" si="51"/>
        <v>125.2423048544992</v>
      </c>
      <c r="K199" s="16">
        <f t="shared" si="52"/>
        <v>125.59533366518043</v>
      </c>
      <c r="L199" s="16">
        <f t="shared" si="53"/>
        <v>125.94836247586167</v>
      </c>
      <c r="M199" s="16">
        <f t="shared" si="54"/>
        <v>126.30139128654291</v>
      </c>
    </row>
    <row r="200" spans="1:13">
      <c r="A200" s="1">
        <v>2020</v>
      </c>
      <c r="B200" s="16">
        <v>126.65442009722418</v>
      </c>
      <c r="C200" s="16">
        <f t="shared" ref="C200:E200" si="62">B200+($B201-$B200)/12</f>
        <v>127.00744890790541</v>
      </c>
      <c r="D200" s="16">
        <f t="shared" si="62"/>
        <v>127.36047771858665</v>
      </c>
      <c r="E200" s="16">
        <f t="shared" si="62"/>
        <v>127.71350652926789</v>
      </c>
      <c r="F200" s="16">
        <f t="shared" si="47"/>
        <v>128.06653533994913</v>
      </c>
      <c r="G200" s="16">
        <f t="shared" si="48"/>
        <v>128.41956415063038</v>
      </c>
      <c r="H200" s="16">
        <f t="shared" si="49"/>
        <v>128.77259296131163</v>
      </c>
      <c r="I200" s="16">
        <f t="shared" si="50"/>
        <v>129.12562177199288</v>
      </c>
      <c r="J200" s="16">
        <f t="shared" si="51"/>
        <v>129.47865058267413</v>
      </c>
      <c r="K200" s="16">
        <f t="shared" si="52"/>
        <v>129.83167939335539</v>
      </c>
      <c r="L200" s="16">
        <f t="shared" si="53"/>
        <v>130.18470820403664</v>
      </c>
      <c r="M200" s="16">
        <f t="shared" si="54"/>
        <v>130.53773701471789</v>
      </c>
    </row>
    <row r="201" spans="1:13">
      <c r="A201" s="1">
        <v>2021</v>
      </c>
      <c r="B201" s="16">
        <v>130.89076582539906</v>
      </c>
      <c r="C201" s="16">
        <f t="shared" ref="C201:E201" si="63">B201+($B202-$B201)/12</f>
        <v>131.24379463608031</v>
      </c>
      <c r="D201" s="16">
        <f t="shared" si="63"/>
        <v>131.59682344676156</v>
      </c>
      <c r="E201" s="16">
        <f t="shared" si="63"/>
        <v>131.94985225744281</v>
      </c>
      <c r="F201" s="16">
        <f t="shared" si="47"/>
        <v>132.30288106812407</v>
      </c>
      <c r="G201" s="16">
        <f t="shared" si="48"/>
        <v>132.65590987880532</v>
      </c>
      <c r="H201" s="16">
        <f t="shared" si="49"/>
        <v>133.00893868948657</v>
      </c>
      <c r="I201" s="16">
        <f t="shared" si="50"/>
        <v>133.36196750016782</v>
      </c>
      <c r="J201" s="16">
        <f t="shared" si="51"/>
        <v>133.71499631084907</v>
      </c>
      <c r="K201" s="16">
        <f t="shared" si="52"/>
        <v>134.06802512153033</v>
      </c>
      <c r="L201" s="16">
        <f t="shared" si="53"/>
        <v>134.42105393221158</v>
      </c>
      <c r="M201" s="16">
        <f t="shared" si="54"/>
        <v>134.77408274289283</v>
      </c>
    </row>
    <row r="202" spans="1:13">
      <c r="A202" s="1">
        <v>2022</v>
      </c>
      <c r="B202" s="16">
        <v>135.12711155357394</v>
      </c>
      <c r="C202" s="16">
        <f t="shared" ref="C202:E202" si="64">B202+($B203-$B202)/12</f>
        <v>135.48014036425519</v>
      </c>
      <c r="D202" s="16">
        <f t="shared" si="64"/>
        <v>135.83316917493644</v>
      </c>
      <c r="E202" s="16">
        <f t="shared" si="64"/>
        <v>136.1861979856177</v>
      </c>
      <c r="F202" s="16">
        <f t="shared" si="47"/>
        <v>136.53922679629895</v>
      </c>
      <c r="G202" s="16">
        <f t="shared" si="48"/>
        <v>136.8922556069802</v>
      </c>
      <c r="H202" s="16">
        <f t="shared" si="49"/>
        <v>137.24528441766145</v>
      </c>
      <c r="I202" s="16">
        <f t="shared" si="50"/>
        <v>137.5983132283427</v>
      </c>
      <c r="J202" s="16">
        <f t="shared" si="51"/>
        <v>137.95134203902396</v>
      </c>
      <c r="K202" s="16">
        <f t="shared" si="52"/>
        <v>138.30437084970521</v>
      </c>
      <c r="L202" s="16">
        <f t="shared" si="53"/>
        <v>138.65739966038646</v>
      </c>
      <c r="M202" s="16">
        <f t="shared" si="54"/>
        <v>139.01042847106771</v>
      </c>
    </row>
    <row r="203" spans="1:13">
      <c r="A203" s="1">
        <v>2023</v>
      </c>
      <c r="B203" s="16">
        <v>139.36345728174882</v>
      </c>
      <c r="C203" s="16">
        <f t="shared" ref="C203:E203" si="65">B203+($B204-$B203)/12</f>
        <v>139.71648609243007</v>
      </c>
      <c r="D203" s="16">
        <f t="shared" si="65"/>
        <v>140.06951490311133</v>
      </c>
      <c r="E203" s="16">
        <f t="shared" si="65"/>
        <v>140.42254371379258</v>
      </c>
      <c r="F203" s="16">
        <f t="shared" si="47"/>
        <v>140.77557252447383</v>
      </c>
      <c r="G203" s="16">
        <f t="shared" si="48"/>
        <v>141.12860133515508</v>
      </c>
      <c r="H203" s="16">
        <f t="shared" si="49"/>
        <v>141.48163014583633</v>
      </c>
      <c r="I203" s="16">
        <f t="shared" si="50"/>
        <v>141.83465895651759</v>
      </c>
      <c r="J203" s="16">
        <f t="shared" si="51"/>
        <v>142.18768776719884</v>
      </c>
      <c r="K203" s="16">
        <f t="shared" si="52"/>
        <v>142.54071657788009</v>
      </c>
      <c r="L203" s="16">
        <f t="shared" si="53"/>
        <v>142.89374538856134</v>
      </c>
      <c r="M203" s="16">
        <f t="shared" si="54"/>
        <v>143.24677419924259</v>
      </c>
    </row>
    <row r="204" spans="1:13">
      <c r="A204" s="1">
        <v>2024</v>
      </c>
      <c r="B204" s="16">
        <v>143.5998030099237</v>
      </c>
      <c r="C204" s="16">
        <f t="shared" ref="C204:E204" si="66">B204+($B205-$B204)/12</f>
        <v>143.95283182060496</v>
      </c>
      <c r="D204" s="16">
        <f t="shared" si="66"/>
        <v>144.30586063128621</v>
      </c>
      <c r="E204" s="16">
        <f t="shared" si="66"/>
        <v>144.65888944196746</v>
      </c>
      <c r="F204" s="16">
        <f t="shared" si="47"/>
        <v>145.01191825264871</v>
      </c>
      <c r="G204" s="16">
        <f t="shared" si="48"/>
        <v>145.36494706332996</v>
      </c>
      <c r="H204" s="16">
        <f t="shared" si="49"/>
        <v>145.71797587401122</v>
      </c>
      <c r="I204" s="16">
        <f t="shared" si="50"/>
        <v>146.07100468469247</v>
      </c>
      <c r="J204" s="16">
        <f t="shared" si="51"/>
        <v>146.42403349537372</v>
      </c>
      <c r="K204" s="16">
        <f t="shared" si="52"/>
        <v>146.77706230605497</v>
      </c>
      <c r="L204" s="16">
        <f t="shared" si="53"/>
        <v>147.13009111673622</v>
      </c>
      <c r="M204" s="16">
        <f t="shared" si="54"/>
        <v>147.48311992741748</v>
      </c>
    </row>
    <row r="205" spans="1:13">
      <c r="A205" s="1">
        <v>2025</v>
      </c>
      <c r="B205" s="16">
        <v>147.83614873809859</v>
      </c>
      <c r="C205" s="16">
        <f t="shared" ref="C205:E205" si="67">B205+($B206-$B205)/12</f>
        <v>148.18917754877984</v>
      </c>
      <c r="D205" s="16">
        <f t="shared" si="67"/>
        <v>148.54220635946109</v>
      </c>
      <c r="E205" s="16">
        <f t="shared" si="67"/>
        <v>148.89523517014234</v>
      </c>
      <c r="F205" s="16">
        <f t="shared" si="47"/>
        <v>149.24826398082359</v>
      </c>
      <c r="G205" s="16">
        <f t="shared" si="48"/>
        <v>149.60129279150485</v>
      </c>
      <c r="H205" s="16">
        <f t="shared" si="49"/>
        <v>149.9543216021861</v>
      </c>
      <c r="I205" s="16">
        <f t="shared" si="50"/>
        <v>150.30735041286735</v>
      </c>
      <c r="J205" s="16">
        <f t="shared" si="51"/>
        <v>150.6603792235486</v>
      </c>
      <c r="K205" s="16">
        <f t="shared" si="52"/>
        <v>151.01340803422985</v>
      </c>
      <c r="L205" s="16">
        <f t="shared" si="53"/>
        <v>151.36643684491111</v>
      </c>
      <c r="M205" s="16">
        <f t="shared" si="54"/>
        <v>151.71946565559236</v>
      </c>
    </row>
    <row r="206" spans="1:13">
      <c r="A206" s="1">
        <v>2026</v>
      </c>
      <c r="B206" s="16">
        <v>152.07249446627347</v>
      </c>
      <c r="C206" s="16">
        <f t="shared" ref="C206:E206" si="68">B206+($B207-$B206)/12</f>
        <v>152.42552327695472</v>
      </c>
      <c r="D206" s="16">
        <f t="shared" si="68"/>
        <v>152.77855208763597</v>
      </c>
      <c r="E206" s="16">
        <f t="shared" si="68"/>
        <v>153.13158089831722</v>
      </c>
      <c r="F206" s="16">
        <f t="shared" si="47"/>
        <v>153.48460970899848</v>
      </c>
      <c r="G206" s="16">
        <f t="shared" si="48"/>
        <v>153.83763851967973</v>
      </c>
      <c r="H206" s="16">
        <f t="shared" si="49"/>
        <v>154.19066733036098</v>
      </c>
      <c r="I206" s="16">
        <f t="shared" si="50"/>
        <v>154.54369614104223</v>
      </c>
      <c r="J206" s="16">
        <f t="shared" si="51"/>
        <v>154.89672495172348</v>
      </c>
      <c r="K206" s="16">
        <f t="shared" si="52"/>
        <v>155.24975376240474</v>
      </c>
      <c r="L206" s="16">
        <f t="shared" si="53"/>
        <v>155.60278257308599</v>
      </c>
      <c r="M206" s="16">
        <f t="shared" si="54"/>
        <v>155.95581138376724</v>
      </c>
    </row>
    <row r="207" spans="1:13">
      <c r="A207" s="1">
        <v>2027</v>
      </c>
      <c r="B207" s="16">
        <v>156.30884019444835</v>
      </c>
      <c r="C207" s="16">
        <f t="shared" ref="C207:E207" si="69">B207+($B208-$B207)/12</f>
        <v>156.6618690051296</v>
      </c>
      <c r="D207" s="16">
        <f t="shared" si="69"/>
        <v>157.01489781581085</v>
      </c>
      <c r="E207" s="16">
        <f t="shared" si="69"/>
        <v>157.36792662649211</v>
      </c>
      <c r="F207" s="16">
        <f t="shared" si="47"/>
        <v>157.72095543717336</v>
      </c>
      <c r="G207" s="16">
        <f t="shared" si="48"/>
        <v>158.07398424785461</v>
      </c>
      <c r="H207" s="16">
        <f t="shared" si="49"/>
        <v>158.42701305853586</v>
      </c>
      <c r="I207" s="16">
        <f t="shared" si="50"/>
        <v>158.78004186921711</v>
      </c>
      <c r="J207" s="16">
        <f t="shared" si="51"/>
        <v>159.13307067989837</v>
      </c>
      <c r="K207" s="16">
        <f t="shared" si="52"/>
        <v>159.48609949057962</v>
      </c>
      <c r="L207" s="16">
        <f t="shared" si="53"/>
        <v>159.83912830126087</v>
      </c>
      <c r="M207" s="16">
        <f t="shared" si="54"/>
        <v>160.19215711194212</v>
      </c>
    </row>
    <row r="208" spans="1:13">
      <c r="A208" s="1">
        <f t="shared" ref="A208:A220" si="70">+A207+1</f>
        <v>2028</v>
      </c>
      <c r="B208" s="16">
        <v>160.54518592262323</v>
      </c>
      <c r="C208" s="16">
        <f t="shared" ref="C208:E208" si="71">B208+($B209-$B208)/12</f>
        <v>160.89821473330448</v>
      </c>
      <c r="D208" s="16">
        <f t="shared" si="71"/>
        <v>161.25124354398574</v>
      </c>
      <c r="E208" s="16">
        <f t="shared" si="71"/>
        <v>161.60427235466699</v>
      </c>
      <c r="F208" s="16">
        <f t="shared" si="47"/>
        <v>161.95730116534824</v>
      </c>
      <c r="G208" s="16">
        <f t="shared" si="48"/>
        <v>162.31032997602949</v>
      </c>
      <c r="H208" s="16">
        <f t="shared" si="49"/>
        <v>162.66335878671075</v>
      </c>
      <c r="I208" s="16">
        <f t="shared" si="50"/>
        <v>163.016387597392</v>
      </c>
      <c r="J208" s="16">
        <f t="shared" si="51"/>
        <v>163.36941640807325</v>
      </c>
      <c r="K208" s="16">
        <f t="shared" si="52"/>
        <v>163.7224452187545</v>
      </c>
      <c r="L208" s="16">
        <f t="shared" si="53"/>
        <v>164.07547402943575</v>
      </c>
      <c r="M208" s="16">
        <f t="shared" si="54"/>
        <v>164.42850284011701</v>
      </c>
    </row>
    <row r="209" spans="1:13">
      <c r="A209" s="1">
        <f t="shared" si="70"/>
        <v>2029</v>
      </c>
      <c r="B209" s="16">
        <v>164.78153165079812</v>
      </c>
      <c r="C209" s="16">
        <f t="shared" ref="C209:E209" si="72">B209+($B210-$B209)/12</f>
        <v>165.13456046147937</v>
      </c>
      <c r="D209" s="16">
        <f t="shared" si="72"/>
        <v>165.48758927216062</v>
      </c>
      <c r="E209" s="16">
        <f t="shared" si="72"/>
        <v>165.84061808284187</v>
      </c>
      <c r="F209" s="16">
        <f t="shared" si="47"/>
        <v>166.19364689352312</v>
      </c>
      <c r="G209" s="16">
        <f t="shared" si="48"/>
        <v>166.54667570420438</v>
      </c>
      <c r="H209" s="16">
        <f t="shared" si="49"/>
        <v>166.89970451488563</v>
      </c>
      <c r="I209" s="16">
        <f t="shared" si="50"/>
        <v>167.25273332556688</v>
      </c>
      <c r="J209" s="16">
        <f t="shared" si="51"/>
        <v>167.60576213624813</v>
      </c>
      <c r="K209" s="16">
        <f t="shared" si="52"/>
        <v>167.95879094692938</v>
      </c>
      <c r="L209" s="16">
        <f t="shared" si="53"/>
        <v>168.31181975761064</v>
      </c>
      <c r="M209" s="16">
        <f t="shared" si="54"/>
        <v>168.66484856829189</v>
      </c>
    </row>
    <row r="210" spans="1:13">
      <c r="A210" s="1">
        <f t="shared" si="70"/>
        <v>2030</v>
      </c>
      <c r="B210" s="16">
        <v>169.017877378973</v>
      </c>
      <c r="C210" s="16">
        <f t="shared" ref="C210:E210" si="73">B210+($B211-$B210)/12</f>
        <v>169.37090618965425</v>
      </c>
      <c r="D210" s="16">
        <f t="shared" si="73"/>
        <v>169.7239350003355</v>
      </c>
      <c r="E210" s="16">
        <f t="shared" si="73"/>
        <v>170.07696381101675</v>
      </c>
      <c r="F210" s="16">
        <f t="shared" si="47"/>
        <v>170.42999262169801</v>
      </c>
      <c r="G210" s="16">
        <f t="shared" si="48"/>
        <v>170.78302143237926</v>
      </c>
      <c r="H210" s="16">
        <f t="shared" si="49"/>
        <v>171.13605024306051</v>
      </c>
      <c r="I210" s="16">
        <f t="shared" si="50"/>
        <v>171.48907905374176</v>
      </c>
      <c r="J210" s="16">
        <f t="shared" si="51"/>
        <v>171.84210786442301</v>
      </c>
      <c r="K210" s="16">
        <f t="shared" si="52"/>
        <v>172.19513667510427</v>
      </c>
      <c r="L210" s="16">
        <f t="shared" si="53"/>
        <v>172.54816548578552</v>
      </c>
      <c r="M210" s="16">
        <f t="shared" si="54"/>
        <v>172.90119429646677</v>
      </c>
    </row>
    <row r="211" spans="1:13">
      <c r="A211" s="1">
        <f t="shared" si="70"/>
        <v>2031</v>
      </c>
      <c r="B211" s="16">
        <v>173.25422310714788</v>
      </c>
      <c r="C211" s="16">
        <f>B211+($B212-$B211)/12</f>
        <v>173.60725191782913</v>
      </c>
      <c r="D211" s="16">
        <f t="shared" ref="D211:E211" si="74">C211+($B212-$B211)/12</f>
        <v>173.96028072851038</v>
      </c>
      <c r="E211" s="16">
        <f t="shared" si="74"/>
        <v>174.31330953919164</v>
      </c>
      <c r="F211" s="16">
        <f t="shared" si="47"/>
        <v>174.66633834987289</v>
      </c>
      <c r="G211" s="16">
        <f t="shared" si="48"/>
        <v>175.01936716055414</v>
      </c>
      <c r="H211" s="16">
        <f t="shared" si="49"/>
        <v>175.37239597123539</v>
      </c>
      <c r="I211" s="16">
        <f t="shared" si="50"/>
        <v>175.72542478191664</v>
      </c>
      <c r="J211" s="16">
        <f t="shared" si="51"/>
        <v>176.0784535925979</v>
      </c>
      <c r="K211" s="16">
        <f t="shared" si="52"/>
        <v>176.43148240327915</v>
      </c>
      <c r="L211" s="16">
        <f t="shared" si="53"/>
        <v>176.7845112139604</v>
      </c>
      <c r="M211" s="16">
        <f t="shared" si="54"/>
        <v>177.13754002464165</v>
      </c>
    </row>
    <row r="212" spans="1:13">
      <c r="A212" s="1">
        <f t="shared" si="70"/>
        <v>2032</v>
      </c>
      <c r="B212" s="16">
        <v>177.49056883532276</v>
      </c>
      <c r="C212" s="16">
        <f t="shared" ref="C212:E212" si="75">B212+($B213-$B212)/12</f>
        <v>177.84359764600401</v>
      </c>
      <c r="D212" s="16">
        <f t="shared" si="75"/>
        <v>178.19662645668527</v>
      </c>
      <c r="E212" s="16">
        <f t="shared" si="75"/>
        <v>178.54965526736652</v>
      </c>
      <c r="F212" s="16">
        <f t="shared" si="47"/>
        <v>178.90268407804777</v>
      </c>
      <c r="G212" s="16">
        <f t="shared" si="48"/>
        <v>179.25571288872902</v>
      </c>
      <c r="H212" s="16">
        <f t="shared" si="49"/>
        <v>179.60874169941027</v>
      </c>
      <c r="I212" s="16">
        <f t="shared" si="50"/>
        <v>179.96177051009153</v>
      </c>
      <c r="J212" s="16">
        <f t="shared" si="51"/>
        <v>180.31479932077278</v>
      </c>
      <c r="K212" s="16">
        <f t="shared" si="52"/>
        <v>180.66782813145403</v>
      </c>
      <c r="L212" s="16">
        <f t="shared" si="53"/>
        <v>181.02085694213528</v>
      </c>
      <c r="M212" s="16">
        <f t="shared" si="54"/>
        <v>181.37388575281653</v>
      </c>
    </row>
    <row r="213" spans="1:13">
      <c r="A213" s="1">
        <f t="shared" si="70"/>
        <v>2033</v>
      </c>
      <c r="B213" s="16">
        <v>181.72691456349764</v>
      </c>
      <c r="C213" s="16">
        <f>B213+($B213-$B212)/12</f>
        <v>182.0799433741789</v>
      </c>
      <c r="D213" s="16">
        <f t="shared" ref="D213:M213" si="76">C213+($B213-$B212)/12</f>
        <v>182.43297218486015</v>
      </c>
      <c r="E213" s="16">
        <f t="shared" si="76"/>
        <v>182.7860009955414</v>
      </c>
      <c r="F213" s="16">
        <f t="shared" si="76"/>
        <v>183.13902980622265</v>
      </c>
      <c r="G213" s="16">
        <f t="shared" si="76"/>
        <v>183.4920586169039</v>
      </c>
      <c r="H213" s="16">
        <f t="shared" si="76"/>
        <v>183.84508742758516</v>
      </c>
      <c r="I213" s="16">
        <f t="shared" si="76"/>
        <v>184.19811623826641</v>
      </c>
      <c r="J213" s="16">
        <f t="shared" si="76"/>
        <v>184.55114504894766</v>
      </c>
      <c r="K213" s="16">
        <f t="shared" si="76"/>
        <v>184.90417385962891</v>
      </c>
      <c r="L213" s="16">
        <f t="shared" si="76"/>
        <v>185.25720267031016</v>
      </c>
      <c r="M213" s="16">
        <f t="shared" si="76"/>
        <v>185.61023148099142</v>
      </c>
    </row>
    <row r="214" spans="1:13">
      <c r="A214" s="1">
        <f t="shared" si="70"/>
        <v>2034</v>
      </c>
      <c r="B214" s="16">
        <f>TREND(B209:B213,$A209:$A213,$A214)</f>
        <v>185.96326029167176</v>
      </c>
      <c r="C214" s="16">
        <f t="shared" ref="C214:M220" si="77">TREND(C209:C213,$A209:$A213,$A214)</f>
        <v>186.31628910235304</v>
      </c>
      <c r="D214" s="16">
        <f t="shared" si="77"/>
        <v>186.66931791303432</v>
      </c>
      <c r="E214" s="16">
        <f t="shared" si="77"/>
        <v>187.0223467237156</v>
      </c>
      <c r="F214" s="16">
        <f t="shared" si="77"/>
        <v>187.37537553439688</v>
      </c>
      <c r="G214" s="16">
        <f t="shared" si="77"/>
        <v>187.72840434507816</v>
      </c>
      <c r="H214" s="16">
        <f t="shared" si="77"/>
        <v>188.08143315575944</v>
      </c>
      <c r="I214" s="16">
        <f t="shared" si="77"/>
        <v>188.43446196644072</v>
      </c>
      <c r="J214" s="16">
        <f t="shared" si="77"/>
        <v>188.787490777122</v>
      </c>
      <c r="K214" s="16">
        <f t="shared" si="77"/>
        <v>189.14051958780328</v>
      </c>
      <c r="L214" s="16">
        <f t="shared" si="77"/>
        <v>189.49354839848456</v>
      </c>
      <c r="M214" s="16">
        <f t="shared" si="77"/>
        <v>189.84657720916584</v>
      </c>
    </row>
    <row r="215" spans="1:13">
      <c r="A215" s="1">
        <f t="shared" si="70"/>
        <v>2035</v>
      </c>
      <c r="B215" s="16">
        <f t="shared" ref="B215:B220" si="78">TREND(B210:B214,$A210:$A214,$A215)</f>
        <v>190.19960601984712</v>
      </c>
      <c r="C215" s="16">
        <f t="shared" si="77"/>
        <v>190.5526348305284</v>
      </c>
      <c r="D215" s="16">
        <f t="shared" si="77"/>
        <v>190.90566364120787</v>
      </c>
      <c r="E215" s="16">
        <f t="shared" si="77"/>
        <v>191.25869245189097</v>
      </c>
      <c r="F215" s="16">
        <f t="shared" si="77"/>
        <v>191.61172126257225</v>
      </c>
      <c r="G215" s="16">
        <f t="shared" si="77"/>
        <v>191.96475007325353</v>
      </c>
      <c r="H215" s="16">
        <f t="shared" si="77"/>
        <v>192.31777888393481</v>
      </c>
      <c r="I215" s="16">
        <f t="shared" si="77"/>
        <v>192.67080769461609</v>
      </c>
      <c r="J215" s="16">
        <f t="shared" si="77"/>
        <v>193.02383650529737</v>
      </c>
      <c r="K215" s="16">
        <f t="shared" si="77"/>
        <v>193.37686531597865</v>
      </c>
      <c r="L215" s="16">
        <f t="shared" si="77"/>
        <v>193.72989412665993</v>
      </c>
      <c r="M215" s="16">
        <f t="shared" si="77"/>
        <v>194.08292293734121</v>
      </c>
    </row>
    <row r="216" spans="1:13">
      <c r="A216" s="1">
        <f t="shared" si="70"/>
        <v>2036</v>
      </c>
      <c r="B216" s="16">
        <f t="shared" si="78"/>
        <v>194.43595174802249</v>
      </c>
      <c r="C216" s="16">
        <f t="shared" si="77"/>
        <v>194.78898055870377</v>
      </c>
      <c r="D216" s="16">
        <f t="shared" si="77"/>
        <v>195.14200936938141</v>
      </c>
      <c r="E216" s="16">
        <f t="shared" si="77"/>
        <v>195.49503818006633</v>
      </c>
      <c r="F216" s="16">
        <f t="shared" si="77"/>
        <v>195.84806699074761</v>
      </c>
      <c r="G216" s="16">
        <f t="shared" si="77"/>
        <v>196.20109580142889</v>
      </c>
      <c r="H216" s="16">
        <f t="shared" si="77"/>
        <v>196.55412461211017</v>
      </c>
      <c r="I216" s="16">
        <f t="shared" si="77"/>
        <v>196.90715342278963</v>
      </c>
      <c r="J216" s="16">
        <f t="shared" si="77"/>
        <v>197.26018223347091</v>
      </c>
      <c r="K216" s="16">
        <f t="shared" si="77"/>
        <v>197.61321104415401</v>
      </c>
      <c r="L216" s="16">
        <f t="shared" si="77"/>
        <v>197.96623985483529</v>
      </c>
      <c r="M216" s="16">
        <f t="shared" si="77"/>
        <v>198.31926866551476</v>
      </c>
    </row>
    <row r="217" spans="1:13">
      <c r="A217" s="1">
        <f t="shared" si="70"/>
        <v>2037</v>
      </c>
      <c r="B217" s="16">
        <f t="shared" si="78"/>
        <v>198.67229747619604</v>
      </c>
      <c r="C217" s="16">
        <f t="shared" si="77"/>
        <v>199.02532628687732</v>
      </c>
      <c r="D217" s="16">
        <f t="shared" si="77"/>
        <v>199.37835509755678</v>
      </c>
      <c r="E217" s="16">
        <f t="shared" si="77"/>
        <v>199.7313839082417</v>
      </c>
      <c r="F217" s="16">
        <f t="shared" si="77"/>
        <v>200.08441271892298</v>
      </c>
      <c r="G217" s="16">
        <f t="shared" si="77"/>
        <v>200.43744152960426</v>
      </c>
      <c r="H217" s="16">
        <f t="shared" si="77"/>
        <v>200.79047034028554</v>
      </c>
      <c r="I217" s="16">
        <f t="shared" si="77"/>
        <v>201.143499150965</v>
      </c>
      <c r="J217" s="16">
        <f t="shared" si="77"/>
        <v>201.49652796164628</v>
      </c>
      <c r="K217" s="16">
        <f t="shared" si="77"/>
        <v>201.84955677232756</v>
      </c>
      <c r="L217" s="16">
        <f t="shared" si="77"/>
        <v>202.20258558300884</v>
      </c>
      <c r="M217" s="16">
        <f t="shared" si="77"/>
        <v>202.5556143936883</v>
      </c>
    </row>
    <row r="218" spans="1:13">
      <c r="A218" s="1">
        <f t="shared" si="70"/>
        <v>2038</v>
      </c>
      <c r="B218" s="16">
        <f t="shared" si="78"/>
        <v>202.9086432043714</v>
      </c>
      <c r="C218" s="16">
        <f t="shared" si="77"/>
        <v>203.26167201505268</v>
      </c>
      <c r="D218" s="16">
        <f t="shared" si="77"/>
        <v>203.61470082572851</v>
      </c>
      <c r="E218" s="16">
        <f t="shared" si="77"/>
        <v>203.96772963641524</v>
      </c>
      <c r="F218" s="16">
        <f t="shared" si="77"/>
        <v>204.32075844709652</v>
      </c>
      <c r="G218" s="16">
        <f t="shared" si="77"/>
        <v>204.6737872577778</v>
      </c>
      <c r="H218" s="16">
        <f t="shared" si="77"/>
        <v>205.02681606845908</v>
      </c>
      <c r="I218" s="16">
        <f t="shared" si="77"/>
        <v>205.37984487914036</v>
      </c>
      <c r="J218" s="16">
        <f t="shared" si="77"/>
        <v>205.73287368982164</v>
      </c>
      <c r="K218" s="16">
        <f t="shared" si="77"/>
        <v>206.08590250050293</v>
      </c>
      <c r="L218" s="16">
        <f t="shared" si="77"/>
        <v>206.43893131118421</v>
      </c>
      <c r="M218" s="16">
        <f t="shared" si="77"/>
        <v>206.79196012186367</v>
      </c>
    </row>
    <row r="219" spans="1:13">
      <c r="A219" s="1">
        <f t="shared" si="70"/>
        <v>2039</v>
      </c>
      <c r="B219" s="16">
        <f t="shared" si="78"/>
        <v>207.14498893254677</v>
      </c>
      <c r="C219" s="16">
        <f t="shared" si="77"/>
        <v>207.49801774322805</v>
      </c>
      <c r="D219" s="16">
        <f t="shared" si="77"/>
        <v>207.85104655390205</v>
      </c>
      <c r="E219" s="16">
        <f t="shared" si="77"/>
        <v>208.20407536459243</v>
      </c>
      <c r="F219" s="16">
        <f t="shared" si="77"/>
        <v>208.55710417527371</v>
      </c>
      <c r="G219" s="16">
        <f t="shared" si="77"/>
        <v>208.91013298595499</v>
      </c>
      <c r="H219" s="16">
        <f t="shared" si="77"/>
        <v>209.26316179663627</v>
      </c>
      <c r="I219" s="16">
        <f t="shared" si="77"/>
        <v>209.61619060731391</v>
      </c>
      <c r="J219" s="16">
        <f t="shared" si="77"/>
        <v>209.96921941799519</v>
      </c>
      <c r="K219" s="16">
        <f t="shared" si="77"/>
        <v>210.32224822867829</v>
      </c>
      <c r="L219" s="16">
        <f t="shared" si="77"/>
        <v>210.67527703935957</v>
      </c>
      <c r="M219" s="16">
        <f t="shared" si="77"/>
        <v>211.02830585003721</v>
      </c>
    </row>
    <row r="220" spans="1:13">
      <c r="A220" s="1">
        <f t="shared" si="70"/>
        <v>2040</v>
      </c>
      <c r="B220" s="16">
        <f t="shared" si="78"/>
        <v>211.38133466072031</v>
      </c>
      <c r="C220" s="16">
        <f t="shared" si="77"/>
        <v>211.73436347140159</v>
      </c>
      <c r="D220" s="16">
        <f t="shared" si="77"/>
        <v>212.0873922820756</v>
      </c>
      <c r="E220" s="16">
        <f t="shared" si="77"/>
        <v>212.44042109276779</v>
      </c>
      <c r="F220" s="16">
        <f t="shared" si="77"/>
        <v>212.79344990344907</v>
      </c>
      <c r="G220" s="16">
        <f t="shared" si="77"/>
        <v>213.14647871413035</v>
      </c>
      <c r="H220" s="16">
        <f t="shared" si="77"/>
        <v>213.49950752481163</v>
      </c>
      <c r="I220" s="16">
        <f t="shared" si="77"/>
        <v>213.85253633548928</v>
      </c>
      <c r="J220" s="16">
        <f t="shared" si="77"/>
        <v>214.20556514617056</v>
      </c>
      <c r="K220" s="16">
        <f t="shared" si="77"/>
        <v>214.55859395685184</v>
      </c>
      <c r="L220" s="16">
        <f t="shared" si="77"/>
        <v>214.91162276753312</v>
      </c>
      <c r="M220" s="16">
        <f t="shared" si="77"/>
        <v>215.26465157821076</v>
      </c>
    </row>
    <row r="221" spans="1:13">
      <c r="B221" s="16"/>
    </row>
    <row r="222" spans="1:13">
      <c r="A222" s="3" t="s">
        <v>18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"/>
    </row>
    <row r="223" spans="1:13">
      <c r="B223" s="1" t="s">
        <v>0</v>
      </c>
      <c r="C223" s="1" t="s">
        <v>1</v>
      </c>
      <c r="D223" s="1" t="s">
        <v>2</v>
      </c>
      <c r="E223" s="1" t="s">
        <v>3</v>
      </c>
      <c r="F223" s="1" t="s">
        <v>4</v>
      </c>
      <c r="G223" s="1" t="s">
        <v>5</v>
      </c>
      <c r="H223" s="1" t="s">
        <v>6</v>
      </c>
      <c r="I223" s="1" t="s">
        <v>7</v>
      </c>
      <c r="J223" s="1" t="s">
        <v>8</v>
      </c>
      <c r="K223" s="1" t="s">
        <v>9</v>
      </c>
      <c r="L223" s="1" t="s">
        <v>10</v>
      </c>
      <c r="M223" s="1" t="s">
        <v>11</v>
      </c>
    </row>
    <row r="224" spans="1:13">
      <c r="A224" s="1">
        <v>2008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>
      <c r="A225" s="1">
        <v>2009</v>
      </c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>
      <c r="A226" s="1">
        <v>2010</v>
      </c>
      <c r="B226" s="15" t="s">
        <v>24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>
      <c r="A227" s="1">
        <v>2011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>
      <c r="A228" s="1">
        <v>2012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>
      <c r="A229" s="1">
        <v>2013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>
      <c r="A230" s="1">
        <v>2014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>
      <c r="A231" s="1">
        <v>2015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>
      <c r="A232" s="1">
        <v>2016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>
      <c r="A233" s="1">
        <v>2017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>
      <c r="A234" s="1">
        <v>2018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>
      <c r="A235" s="1">
        <v>2019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>
      <c r="A236" s="1">
        <v>2020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>
      <c r="A237" s="1">
        <v>2021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>
      <c r="A238" s="1">
        <v>2022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>
      <c r="A239" s="1">
        <v>2023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>
      <c r="A240" s="1">
        <v>2024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>
      <c r="A241" s="1">
        <v>2025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>
      <c r="A242" s="1">
        <f>+A241+1</f>
        <v>2026</v>
      </c>
    </row>
    <row r="243" spans="1:13">
      <c r="A243" s="1">
        <f>+A242+1</f>
        <v>2027</v>
      </c>
    </row>
    <row r="244" spans="1:13">
      <c r="A244" s="1">
        <f>+A243+1</f>
        <v>2028</v>
      </c>
    </row>
    <row r="245" spans="1:13">
      <c r="A245" s="1">
        <f>+A244+1</f>
        <v>2029</v>
      </c>
    </row>
    <row r="246" spans="1:13">
      <c r="A246" s="1">
        <f>+A245+1</f>
        <v>2030</v>
      </c>
    </row>
    <row r="247" spans="1:13">
      <c r="A247" s="1"/>
    </row>
    <row r="249" spans="1:13" s="8" customFormat="1">
      <c r="A249" s="9" t="s">
        <v>19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1"/>
    </row>
    <row r="250" spans="1:13">
      <c r="B250" s="1" t="s">
        <v>0</v>
      </c>
      <c r="C250" s="1" t="s">
        <v>1</v>
      </c>
      <c r="D250" s="1" t="s">
        <v>2</v>
      </c>
      <c r="E250" s="1" t="s">
        <v>3</v>
      </c>
      <c r="F250" s="1" t="s">
        <v>4</v>
      </c>
      <c r="G250" s="1" t="s">
        <v>5</v>
      </c>
      <c r="H250" s="1" t="s">
        <v>6</v>
      </c>
      <c r="I250" s="1" t="s">
        <v>7</v>
      </c>
      <c r="J250" s="1" t="s">
        <v>8</v>
      </c>
      <c r="K250" s="1" t="s">
        <v>9</v>
      </c>
      <c r="L250" s="1" t="s">
        <v>10</v>
      </c>
      <c r="M250" s="1" t="s">
        <v>11</v>
      </c>
    </row>
    <row r="251" spans="1:13">
      <c r="A251" s="1">
        <v>2008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>
      <c r="A252" s="1">
        <v>2009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>
      <c r="A253" s="1">
        <v>2010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>
      <c r="A254" s="1">
        <v>2011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>
      <c r="A255" s="1">
        <v>2012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>
      <c r="A256" s="1">
        <v>2013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>
      <c r="A257" s="1">
        <v>2014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>
      <c r="A258" s="1">
        <v>2015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>
      <c r="A259" s="1">
        <v>2016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>
      <c r="A260" s="1">
        <v>2017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>
      <c r="A261" s="1">
        <v>2018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>
      <c r="A262" s="1">
        <v>2019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>
      <c r="A263" s="1">
        <v>2020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>
      <c r="A264" s="1">
        <v>2021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>
      <c r="A265" s="1">
        <v>2022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>
      <c r="A266" s="1">
        <v>2023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>
      <c r="A267" s="1">
        <v>2024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>
      <c r="A268" s="1">
        <v>2025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13">
      <c r="A269" s="1">
        <f>+A268+1</f>
        <v>2026</v>
      </c>
    </row>
    <row r="270" spans="1:13">
      <c r="A270" s="1">
        <f>+A269+1</f>
        <v>2027</v>
      </c>
    </row>
    <row r="271" spans="1:13">
      <c r="A271" s="1">
        <f>+A270+1</f>
        <v>2028</v>
      </c>
    </row>
    <row r="272" spans="1:13">
      <c r="A272" s="1">
        <f>+A271+1</f>
        <v>2029</v>
      </c>
    </row>
    <row r="273" spans="1:1">
      <c r="A273" s="1">
        <f>+A272+1</f>
        <v>2030</v>
      </c>
    </row>
  </sheetData>
  <phoneticPr fontId="6" type="noConversion"/>
  <printOptions gridLines="1"/>
  <pageMargins left="0" right="0" top="0.75" bottom="0.75" header="0.5" footer="0.5"/>
  <pageSetup scale="75" orientation="landscape" cellComments="asDisplayed" r:id="rId1"/>
  <headerFooter alignWithMargins="0">
    <oddHeader>&amp;C&amp;14&amp;A</oddHeader>
    <oddFooter>&amp;C&amp;P&amp;R&amp;11 14LGBRA-NRGPOD1-6-DOC1
14BGBRA-STAFFROG1-19A-DOC1</oddFooter>
  </headerFooter>
  <rowBreaks count="1" manualBreakCount="1">
    <brk id="18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BC84"/>
  <sheetViews>
    <sheetView tabSelected="1" zoomScaleNormal="100" workbookViewId="0">
      <pane xSplit="2" ySplit="7" topLeftCell="C62" activePane="bottomRight" state="frozen"/>
      <selection pane="topRight"/>
      <selection pane="bottomLeft"/>
      <selection pane="bottomRight"/>
    </sheetView>
  </sheetViews>
  <sheetFormatPr defaultColWidth="9.140625" defaultRowHeight="15"/>
  <cols>
    <col min="1" max="1" width="9.140625" style="66"/>
    <col min="2" max="2" width="7.42578125" style="66" bestFit="1" customWidth="1"/>
    <col min="3" max="7" width="10.85546875" style="66" customWidth="1"/>
    <col min="8" max="8" width="10.5703125" style="66" bestFit="1" customWidth="1"/>
    <col min="9" max="9" width="9.140625" style="66"/>
    <col min="10" max="10" width="12.140625" style="66" bestFit="1" customWidth="1"/>
    <col min="11" max="11" width="10.5703125" style="66" bestFit="1" customWidth="1"/>
    <col min="12" max="14" width="9.140625" style="66"/>
    <col min="15" max="15" width="11.42578125" style="66" customWidth="1"/>
    <col min="16" max="16" width="10.140625" style="66" bestFit="1" customWidth="1"/>
    <col min="17" max="23" width="9.140625" style="66"/>
    <col min="24" max="24" width="11.42578125" style="66" customWidth="1"/>
    <col min="25" max="25" width="12.42578125" style="66" bestFit="1" customWidth="1"/>
    <col min="26" max="26" width="11.7109375" style="66" customWidth="1"/>
    <col min="27" max="28" width="10.85546875" style="66" customWidth="1"/>
    <col min="29" max="31" width="8.85546875" style="66" customWidth="1"/>
    <col min="32" max="32" width="10.140625" style="66" customWidth="1"/>
    <col min="33" max="33" width="9.85546875" style="66" customWidth="1"/>
    <col min="34" max="34" width="9.42578125" style="66" customWidth="1"/>
    <col min="35" max="35" width="10.140625" style="66" customWidth="1"/>
    <col min="36" max="42" width="9.28515625" style="66" customWidth="1"/>
    <col min="43" max="43" width="8.85546875" style="66" customWidth="1"/>
    <col min="44" max="44" width="10.5703125" style="66" bestFit="1" customWidth="1"/>
    <col min="45" max="51" width="9.140625" style="66"/>
    <col min="52" max="52" width="11.42578125" style="66" customWidth="1"/>
    <col min="53" max="53" width="12.42578125" style="66" bestFit="1" customWidth="1"/>
    <col min="54" max="54" width="12.28515625" style="66" customWidth="1"/>
    <col min="55" max="16384" width="9.140625" style="66"/>
  </cols>
  <sheetData>
    <row r="2" spans="1:54" ht="27.75" customHeight="1">
      <c r="Y2" s="66" t="s">
        <v>35</v>
      </c>
      <c r="Z2" s="67">
        <v>1.05579</v>
      </c>
      <c r="AB2" s="68">
        <f>SUM(AB8:AB84)</f>
        <v>729258.6875</v>
      </c>
      <c r="BA2" s="66" t="s">
        <v>35</v>
      </c>
      <c r="BB2" s="67">
        <f>Z2</f>
        <v>1.05579</v>
      </c>
    </row>
    <row r="3" spans="1:54">
      <c r="C3" s="69"/>
      <c r="D3" s="69"/>
      <c r="E3" s="69"/>
      <c r="F3" s="69"/>
      <c r="G3" s="157" t="s">
        <v>36</v>
      </c>
      <c r="H3" s="157"/>
      <c r="I3" s="157"/>
      <c r="J3" s="157"/>
      <c r="K3" s="157"/>
      <c r="L3" s="157"/>
      <c r="M3" s="157"/>
      <c r="N3" s="69"/>
      <c r="P3" s="157" t="s">
        <v>37</v>
      </c>
      <c r="Q3" s="158"/>
      <c r="R3" s="158"/>
      <c r="S3" s="158"/>
      <c r="T3" s="158"/>
      <c r="U3" s="158"/>
      <c r="V3" s="158"/>
      <c r="W3" s="70"/>
      <c r="X3" s="71"/>
      <c r="Y3" s="72"/>
      <c r="Z3" s="72"/>
      <c r="AA3" s="72"/>
      <c r="AB3" s="72"/>
      <c r="AC3" s="73"/>
      <c r="AD3" s="73"/>
      <c r="AF3" s="69"/>
      <c r="AG3" s="69"/>
      <c r="AH3" s="69"/>
      <c r="AI3" s="69"/>
      <c r="AJ3" s="157" t="s">
        <v>38</v>
      </c>
      <c r="AK3" s="157"/>
      <c r="AL3" s="157"/>
      <c r="AM3" s="157"/>
      <c r="AN3" s="157"/>
      <c r="AO3" s="157"/>
      <c r="AP3" s="157"/>
      <c r="AQ3" s="73"/>
      <c r="AR3" s="158" t="s">
        <v>39</v>
      </c>
      <c r="AS3" s="158"/>
      <c r="AT3" s="158"/>
      <c r="AU3" s="158"/>
      <c r="AV3" s="158"/>
      <c r="AW3" s="158"/>
      <c r="AX3" s="158"/>
      <c r="AY3" s="74"/>
      <c r="AZ3" s="71"/>
      <c r="BA3" s="72"/>
      <c r="BB3" s="72"/>
    </row>
    <row r="4" spans="1:54">
      <c r="A4" s="66">
        <f>7700-4575</f>
        <v>3125</v>
      </c>
      <c r="C4" s="75"/>
      <c r="D4" s="75"/>
      <c r="E4" s="75"/>
      <c r="F4" s="75"/>
      <c r="G4" s="158" t="s">
        <v>40</v>
      </c>
      <c r="H4" s="158"/>
      <c r="I4" s="158"/>
      <c r="J4" s="158"/>
      <c r="K4" s="76"/>
      <c r="L4" s="158" t="s">
        <v>41</v>
      </c>
      <c r="M4" s="158"/>
      <c r="N4" s="75"/>
      <c r="P4" s="158" t="s">
        <v>40</v>
      </c>
      <c r="Q4" s="158"/>
      <c r="R4" s="158"/>
      <c r="S4" s="158"/>
      <c r="T4" s="76"/>
      <c r="U4" s="158" t="s">
        <v>41</v>
      </c>
      <c r="V4" s="158"/>
      <c r="W4" s="70"/>
      <c r="X4" s="77"/>
      <c r="Y4" s="78"/>
      <c r="Z4" s="78"/>
      <c r="AA4" s="78"/>
      <c r="AB4" s="78"/>
      <c r="AC4" s="77"/>
      <c r="AD4" s="77"/>
      <c r="AF4" s="75"/>
      <c r="AG4" s="75"/>
      <c r="AH4" s="75"/>
      <c r="AI4" s="75"/>
      <c r="AJ4" s="79" t="s">
        <v>40</v>
      </c>
      <c r="AK4" s="80"/>
      <c r="AL4" s="80"/>
      <c r="AM4" s="80"/>
      <c r="AN4" s="81"/>
      <c r="AO4" s="158" t="s">
        <v>41</v>
      </c>
      <c r="AP4" s="158"/>
      <c r="AQ4" s="77"/>
      <c r="AR4" s="79" t="s">
        <v>40</v>
      </c>
      <c r="AS4" s="80"/>
      <c r="AT4" s="80"/>
      <c r="AU4" s="80"/>
      <c r="AV4" s="81"/>
      <c r="AW4" s="158" t="s">
        <v>41</v>
      </c>
      <c r="AX4" s="158"/>
      <c r="AY4" s="74"/>
      <c r="AZ4" s="77"/>
      <c r="BA4" s="78"/>
      <c r="BB4" s="78"/>
    </row>
    <row r="5" spans="1:54" ht="45.75" thickBot="1">
      <c r="C5" s="82" t="s">
        <v>42</v>
      </c>
      <c r="D5" s="82" t="s">
        <v>43</v>
      </c>
      <c r="E5" s="82" t="s">
        <v>44</v>
      </c>
      <c r="F5" s="75" t="s">
        <v>45</v>
      </c>
      <c r="G5" s="76" t="s">
        <v>46</v>
      </c>
      <c r="H5" s="76" t="s">
        <v>47</v>
      </c>
      <c r="I5" s="76" t="s">
        <v>48</v>
      </c>
      <c r="J5" s="76" t="s">
        <v>49</v>
      </c>
      <c r="K5" s="76" t="s">
        <v>50</v>
      </c>
      <c r="L5" s="76" t="s">
        <v>47</v>
      </c>
      <c r="M5" s="76" t="s">
        <v>41</v>
      </c>
      <c r="N5" s="83" t="s">
        <v>51</v>
      </c>
      <c r="P5" s="76" t="s">
        <v>46</v>
      </c>
      <c r="Q5" s="76" t="s">
        <v>47</v>
      </c>
      <c r="R5" s="76" t="s">
        <v>48</v>
      </c>
      <c r="S5" s="76" t="s">
        <v>49</v>
      </c>
      <c r="T5" s="76" t="s">
        <v>50</v>
      </c>
      <c r="U5" s="76" t="s">
        <v>47</v>
      </c>
      <c r="V5" s="76" t="s">
        <v>41</v>
      </c>
      <c r="W5" s="70" t="s">
        <v>45</v>
      </c>
      <c r="X5" s="84" t="s">
        <v>52</v>
      </c>
      <c r="Y5" s="85" t="s">
        <v>53</v>
      </c>
      <c r="Z5" s="85" t="s">
        <v>54</v>
      </c>
      <c r="AA5" s="85"/>
      <c r="AB5" s="85" t="s">
        <v>55</v>
      </c>
      <c r="AC5" s="77"/>
      <c r="AD5" s="77"/>
      <c r="AF5" s="82" t="s">
        <v>42</v>
      </c>
      <c r="AG5" s="82" t="s">
        <v>43</v>
      </c>
      <c r="AH5" s="82" t="s">
        <v>44</v>
      </c>
      <c r="AI5" s="75" t="s">
        <v>45</v>
      </c>
      <c r="AJ5" s="76" t="s">
        <v>46</v>
      </c>
      <c r="AK5" s="76" t="s">
        <v>47</v>
      </c>
      <c r="AL5" s="76" t="s">
        <v>48</v>
      </c>
      <c r="AM5" s="76" t="s">
        <v>49</v>
      </c>
      <c r="AN5" s="76" t="s">
        <v>50</v>
      </c>
      <c r="AO5" s="76" t="s">
        <v>47</v>
      </c>
      <c r="AP5" s="76" t="s">
        <v>41</v>
      </c>
      <c r="AQ5" s="77"/>
      <c r="AR5" s="76" t="s">
        <v>46</v>
      </c>
      <c r="AS5" s="76" t="s">
        <v>47</v>
      </c>
      <c r="AT5" s="76" t="s">
        <v>48</v>
      </c>
      <c r="AU5" s="76" t="s">
        <v>49</v>
      </c>
      <c r="AV5" s="76" t="s">
        <v>50</v>
      </c>
      <c r="AW5" s="76" t="s">
        <v>47</v>
      </c>
      <c r="AX5" s="76" t="s">
        <v>41</v>
      </c>
      <c r="AY5" s="86" t="s">
        <v>45</v>
      </c>
      <c r="AZ5" s="84" t="s">
        <v>52</v>
      </c>
      <c r="BA5" s="85" t="s">
        <v>53</v>
      </c>
      <c r="BB5" s="85" t="s">
        <v>54</v>
      </c>
    </row>
    <row r="6" spans="1:54">
      <c r="C6" s="87"/>
      <c r="D6" s="87"/>
      <c r="E6" s="146"/>
      <c r="F6" s="147" t="s">
        <v>111</v>
      </c>
      <c r="G6" s="150">
        <f>G9/$F$9</f>
        <v>9.869297002615067E-2</v>
      </c>
      <c r="H6" s="88">
        <f t="shared" ref="H6:M6" si="0">H9/$F$9</f>
        <v>0.70838608351601884</v>
      </c>
      <c r="I6" s="88">
        <f t="shared" si="0"/>
        <v>9.5340449469310095E-3</v>
      </c>
      <c r="J6" s="88">
        <v>0.3</v>
      </c>
      <c r="K6" s="88">
        <v>0.7</v>
      </c>
      <c r="L6" s="88">
        <f t="shared" si="0"/>
        <v>0.2280167021970084</v>
      </c>
      <c r="M6" s="88">
        <f t="shared" si="0"/>
        <v>0.2280167021970084</v>
      </c>
      <c r="N6" s="89">
        <v>0.71799999999999997</v>
      </c>
      <c r="P6" s="76">
        <v>0.33300000000000002</v>
      </c>
      <c r="Q6" s="76">
        <v>0.60899999999999999</v>
      </c>
      <c r="R6" s="76">
        <v>0.35599999999999998</v>
      </c>
      <c r="S6" s="76">
        <v>1.0960000000000001</v>
      </c>
      <c r="T6" s="76">
        <v>1.6679999999999999</v>
      </c>
      <c r="U6" s="76">
        <v>0.60899999999999999</v>
      </c>
      <c r="V6" s="76">
        <v>1.0960000000000001</v>
      </c>
      <c r="X6" s="90"/>
      <c r="Y6" s="90"/>
      <c r="Z6" s="90"/>
      <c r="AA6" s="90"/>
      <c r="AB6" s="90"/>
      <c r="AF6" s="87"/>
      <c r="AG6" s="87"/>
      <c r="AH6" s="146"/>
      <c r="AI6" s="147" t="s">
        <v>111</v>
      </c>
      <c r="AJ6" s="91">
        <f>AJ9/$AI$9</f>
        <v>0.12522914391195764</v>
      </c>
      <c r="AK6" s="91">
        <f t="shared" ref="AK6:AP6" si="1">AK9/$AI$9</f>
        <v>0.89885412075804316</v>
      </c>
      <c r="AL6" s="91">
        <f t="shared" si="1"/>
        <v>1.2627665893804971E-2</v>
      </c>
      <c r="AM6" s="91">
        <f>AM9/$AI$9</f>
        <v>0.85055026475303552</v>
      </c>
      <c r="AN6" s="91">
        <f t="shared" si="1"/>
        <v>0</v>
      </c>
      <c r="AO6" s="91">
        <f t="shared" si="1"/>
        <v>0</v>
      </c>
      <c r="AP6" s="91">
        <f t="shared" si="1"/>
        <v>0</v>
      </c>
      <c r="AR6" s="66">
        <v>0.96</v>
      </c>
      <c r="AS6" s="66">
        <v>0.23</v>
      </c>
      <c r="AT6" s="66">
        <v>0.35</v>
      </c>
      <c r="AU6" s="66">
        <v>0.88</v>
      </c>
      <c r="AV6" s="66">
        <v>0</v>
      </c>
      <c r="AW6" s="66">
        <v>0</v>
      </c>
      <c r="AX6" s="66">
        <v>0</v>
      </c>
    </row>
    <row r="7" spans="1:54" ht="15.75" thickBot="1">
      <c r="B7" s="92"/>
      <c r="E7" s="148" t="s">
        <v>112</v>
      </c>
      <c r="F7" s="149"/>
      <c r="G7" s="150">
        <f t="shared" ref="G7:M7" si="2">G30/$F$30</f>
        <v>0.10017479179212996</v>
      </c>
      <c r="H7" s="88">
        <f t="shared" si="2"/>
        <v>0.71623507292783595</v>
      </c>
      <c r="I7" s="88">
        <f t="shared" si="2"/>
        <v>8.8864734654308837E-3</v>
      </c>
      <c r="J7" s="88">
        <f t="shared" si="2"/>
        <v>0.49515528071953507</v>
      </c>
      <c r="K7" s="88">
        <f t="shared" si="2"/>
        <v>0.18418501490871167</v>
      </c>
      <c r="L7" s="88">
        <f t="shared" si="2"/>
        <v>0.20910630964096688</v>
      </c>
      <c r="M7" s="88">
        <f t="shared" si="2"/>
        <v>0.20910630964096688</v>
      </c>
      <c r="X7" s="90"/>
      <c r="Y7" s="90"/>
      <c r="Z7" s="90"/>
      <c r="AA7" s="90"/>
      <c r="AB7" s="90"/>
      <c r="AE7" s="92"/>
      <c r="AH7" s="148" t="s">
        <v>112</v>
      </c>
      <c r="AI7" s="149"/>
      <c r="AJ7" s="91">
        <f>AJ30/$AI$30</f>
        <v>0.12422397959958106</v>
      </c>
      <c r="AK7" s="91">
        <f>AK30/$AI$30</f>
        <v>0.88818627525386684</v>
      </c>
      <c r="AL7" s="91">
        <f t="shared" ref="AL7:AP7" si="3">AL30/$AI$30</f>
        <v>1.1508629195063827E-2</v>
      </c>
      <c r="AM7" s="91">
        <f t="shared" si="3"/>
        <v>0.85844173585707562</v>
      </c>
      <c r="AN7" s="91">
        <f t="shared" si="3"/>
        <v>0.22618357341266829</v>
      </c>
      <c r="AO7" s="91">
        <f t="shared" si="3"/>
        <v>0</v>
      </c>
      <c r="AP7" s="91">
        <f t="shared" si="3"/>
        <v>0</v>
      </c>
    </row>
    <row r="8" spans="1:54">
      <c r="B8" s="93"/>
      <c r="X8" s="90"/>
      <c r="Y8" s="90"/>
      <c r="Z8" s="90"/>
      <c r="AA8" s="90"/>
      <c r="AB8" s="90">
        <v>5711</v>
      </c>
      <c r="AE8" s="93"/>
    </row>
    <row r="9" spans="1:54" s="90" customFormat="1">
      <c r="A9" s="94">
        <v>0</v>
      </c>
      <c r="B9" s="95">
        <v>40603</v>
      </c>
      <c r="C9" s="96"/>
      <c r="D9" s="96"/>
      <c r="E9" s="96"/>
      <c r="F9" s="97">
        <v>397313</v>
      </c>
      <c r="G9" s="97">
        <v>39212</v>
      </c>
      <c r="H9" s="97">
        <v>281451</v>
      </c>
      <c r="I9" s="97">
        <v>3788</v>
      </c>
      <c r="J9" s="97">
        <v>200815</v>
      </c>
      <c r="K9" s="97">
        <v>60127</v>
      </c>
      <c r="L9" s="97">
        <v>90594</v>
      </c>
      <c r="M9" s="97">
        <f>L9</f>
        <v>90594</v>
      </c>
      <c r="N9" s="97"/>
      <c r="P9" s="98">
        <f t="shared" ref="P9:V81" si="4">P$6*G9</f>
        <v>13057.596000000001</v>
      </c>
      <c r="Q9" s="98">
        <f t="shared" si="4"/>
        <v>171403.65899999999</v>
      </c>
      <c r="R9" s="98">
        <f t="shared" si="4"/>
        <v>1348.528</v>
      </c>
      <c r="S9" s="98">
        <f t="shared" si="4"/>
        <v>220093.24000000002</v>
      </c>
      <c r="T9" s="98">
        <f t="shared" si="4"/>
        <v>100291.836</v>
      </c>
      <c r="U9" s="98">
        <f t="shared" si="4"/>
        <v>55171.745999999999</v>
      </c>
      <c r="V9" s="98">
        <f t="shared" si="4"/>
        <v>99291.024000000005</v>
      </c>
      <c r="W9" s="99">
        <f t="shared" ref="W9:W84" si="5">SUM(P9:V9)</f>
        <v>660657.62899999996</v>
      </c>
      <c r="X9" s="100">
        <v>0.9</v>
      </c>
      <c r="Y9" s="101">
        <f t="shared" ref="Y9:Y84" si="6">W9*X9</f>
        <v>594591.86609999998</v>
      </c>
      <c r="Z9" s="101">
        <f t="shared" ref="Z9:Z84" si="7">Y9*$Z$2</f>
        <v>627764.14630971896</v>
      </c>
      <c r="AA9" s="101"/>
      <c r="AB9" s="101"/>
      <c r="AE9" s="95">
        <v>40603</v>
      </c>
      <c r="AF9" s="96"/>
      <c r="AG9" s="96"/>
      <c r="AH9" s="96"/>
      <c r="AI9" s="97">
        <v>313122</v>
      </c>
      <c r="AJ9" s="97">
        <v>39212</v>
      </c>
      <c r="AK9" s="97">
        <v>281451</v>
      </c>
      <c r="AL9" s="97">
        <v>3954</v>
      </c>
      <c r="AM9" s="97">
        <v>266326</v>
      </c>
      <c r="AN9" s="97">
        <v>0</v>
      </c>
      <c r="AO9" s="97">
        <v>0</v>
      </c>
      <c r="AP9" s="97">
        <v>0</v>
      </c>
      <c r="AR9" s="98">
        <f>AR$6*AJ9</f>
        <v>37643.519999999997</v>
      </c>
      <c r="AS9" s="98">
        <f t="shared" ref="AS9:AX71" si="8">AS$6*AK9</f>
        <v>64733.73</v>
      </c>
      <c r="AT9" s="98">
        <f t="shared" si="8"/>
        <v>1383.8999999999999</v>
      </c>
      <c r="AU9" s="98">
        <f t="shared" si="8"/>
        <v>234366.88</v>
      </c>
      <c r="AV9" s="98">
        <f t="shared" si="8"/>
        <v>0</v>
      </c>
      <c r="AW9" s="98">
        <f t="shared" si="8"/>
        <v>0</v>
      </c>
      <c r="AX9" s="98">
        <f t="shared" si="8"/>
        <v>0</v>
      </c>
      <c r="AY9" s="98">
        <f>SUM(AR9:AX9)</f>
        <v>338128.03</v>
      </c>
      <c r="AZ9" s="100">
        <v>0.9</v>
      </c>
      <c r="BA9" s="101">
        <f t="shared" ref="BA9:BA84" si="9">AY9*AZ9</f>
        <v>304315.22700000001</v>
      </c>
      <c r="BB9" s="101">
        <f t="shared" ref="BB9:BB84" si="10">BA9*$BB$2</f>
        <v>321292.97351432999</v>
      </c>
    </row>
    <row r="10" spans="1:54" s="90" customFormat="1">
      <c r="A10" s="94">
        <f>A9+1</f>
        <v>1</v>
      </c>
      <c r="B10" s="102">
        <v>40634</v>
      </c>
      <c r="C10" s="103">
        <f>D10+E10</f>
        <v>1058.0227272727273</v>
      </c>
      <c r="D10" s="103">
        <f>3237/12</f>
        <v>269.75</v>
      </c>
      <c r="E10" s="103">
        <f>8671/11</f>
        <v>788.27272727272725</v>
      </c>
      <c r="F10" s="87">
        <f>F9+E10</f>
        <v>398101.27272727271</v>
      </c>
      <c r="G10" s="87">
        <f t="shared" ref="G10:G28" si="11">G9+(G$6*$E10)</f>
        <v>39289.796976645157</v>
      </c>
      <c r="H10" s="87">
        <f>H9+(H$6*$E10)+N10</f>
        <v>282535.0421318672</v>
      </c>
      <c r="I10" s="87">
        <f t="shared" ref="I10:I29" si="12">I9+(I$6*$E10)</f>
        <v>3795.515427612258</v>
      </c>
      <c r="J10" s="87">
        <f t="shared" ref="J10:J25" si="13">J9+(J$6*$E10)+($J$6*N10)</f>
        <v>201209.17402873741</v>
      </c>
      <c r="K10" s="87">
        <f t="shared" ref="K10:K25" si="14">K9+(K$6*$E10)+($K$6*N10)</f>
        <v>61046.739400387312</v>
      </c>
      <c r="L10" s="87">
        <f>L9*(0.99192-(0.000001*A10))</f>
        <v>89861.909885999994</v>
      </c>
      <c r="M10" s="87">
        <f t="shared" ref="M10:M84" si="15">L10</f>
        <v>89861.909885999994</v>
      </c>
      <c r="N10" s="87">
        <f>(L9-L10)*$N$6</f>
        <v>525.64070185200433</v>
      </c>
      <c r="P10" s="104">
        <f t="shared" si="4"/>
        <v>13083.502393222838</v>
      </c>
      <c r="Q10" s="104">
        <f t="shared" si="4"/>
        <v>172063.84065830713</v>
      </c>
      <c r="R10" s="104">
        <f t="shared" si="4"/>
        <v>1351.2034922299638</v>
      </c>
      <c r="S10" s="104">
        <f t="shared" si="4"/>
        <v>220525.25473549622</v>
      </c>
      <c r="T10" s="104">
        <f t="shared" si="4"/>
        <v>101825.96131984603</v>
      </c>
      <c r="U10" s="104">
        <f t="shared" si="4"/>
        <v>54725.903120573996</v>
      </c>
      <c r="V10" s="104">
        <f t="shared" si="4"/>
        <v>98488.653235056001</v>
      </c>
      <c r="W10" s="99">
        <f t="shared" si="5"/>
        <v>662064.31895473215</v>
      </c>
      <c r="X10" s="100">
        <v>0.9</v>
      </c>
      <c r="Y10" s="101">
        <f t="shared" si="6"/>
        <v>595857.887059259</v>
      </c>
      <c r="Z10" s="101">
        <f t="shared" si="7"/>
        <v>629100.79857829504</v>
      </c>
      <c r="AA10" s="101"/>
      <c r="AB10" s="101"/>
      <c r="AE10" s="102">
        <v>40634</v>
      </c>
      <c r="AF10" s="103">
        <f>AG10+AH10</f>
        <v>1058.0227272727273</v>
      </c>
      <c r="AG10" s="103">
        <f>3237/12</f>
        <v>269.75</v>
      </c>
      <c r="AH10" s="103">
        <f>8671/11</f>
        <v>788.27272727272725</v>
      </c>
      <c r="AI10" s="98">
        <f>AI9+AH10</f>
        <v>313910.27272727271</v>
      </c>
      <c r="AJ10" s="98">
        <f t="shared" ref="AJ10:AP18" si="16">AJ9+(AJ$6*$E10)</f>
        <v>39310.71471880551</v>
      </c>
      <c r="AK10" s="98">
        <f t="shared" si="16"/>
        <v>282159.54218919028</v>
      </c>
      <c r="AL10" s="98">
        <f t="shared" si="16"/>
        <v>3963.9540446331985</v>
      </c>
      <c r="AM10" s="98">
        <f t="shared" si="16"/>
        <v>266996.46557687939</v>
      </c>
      <c r="AN10" s="98">
        <f t="shared" si="16"/>
        <v>0</v>
      </c>
      <c r="AO10" s="98">
        <f t="shared" si="16"/>
        <v>0</v>
      </c>
      <c r="AP10" s="98">
        <f t="shared" si="16"/>
        <v>0</v>
      </c>
      <c r="AR10" s="98">
        <f t="shared" ref="AR10:AX84" si="17">AR$6*AJ10</f>
        <v>37738.28613005329</v>
      </c>
      <c r="AS10" s="98">
        <f t="shared" si="8"/>
        <v>64896.694703513771</v>
      </c>
      <c r="AT10" s="98">
        <f t="shared" si="8"/>
        <v>1387.3839156216193</v>
      </c>
      <c r="AU10" s="98">
        <f t="shared" si="8"/>
        <v>234956.88970765387</v>
      </c>
      <c r="AV10" s="98">
        <f t="shared" si="8"/>
        <v>0</v>
      </c>
      <c r="AW10" s="98">
        <f t="shared" si="8"/>
        <v>0</v>
      </c>
      <c r="AX10" s="98">
        <f t="shared" si="8"/>
        <v>0</v>
      </c>
      <c r="AY10" s="98">
        <f t="shared" ref="AY10:AY84" si="18">SUM(AR10:AX10)</f>
        <v>338979.25445684255</v>
      </c>
      <c r="AZ10" s="100">
        <v>0.9</v>
      </c>
      <c r="BA10" s="101">
        <f t="shared" si="9"/>
        <v>305081.32901115832</v>
      </c>
      <c r="BB10" s="101">
        <f t="shared" si="10"/>
        <v>322101.81635669083</v>
      </c>
    </row>
    <row r="11" spans="1:54" s="90" customFormat="1">
      <c r="A11" s="94">
        <f t="shared" ref="A11:A18" si="19">A10+1</f>
        <v>2</v>
      </c>
      <c r="B11" s="102">
        <v>40664</v>
      </c>
      <c r="C11" s="103">
        <f>C10</f>
        <v>1058.0227272727273</v>
      </c>
      <c r="D11" s="103">
        <f>D10</f>
        <v>269.75</v>
      </c>
      <c r="E11" s="103">
        <f t="shared" ref="E11:E84" si="20">C11-D11</f>
        <v>788.27272727272725</v>
      </c>
      <c r="F11" s="87">
        <f t="shared" ref="F11:F84" si="21">F10+E11</f>
        <v>398889.54545454541</v>
      </c>
      <c r="G11" s="87">
        <f t="shared" si="11"/>
        <v>39367.593953290314</v>
      </c>
      <c r="H11" s="87">
        <f t="shared" ref="H11:H18" si="22">H10+(H$6*$E11)+N11</f>
        <v>283614.90108207404</v>
      </c>
      <c r="I11" s="87">
        <f t="shared" si="12"/>
        <v>3803.030855224516</v>
      </c>
      <c r="J11" s="87">
        <f t="shared" si="13"/>
        <v>201602.09310297671</v>
      </c>
      <c r="K11" s="87">
        <f t="shared" si="14"/>
        <v>61963.55057361236</v>
      </c>
      <c r="L11" s="87">
        <f t="shared" ref="L11:L18" si="23">L10*(0.99192-(0.000001*A11))</f>
        <v>89135.645930301354</v>
      </c>
      <c r="M11" s="87">
        <f t="shared" si="15"/>
        <v>89135.645930301354</v>
      </c>
      <c r="N11" s="87">
        <f t="shared" ref="N11:N84" si="24">(L10-L11)*$N$6</f>
        <v>521.45752019162319</v>
      </c>
      <c r="P11" s="104">
        <f t="shared" si="4"/>
        <v>13109.408786445676</v>
      </c>
      <c r="Q11" s="104">
        <f t="shared" si="4"/>
        <v>172721.47475898309</v>
      </c>
      <c r="R11" s="104">
        <f t="shared" si="4"/>
        <v>1353.8789844599276</v>
      </c>
      <c r="S11" s="104">
        <f t="shared" si="4"/>
        <v>220955.89404086248</v>
      </c>
      <c r="T11" s="104">
        <f t="shared" si="4"/>
        <v>103355.2023567854</v>
      </c>
      <c r="U11" s="104">
        <f t="shared" si="4"/>
        <v>54283.608371553521</v>
      </c>
      <c r="V11" s="104">
        <f t="shared" si="4"/>
        <v>97692.667939610299</v>
      </c>
      <c r="W11" s="99">
        <f t="shared" si="5"/>
        <v>663472.13523870043</v>
      </c>
      <c r="X11" s="100">
        <v>0.9</v>
      </c>
      <c r="Y11" s="101">
        <f t="shared" si="6"/>
        <v>597124.92171483045</v>
      </c>
      <c r="Z11" s="101">
        <f t="shared" si="7"/>
        <v>630438.52109730081</v>
      </c>
      <c r="AA11" s="101"/>
      <c r="AB11" s="101"/>
      <c r="AE11" s="102">
        <v>40664</v>
      </c>
      <c r="AF11" s="105">
        <f>AF10</f>
        <v>1058.0227272727273</v>
      </c>
      <c r="AG11" s="105">
        <f>AG10</f>
        <v>269.75</v>
      </c>
      <c r="AH11" s="105">
        <f t="shared" ref="AH11:AH84" si="25">AF11-AG11</f>
        <v>788.27272727272725</v>
      </c>
      <c r="AI11" s="98">
        <f t="shared" ref="AI11:AI22" si="26">AI10+AH11</f>
        <v>314698.54545454541</v>
      </c>
      <c r="AJ11" s="98">
        <f t="shared" si="16"/>
        <v>39409.429437611019</v>
      </c>
      <c r="AK11" s="98">
        <f t="shared" si="16"/>
        <v>282868.08437838056</v>
      </c>
      <c r="AL11" s="98">
        <f t="shared" si="16"/>
        <v>3973.9080892663969</v>
      </c>
      <c r="AM11" s="98">
        <f t="shared" si="16"/>
        <v>267666.93115375878</v>
      </c>
      <c r="AN11" s="98">
        <f t="shared" si="16"/>
        <v>0</v>
      </c>
      <c r="AO11" s="98">
        <f t="shared" si="16"/>
        <v>0</v>
      </c>
      <c r="AP11" s="98">
        <f t="shared" si="16"/>
        <v>0</v>
      </c>
      <c r="AR11" s="98">
        <f t="shared" si="17"/>
        <v>37833.052260106575</v>
      </c>
      <c r="AS11" s="98">
        <f t="shared" si="8"/>
        <v>65059.659407027531</v>
      </c>
      <c r="AT11" s="98">
        <f t="shared" si="8"/>
        <v>1390.8678312432389</v>
      </c>
      <c r="AU11" s="98">
        <f t="shared" si="8"/>
        <v>235546.89941530774</v>
      </c>
      <c r="AV11" s="98">
        <f t="shared" si="8"/>
        <v>0</v>
      </c>
      <c r="AW11" s="98">
        <f t="shared" si="8"/>
        <v>0</v>
      </c>
      <c r="AX11" s="98">
        <f t="shared" si="8"/>
        <v>0</v>
      </c>
      <c r="AY11" s="98">
        <f t="shared" si="18"/>
        <v>339830.47891368507</v>
      </c>
      <c r="AZ11" s="100">
        <v>0.9</v>
      </c>
      <c r="BA11" s="101">
        <f t="shared" si="9"/>
        <v>305847.43102231657</v>
      </c>
      <c r="BB11" s="101">
        <f t="shared" si="10"/>
        <v>322910.65919905162</v>
      </c>
    </row>
    <row r="12" spans="1:54" s="90" customFormat="1">
      <c r="A12" s="94">
        <f t="shared" si="19"/>
        <v>3</v>
      </c>
      <c r="B12" s="102">
        <v>40695</v>
      </c>
      <c r="C12" s="103">
        <f t="shared" ref="C12:D22" si="27">C11</f>
        <v>1058.0227272727273</v>
      </c>
      <c r="D12" s="103">
        <f t="shared" si="27"/>
        <v>269.75</v>
      </c>
      <c r="E12" s="103">
        <f t="shared" si="20"/>
        <v>788.27272727272725</v>
      </c>
      <c r="F12" s="87">
        <f t="shared" si="21"/>
        <v>399677.81818181812</v>
      </c>
      <c r="G12" s="87">
        <f t="shared" si="11"/>
        <v>39445.390929935471</v>
      </c>
      <c r="H12" s="87">
        <f t="shared" si="22"/>
        <v>284690.60961199645</v>
      </c>
      <c r="I12" s="87">
        <f t="shared" si="12"/>
        <v>3810.546282836774</v>
      </c>
      <c r="J12" s="87">
        <f t="shared" si="13"/>
        <v>201993.76705113068</v>
      </c>
      <c r="K12" s="87">
        <f t="shared" si="14"/>
        <v>62877.456452638318</v>
      </c>
      <c r="L12" s="87">
        <f t="shared" si="23"/>
        <v>88415.162504246735</v>
      </c>
      <c r="M12" s="87">
        <f t="shared" si="15"/>
        <v>88415.162504246735</v>
      </c>
      <c r="N12" s="87">
        <f t="shared" si="24"/>
        <v>517.30709990721675</v>
      </c>
      <c r="P12" s="104">
        <f t="shared" si="4"/>
        <v>13135.315179668512</v>
      </c>
      <c r="Q12" s="104">
        <f t="shared" si="4"/>
        <v>173376.58125370584</v>
      </c>
      <c r="R12" s="104">
        <f t="shared" si="4"/>
        <v>1356.5544766898915</v>
      </c>
      <c r="S12" s="104">
        <f t="shared" si="4"/>
        <v>221385.16868803924</v>
      </c>
      <c r="T12" s="104">
        <f t="shared" si="4"/>
        <v>104879.59736300071</v>
      </c>
      <c r="U12" s="104">
        <f t="shared" si="4"/>
        <v>53844.833965086262</v>
      </c>
      <c r="V12" s="104">
        <f t="shared" si="4"/>
        <v>96903.018104654431</v>
      </c>
      <c r="W12" s="99">
        <f t="shared" si="5"/>
        <v>664881.06903084484</v>
      </c>
      <c r="X12" s="100">
        <v>0.9</v>
      </c>
      <c r="Y12" s="101">
        <f t="shared" si="6"/>
        <v>598392.9621277604</v>
      </c>
      <c r="Z12" s="101">
        <f t="shared" si="7"/>
        <v>631777.30548486812</v>
      </c>
      <c r="AA12" s="101"/>
      <c r="AB12" s="101"/>
      <c r="AE12" s="102">
        <v>40695</v>
      </c>
      <c r="AF12" s="105">
        <f t="shared" ref="AF12:AG22" si="28">AF11</f>
        <v>1058.0227272727273</v>
      </c>
      <c r="AG12" s="105">
        <f t="shared" si="28"/>
        <v>269.75</v>
      </c>
      <c r="AH12" s="105">
        <f t="shared" si="25"/>
        <v>788.27272727272725</v>
      </c>
      <c r="AI12" s="98">
        <f t="shared" si="26"/>
        <v>315486.81818181812</v>
      </c>
      <c r="AJ12" s="98">
        <f>AJ11+(AJ$6*$E12)</f>
        <v>39508.144156416529</v>
      </c>
      <c r="AK12" s="98">
        <f t="shared" si="16"/>
        <v>283576.62656757084</v>
      </c>
      <c r="AL12" s="98">
        <f t="shared" si="16"/>
        <v>3983.8621338995954</v>
      </c>
      <c r="AM12" s="98">
        <f t="shared" si="16"/>
        <v>268337.39673063817</v>
      </c>
      <c r="AN12" s="98">
        <f t="shared" si="16"/>
        <v>0</v>
      </c>
      <c r="AO12" s="98">
        <f t="shared" si="16"/>
        <v>0</v>
      </c>
      <c r="AP12" s="98">
        <f t="shared" si="16"/>
        <v>0</v>
      </c>
      <c r="AR12" s="98">
        <f t="shared" si="17"/>
        <v>37927.818390159868</v>
      </c>
      <c r="AS12" s="98">
        <f t="shared" si="8"/>
        <v>65222.624110541299</v>
      </c>
      <c r="AT12" s="98">
        <f t="shared" si="8"/>
        <v>1394.3517468648583</v>
      </c>
      <c r="AU12" s="98">
        <f t="shared" si="8"/>
        <v>236136.9091229616</v>
      </c>
      <c r="AV12" s="98">
        <f t="shared" si="8"/>
        <v>0</v>
      </c>
      <c r="AW12" s="98">
        <f t="shared" si="8"/>
        <v>0</v>
      </c>
      <c r="AX12" s="98">
        <f t="shared" si="8"/>
        <v>0</v>
      </c>
      <c r="AY12" s="98">
        <f t="shared" si="18"/>
        <v>340681.70337052766</v>
      </c>
      <c r="AZ12" s="100">
        <v>0.9</v>
      </c>
      <c r="BA12" s="101">
        <f t="shared" si="9"/>
        <v>306613.53303347487</v>
      </c>
      <c r="BB12" s="101">
        <f t="shared" si="10"/>
        <v>323719.50204141246</v>
      </c>
    </row>
    <row r="13" spans="1:54" s="90" customFormat="1">
      <c r="A13" s="94">
        <f t="shared" si="19"/>
        <v>4</v>
      </c>
      <c r="B13" s="102">
        <v>40725</v>
      </c>
      <c r="C13" s="103">
        <f t="shared" si="27"/>
        <v>1058.0227272727273</v>
      </c>
      <c r="D13" s="103">
        <f t="shared" si="27"/>
        <v>269.75</v>
      </c>
      <c r="E13" s="103">
        <f t="shared" si="20"/>
        <v>788.27272727272725</v>
      </c>
      <c r="F13" s="87">
        <f t="shared" si="21"/>
        <v>400466.09090909082</v>
      </c>
      <c r="G13" s="87">
        <f t="shared" si="11"/>
        <v>39523.187906580628</v>
      </c>
      <c r="H13" s="87">
        <f t="shared" si="22"/>
        <v>285762.20023071702</v>
      </c>
      <c r="I13" s="87">
        <f t="shared" si="12"/>
        <v>3818.061710449032</v>
      </c>
      <c r="J13" s="87">
        <f t="shared" si="13"/>
        <v>202384.20562592411</v>
      </c>
      <c r="K13" s="87">
        <f t="shared" si="14"/>
        <v>63788.479793822975</v>
      </c>
      <c r="L13" s="87">
        <f t="shared" si="23"/>
        <v>87700.414330562402</v>
      </c>
      <c r="M13" s="87">
        <f t="shared" si="15"/>
        <v>87700.414330562402</v>
      </c>
      <c r="N13" s="87">
        <f t="shared" si="24"/>
        <v>513.18918870535094</v>
      </c>
      <c r="P13" s="104">
        <f t="shared" si="4"/>
        <v>13161.221572891351</v>
      </c>
      <c r="Q13" s="104">
        <f t="shared" si="4"/>
        <v>174029.17994050667</v>
      </c>
      <c r="R13" s="104">
        <f t="shared" si="4"/>
        <v>1359.2299689198553</v>
      </c>
      <c r="S13" s="104">
        <f t="shared" si="4"/>
        <v>221813.08936601283</v>
      </c>
      <c r="T13" s="104">
        <f t="shared" si="4"/>
        <v>106399.18429609672</v>
      </c>
      <c r="U13" s="104">
        <f t="shared" si="4"/>
        <v>53409.5523273125</v>
      </c>
      <c r="V13" s="104">
        <f t="shared" si="4"/>
        <v>96119.654106296395</v>
      </c>
      <c r="W13" s="99">
        <f t="shared" si="5"/>
        <v>666291.11157803633</v>
      </c>
      <c r="X13" s="100">
        <v>0.9</v>
      </c>
      <c r="Y13" s="101">
        <f t="shared" si="6"/>
        <v>599662.00042023277</v>
      </c>
      <c r="Z13" s="101">
        <f t="shared" si="7"/>
        <v>633117.14342367754</v>
      </c>
      <c r="AA13" s="101"/>
      <c r="AB13" s="101"/>
      <c r="AE13" s="102">
        <v>40725</v>
      </c>
      <c r="AF13" s="105">
        <f t="shared" si="28"/>
        <v>1058.0227272727273</v>
      </c>
      <c r="AG13" s="105">
        <f t="shared" si="28"/>
        <v>269.75</v>
      </c>
      <c r="AH13" s="105">
        <f t="shared" si="25"/>
        <v>788.27272727272725</v>
      </c>
      <c r="AI13" s="98">
        <f t="shared" si="26"/>
        <v>316275.09090909082</v>
      </c>
      <c r="AJ13" s="98">
        <f t="shared" si="16"/>
        <v>39606.858875222038</v>
      </c>
      <c r="AK13" s="98">
        <f t="shared" si="16"/>
        <v>284285.16875676112</v>
      </c>
      <c r="AL13" s="98">
        <f t="shared" si="16"/>
        <v>3993.8161785327939</v>
      </c>
      <c r="AM13" s="98">
        <f t="shared" si="16"/>
        <v>269007.86230751756</v>
      </c>
      <c r="AN13" s="98">
        <f t="shared" si="16"/>
        <v>0</v>
      </c>
      <c r="AO13" s="98">
        <f t="shared" si="16"/>
        <v>0</v>
      </c>
      <c r="AP13" s="98">
        <f t="shared" si="16"/>
        <v>0</v>
      </c>
      <c r="AR13" s="98">
        <f t="shared" si="17"/>
        <v>38022.584520213153</v>
      </c>
      <c r="AS13" s="98">
        <f t="shared" si="8"/>
        <v>65385.58881405506</v>
      </c>
      <c r="AT13" s="98">
        <f t="shared" si="8"/>
        <v>1397.8356624864778</v>
      </c>
      <c r="AU13" s="98">
        <f t="shared" si="8"/>
        <v>236726.91883061544</v>
      </c>
      <c r="AV13" s="98">
        <f t="shared" si="8"/>
        <v>0</v>
      </c>
      <c r="AW13" s="98">
        <f t="shared" si="8"/>
        <v>0</v>
      </c>
      <c r="AX13" s="98">
        <f t="shared" si="8"/>
        <v>0</v>
      </c>
      <c r="AY13" s="98">
        <f t="shared" si="18"/>
        <v>341532.92782737012</v>
      </c>
      <c r="AZ13" s="100">
        <v>0.9</v>
      </c>
      <c r="BA13" s="101">
        <f t="shared" si="9"/>
        <v>307379.63504463312</v>
      </c>
      <c r="BB13" s="101">
        <f t="shared" si="10"/>
        <v>324528.34488377318</v>
      </c>
    </row>
    <row r="14" spans="1:54" s="90" customFormat="1">
      <c r="A14" s="94">
        <f t="shared" si="19"/>
        <v>5</v>
      </c>
      <c r="B14" s="102">
        <v>40756</v>
      </c>
      <c r="C14" s="103">
        <f t="shared" si="27"/>
        <v>1058.0227272727273</v>
      </c>
      <c r="D14" s="103">
        <f t="shared" si="27"/>
        <v>269.75</v>
      </c>
      <c r="E14" s="103">
        <f t="shared" si="20"/>
        <v>788.27272727272725</v>
      </c>
      <c r="F14" s="87">
        <f t="shared" si="21"/>
        <v>401254.36363636353</v>
      </c>
      <c r="G14" s="87">
        <f t="shared" si="11"/>
        <v>39600.984883225785</v>
      </c>
      <c r="H14" s="87">
        <f t="shared" si="22"/>
        <v>286829.70519693359</v>
      </c>
      <c r="I14" s="87">
        <f t="shared" si="12"/>
        <v>3825.57713806129</v>
      </c>
      <c r="J14" s="87">
        <f t="shared" si="13"/>
        <v>202773.41850496634</v>
      </c>
      <c r="K14" s="87">
        <f t="shared" si="14"/>
        <v>64696.643178254824</v>
      </c>
      <c r="L14" s="87">
        <f t="shared" si="23"/>
        <v>86991.356480699804</v>
      </c>
      <c r="M14" s="87">
        <f t="shared" si="15"/>
        <v>86991.356480699804</v>
      </c>
      <c r="N14" s="87">
        <f t="shared" si="24"/>
        <v>509.10353620134549</v>
      </c>
      <c r="P14" s="104">
        <f t="shared" si="4"/>
        <v>13187.127966114187</v>
      </c>
      <c r="Q14" s="104">
        <f t="shared" si="4"/>
        <v>174679.29046493256</v>
      </c>
      <c r="R14" s="104">
        <f t="shared" si="4"/>
        <v>1361.9054611498193</v>
      </c>
      <c r="S14" s="104">
        <f t="shared" si="4"/>
        <v>222239.66668144311</v>
      </c>
      <c r="T14" s="104">
        <f t="shared" si="4"/>
        <v>107914.00082132904</v>
      </c>
      <c r="U14" s="104">
        <f t="shared" si="4"/>
        <v>52977.736096746179</v>
      </c>
      <c r="V14" s="104">
        <f t="shared" si="4"/>
        <v>95342.526702846997</v>
      </c>
      <c r="W14" s="99">
        <f t="shared" si="5"/>
        <v>667702.25419456186</v>
      </c>
      <c r="X14" s="100">
        <v>0.9</v>
      </c>
      <c r="Y14" s="101">
        <f t="shared" si="6"/>
        <v>600932.02877510572</v>
      </c>
      <c r="Z14" s="101">
        <f t="shared" si="7"/>
        <v>634458.02666046889</v>
      </c>
      <c r="AA14" s="101"/>
      <c r="AB14" s="101"/>
      <c r="AE14" s="102">
        <v>40756</v>
      </c>
      <c r="AF14" s="105">
        <f t="shared" si="28"/>
        <v>1058.0227272727273</v>
      </c>
      <c r="AG14" s="105">
        <f t="shared" si="28"/>
        <v>269.75</v>
      </c>
      <c r="AH14" s="105">
        <f t="shared" si="25"/>
        <v>788.27272727272725</v>
      </c>
      <c r="AI14" s="98">
        <f t="shared" si="26"/>
        <v>317063.36363636353</v>
      </c>
      <c r="AJ14" s="98">
        <f t="shared" si="16"/>
        <v>39705.573594027548</v>
      </c>
      <c r="AK14" s="98">
        <f t="shared" si="16"/>
        <v>284993.7109459514</v>
      </c>
      <c r="AL14" s="98">
        <f t="shared" si="16"/>
        <v>4003.7702231659923</v>
      </c>
      <c r="AM14" s="98">
        <f t="shared" si="16"/>
        <v>269678.32788439695</v>
      </c>
      <c r="AN14" s="98">
        <f t="shared" si="16"/>
        <v>0</v>
      </c>
      <c r="AO14" s="98">
        <f t="shared" si="16"/>
        <v>0</v>
      </c>
      <c r="AP14" s="98">
        <f t="shared" si="16"/>
        <v>0</v>
      </c>
      <c r="AR14" s="98">
        <f t="shared" si="17"/>
        <v>38117.350650266446</v>
      </c>
      <c r="AS14" s="98">
        <f t="shared" si="8"/>
        <v>65548.553517568827</v>
      </c>
      <c r="AT14" s="98">
        <f t="shared" si="8"/>
        <v>1401.3195781080972</v>
      </c>
      <c r="AU14" s="98">
        <f t="shared" si="8"/>
        <v>237316.92853826931</v>
      </c>
      <c r="AV14" s="98">
        <f t="shared" si="8"/>
        <v>0</v>
      </c>
      <c r="AW14" s="98">
        <f t="shared" si="8"/>
        <v>0</v>
      </c>
      <c r="AX14" s="98">
        <f t="shared" si="8"/>
        <v>0</v>
      </c>
      <c r="AY14" s="98">
        <f t="shared" si="18"/>
        <v>342384.1522842127</v>
      </c>
      <c r="AZ14" s="100">
        <v>0.9</v>
      </c>
      <c r="BA14" s="101">
        <f t="shared" si="9"/>
        <v>308145.73705579143</v>
      </c>
      <c r="BB14" s="101">
        <f t="shared" si="10"/>
        <v>325337.18772613403</v>
      </c>
    </row>
    <row r="15" spans="1:54" s="90" customFormat="1">
      <c r="A15" s="94">
        <f t="shared" si="19"/>
        <v>6</v>
      </c>
      <c r="B15" s="102">
        <v>40787</v>
      </c>
      <c r="C15" s="103">
        <f t="shared" si="27"/>
        <v>1058.0227272727273</v>
      </c>
      <c r="D15" s="103">
        <f t="shared" si="27"/>
        <v>269.75</v>
      </c>
      <c r="E15" s="103">
        <f t="shared" si="20"/>
        <v>788.27272727272725</v>
      </c>
      <c r="F15" s="87">
        <f t="shared" si="21"/>
        <v>402042.63636363624</v>
      </c>
      <c r="G15" s="87">
        <f t="shared" si="11"/>
        <v>39678.781859870942</v>
      </c>
      <c r="H15" s="87">
        <f t="shared" si="22"/>
        <v>287893.15652085393</v>
      </c>
      <c r="I15" s="87">
        <f>I14+(I$6*$E15)</f>
        <v>3833.0925656735481</v>
      </c>
      <c r="J15" s="87">
        <f t="shared" si="13"/>
        <v>203161.41529131969</v>
      </c>
      <c r="K15" s="87">
        <f t="shared" si="14"/>
        <v>65601.969013079302</v>
      </c>
      <c r="L15" s="87">
        <f t="shared" si="23"/>
        <v>86287.944372196871</v>
      </c>
      <c r="M15" s="87">
        <f t="shared" si="15"/>
        <v>86287.944372196871</v>
      </c>
      <c r="N15" s="87">
        <f t="shared" si="24"/>
        <v>505.04989390510576</v>
      </c>
      <c r="P15" s="104">
        <f t="shared" si="4"/>
        <v>13213.034359337023</v>
      </c>
      <c r="Q15" s="104">
        <f t="shared" si="4"/>
        <v>175326.93232120003</v>
      </c>
      <c r="R15" s="104">
        <f t="shared" si="4"/>
        <v>1364.5809533797831</v>
      </c>
      <c r="S15" s="104">
        <f t="shared" si="4"/>
        <v>222664.91115928639</v>
      </c>
      <c r="T15" s="104">
        <f t="shared" si="4"/>
        <v>109424.08431381627</v>
      </c>
      <c r="U15" s="104">
        <f t="shared" si="4"/>
        <v>52549.358122667894</v>
      </c>
      <c r="V15" s="104">
        <f t="shared" si="4"/>
        <v>94571.587031927775</v>
      </c>
      <c r="W15" s="99">
        <f t="shared" si="5"/>
        <v>669114.48826161516</v>
      </c>
      <c r="X15" s="100">
        <v>0.9</v>
      </c>
      <c r="Y15" s="101">
        <f t="shared" si="6"/>
        <v>602203.03943545371</v>
      </c>
      <c r="Z15" s="101">
        <f t="shared" si="7"/>
        <v>635799.94700555771</v>
      </c>
      <c r="AA15" s="101"/>
      <c r="AB15" s="101"/>
      <c r="AE15" s="102">
        <v>40787</v>
      </c>
      <c r="AF15" s="105">
        <f t="shared" si="28"/>
        <v>1058.0227272727273</v>
      </c>
      <c r="AG15" s="105">
        <f t="shared" si="28"/>
        <v>269.75</v>
      </c>
      <c r="AH15" s="105">
        <f t="shared" si="25"/>
        <v>788.27272727272725</v>
      </c>
      <c r="AI15" s="98">
        <f t="shared" si="26"/>
        <v>317851.63636363624</v>
      </c>
      <c r="AJ15" s="98">
        <f t="shared" si="16"/>
        <v>39804.288312833058</v>
      </c>
      <c r="AK15" s="98">
        <f t="shared" si="16"/>
        <v>285702.25313514168</v>
      </c>
      <c r="AL15" s="98">
        <f t="shared" si="16"/>
        <v>4013.7242677991908</v>
      </c>
      <c r="AM15" s="98">
        <f t="shared" si="16"/>
        <v>270348.79346127633</v>
      </c>
      <c r="AN15" s="98">
        <f t="shared" si="16"/>
        <v>0</v>
      </c>
      <c r="AO15" s="98">
        <f t="shared" si="16"/>
        <v>0</v>
      </c>
      <c r="AP15" s="98">
        <f t="shared" si="16"/>
        <v>0</v>
      </c>
      <c r="AR15" s="98">
        <f t="shared" si="17"/>
        <v>38212.116780319731</v>
      </c>
      <c r="AS15" s="98">
        <f t="shared" si="8"/>
        <v>65711.518221082588</v>
      </c>
      <c r="AT15" s="98">
        <f t="shared" si="8"/>
        <v>1404.8034937297166</v>
      </c>
      <c r="AU15" s="98">
        <f t="shared" si="8"/>
        <v>237906.93824592317</v>
      </c>
      <c r="AV15" s="98">
        <f t="shared" si="8"/>
        <v>0</v>
      </c>
      <c r="AW15" s="98">
        <f t="shared" si="8"/>
        <v>0</v>
      </c>
      <c r="AX15" s="98">
        <f t="shared" si="8"/>
        <v>0</v>
      </c>
      <c r="AY15" s="98">
        <f t="shared" si="18"/>
        <v>343235.37674105522</v>
      </c>
      <c r="AZ15" s="100">
        <v>0.9</v>
      </c>
      <c r="BA15" s="101">
        <f t="shared" si="9"/>
        <v>308911.83906694973</v>
      </c>
      <c r="BB15" s="101">
        <f t="shared" si="10"/>
        <v>326146.03056849487</v>
      </c>
    </row>
    <row r="16" spans="1:54" s="90" customFormat="1">
      <c r="A16" s="94">
        <f t="shared" si="19"/>
        <v>7</v>
      </c>
      <c r="B16" s="102">
        <v>40817</v>
      </c>
      <c r="C16" s="103">
        <f t="shared" si="27"/>
        <v>1058.0227272727273</v>
      </c>
      <c r="D16" s="103">
        <f t="shared" si="27"/>
        <v>269.75</v>
      </c>
      <c r="E16" s="103">
        <f t="shared" si="20"/>
        <v>788.27272727272725</v>
      </c>
      <c r="F16" s="87">
        <f t="shared" si="21"/>
        <v>402830.90909090894</v>
      </c>
      <c r="G16" s="87">
        <f t="shared" si="11"/>
        <v>39756.578836516099</v>
      </c>
      <c r="H16" s="87">
        <f t="shared" si="22"/>
        <v>288952.58596607618</v>
      </c>
      <c r="I16" s="87">
        <f t="shared" si="12"/>
        <v>3840.6079932858061</v>
      </c>
      <c r="J16" s="87">
        <f t="shared" si="13"/>
        <v>203548.20551406362</v>
      </c>
      <c r="K16" s="87">
        <f t="shared" si="14"/>
        <v>66504.479532815152</v>
      </c>
      <c r="L16" s="87">
        <f t="shared" si="23"/>
        <v>85590.13376605892</v>
      </c>
      <c r="M16" s="87">
        <f t="shared" si="15"/>
        <v>85590.13376605892</v>
      </c>
      <c r="N16" s="87">
        <f t="shared" si="24"/>
        <v>501.02801520704895</v>
      </c>
      <c r="P16" s="104">
        <f t="shared" si="4"/>
        <v>13238.940752559862</v>
      </c>
      <c r="Q16" s="104">
        <f t="shared" si="4"/>
        <v>175972.12485334039</v>
      </c>
      <c r="R16" s="104">
        <f t="shared" si="4"/>
        <v>1367.2564456097468</v>
      </c>
      <c r="S16" s="104">
        <f t="shared" si="4"/>
        <v>223088.83324341374</v>
      </c>
      <c r="T16" s="104">
        <f t="shared" si="4"/>
        <v>110929.47186073566</v>
      </c>
      <c r="U16" s="104">
        <f t="shared" si="4"/>
        <v>52124.391463529879</v>
      </c>
      <c r="V16" s="104">
        <f t="shared" si="4"/>
        <v>93806.786607600588</v>
      </c>
      <c r="W16" s="99">
        <f t="shared" si="5"/>
        <v>670527.8052267899</v>
      </c>
      <c r="X16" s="100">
        <v>0.9</v>
      </c>
      <c r="Y16" s="101">
        <f t="shared" si="6"/>
        <v>603475.02470411093</v>
      </c>
      <c r="Z16" s="101">
        <f t="shared" si="7"/>
        <v>637142.89633235324</v>
      </c>
      <c r="AA16" s="101"/>
      <c r="AB16" s="101"/>
      <c r="AE16" s="102">
        <v>40817</v>
      </c>
      <c r="AF16" s="105">
        <f t="shared" si="28"/>
        <v>1058.0227272727273</v>
      </c>
      <c r="AG16" s="105">
        <f t="shared" si="28"/>
        <v>269.75</v>
      </c>
      <c r="AH16" s="105">
        <f t="shared" si="25"/>
        <v>788.27272727272725</v>
      </c>
      <c r="AI16" s="98">
        <f t="shared" si="26"/>
        <v>318639.90909090894</v>
      </c>
      <c r="AJ16" s="98">
        <f t="shared" si="16"/>
        <v>39903.003031638567</v>
      </c>
      <c r="AK16" s="98">
        <f t="shared" si="16"/>
        <v>286410.79532433196</v>
      </c>
      <c r="AL16" s="98">
        <f t="shared" si="16"/>
        <v>4023.6783124323892</v>
      </c>
      <c r="AM16" s="98">
        <f t="shared" si="16"/>
        <v>271019.25903815572</v>
      </c>
      <c r="AN16" s="98">
        <f t="shared" si="16"/>
        <v>0</v>
      </c>
      <c r="AO16" s="98">
        <f t="shared" si="16"/>
        <v>0</v>
      </c>
      <c r="AP16" s="98">
        <f t="shared" si="16"/>
        <v>0</v>
      </c>
      <c r="AR16" s="98">
        <f t="shared" si="17"/>
        <v>38306.882910373024</v>
      </c>
      <c r="AS16" s="98">
        <f t="shared" si="8"/>
        <v>65874.482924596348</v>
      </c>
      <c r="AT16" s="98">
        <f t="shared" si="8"/>
        <v>1408.2874093513362</v>
      </c>
      <c r="AU16" s="98">
        <f t="shared" si="8"/>
        <v>238496.94795357704</v>
      </c>
      <c r="AV16" s="98">
        <f t="shared" si="8"/>
        <v>0</v>
      </c>
      <c r="AW16" s="98">
        <f t="shared" si="8"/>
        <v>0</v>
      </c>
      <c r="AX16" s="98">
        <f t="shared" si="8"/>
        <v>0</v>
      </c>
      <c r="AY16" s="98">
        <f t="shared" si="18"/>
        <v>344086.60119789775</v>
      </c>
      <c r="AZ16" s="100">
        <v>0.9</v>
      </c>
      <c r="BA16" s="101">
        <f t="shared" si="9"/>
        <v>309677.94107810798</v>
      </c>
      <c r="BB16" s="101">
        <f t="shared" si="10"/>
        <v>326954.87341085565</v>
      </c>
    </row>
    <row r="17" spans="1:55" s="90" customFormat="1">
      <c r="A17" s="94">
        <f t="shared" si="19"/>
        <v>8</v>
      </c>
      <c r="B17" s="102">
        <v>40848</v>
      </c>
      <c r="C17" s="103">
        <f t="shared" si="27"/>
        <v>1058.0227272727273</v>
      </c>
      <c r="D17" s="103">
        <f t="shared" si="27"/>
        <v>269.75</v>
      </c>
      <c r="E17" s="103">
        <f t="shared" si="20"/>
        <v>788.27272727272725</v>
      </c>
      <c r="F17" s="87">
        <f t="shared" si="21"/>
        <v>403619.18181818165</v>
      </c>
      <c r="G17" s="87">
        <f t="shared" si="11"/>
        <v>39834.375813161256</v>
      </c>
      <c r="H17" s="87">
        <f t="shared" si="22"/>
        <v>290008.02505145554</v>
      </c>
      <c r="I17" s="87">
        <f t="shared" si="12"/>
        <v>3848.1234208980641</v>
      </c>
      <c r="J17" s="87">
        <f t="shared" si="13"/>
        <v>203933.79862885468</v>
      </c>
      <c r="K17" s="87">
        <f t="shared" si="14"/>
        <v>67404.196800660939</v>
      </c>
      <c r="L17" s="87">
        <f t="shared" si="23"/>
        <v>84897.880764159039</v>
      </c>
      <c r="M17" s="87">
        <f t="shared" si="15"/>
        <v>84897.880764159039</v>
      </c>
      <c r="N17" s="87">
        <f t="shared" si="24"/>
        <v>497.03765536411419</v>
      </c>
      <c r="P17" s="104">
        <f t="shared" si="4"/>
        <v>13264.847145782698</v>
      </c>
      <c r="Q17" s="104">
        <f t="shared" si="4"/>
        <v>176614.88725633643</v>
      </c>
      <c r="R17" s="104">
        <f t="shared" si="4"/>
        <v>1369.9319378397108</v>
      </c>
      <c r="S17" s="104">
        <f t="shared" si="4"/>
        <v>223511.44329722476</v>
      </c>
      <c r="T17" s="104">
        <f t="shared" si="4"/>
        <v>112430.20026350244</v>
      </c>
      <c r="U17" s="104">
        <f t="shared" si="4"/>
        <v>51702.809385372857</v>
      </c>
      <c r="V17" s="104">
        <f t="shared" si="4"/>
        <v>93048.077317518313</v>
      </c>
      <c r="W17" s="99">
        <f t="shared" si="5"/>
        <v>671942.19660357723</v>
      </c>
      <c r="X17" s="100">
        <v>0.9</v>
      </c>
      <c r="Y17" s="101">
        <f t="shared" si="6"/>
        <v>604747.97694321955</v>
      </c>
      <c r="Z17" s="101">
        <f t="shared" si="7"/>
        <v>638486.86657688173</v>
      </c>
      <c r="AA17" s="101"/>
      <c r="AB17" s="101"/>
      <c r="AC17" s="66"/>
      <c r="AD17" s="66"/>
      <c r="AE17" s="102">
        <v>40848</v>
      </c>
      <c r="AF17" s="105">
        <f t="shared" si="28"/>
        <v>1058.0227272727273</v>
      </c>
      <c r="AG17" s="105">
        <f t="shared" si="28"/>
        <v>269.75</v>
      </c>
      <c r="AH17" s="105">
        <f t="shared" si="25"/>
        <v>788.27272727272725</v>
      </c>
      <c r="AI17" s="98">
        <f t="shared" si="26"/>
        <v>319428.18181818165</v>
      </c>
      <c r="AJ17" s="98">
        <f t="shared" si="16"/>
        <v>40001.717750444077</v>
      </c>
      <c r="AK17" s="98">
        <f t="shared" si="16"/>
        <v>287119.33751352224</v>
      </c>
      <c r="AL17" s="98">
        <f t="shared" si="16"/>
        <v>4033.6323570655877</v>
      </c>
      <c r="AM17" s="98">
        <f t="shared" si="16"/>
        <v>271689.72461503511</v>
      </c>
      <c r="AN17" s="98">
        <f t="shared" si="16"/>
        <v>0</v>
      </c>
      <c r="AO17" s="98">
        <f t="shared" si="16"/>
        <v>0</v>
      </c>
      <c r="AP17" s="98">
        <f t="shared" si="16"/>
        <v>0</v>
      </c>
      <c r="AR17" s="98">
        <f t="shared" si="17"/>
        <v>38401.64904042631</v>
      </c>
      <c r="AS17" s="98">
        <f t="shared" si="8"/>
        <v>66037.447628110123</v>
      </c>
      <c r="AT17" s="98">
        <f t="shared" si="8"/>
        <v>1411.7713249729557</v>
      </c>
      <c r="AU17" s="98">
        <f t="shared" si="8"/>
        <v>239086.9576612309</v>
      </c>
      <c r="AV17" s="98">
        <f t="shared" si="8"/>
        <v>0</v>
      </c>
      <c r="AW17" s="98">
        <f t="shared" si="8"/>
        <v>0</v>
      </c>
      <c r="AX17" s="98">
        <f t="shared" si="8"/>
        <v>0</v>
      </c>
      <c r="AY17" s="98">
        <f t="shared" si="18"/>
        <v>344937.82565474027</v>
      </c>
      <c r="AZ17" s="100">
        <v>0.9</v>
      </c>
      <c r="BA17" s="101">
        <f t="shared" si="9"/>
        <v>310444.04308926623</v>
      </c>
      <c r="BB17" s="101">
        <f t="shared" si="10"/>
        <v>327763.71625321638</v>
      </c>
    </row>
    <row r="18" spans="1:55" s="106" customFormat="1">
      <c r="A18" s="94">
        <f t="shared" si="19"/>
        <v>9</v>
      </c>
      <c r="B18" s="102">
        <v>40878</v>
      </c>
      <c r="C18" s="103">
        <f t="shared" si="27"/>
        <v>1058.0227272727273</v>
      </c>
      <c r="D18" s="103">
        <f t="shared" si="27"/>
        <v>269.75</v>
      </c>
      <c r="E18" s="103">
        <f t="shared" si="20"/>
        <v>788.27272727272725</v>
      </c>
      <c r="F18" s="87">
        <f t="shared" si="21"/>
        <v>404407.45454545435</v>
      </c>
      <c r="G18" s="87">
        <f t="shared" si="11"/>
        <v>39912.172789806413</v>
      </c>
      <c r="H18" s="87">
        <f t="shared" si="22"/>
        <v>291059.50505295669</v>
      </c>
      <c r="I18" s="87">
        <f t="shared" si="12"/>
        <v>3855.6388485103221</v>
      </c>
      <c r="J18" s="87">
        <f t="shared" si="13"/>
        <v>204318.20401848227</v>
      </c>
      <c r="K18" s="87">
        <f t="shared" si="14"/>
        <v>68301.142709791995</v>
      </c>
      <c r="L18" s="87">
        <f t="shared" si="23"/>
        <v>84211.141806657761</v>
      </c>
      <c r="M18" s="87">
        <f t="shared" si="15"/>
        <v>84211.141806657761</v>
      </c>
      <c r="N18" s="87">
        <f t="shared" si="24"/>
        <v>493.07857148591796</v>
      </c>
      <c r="O18" s="90"/>
      <c r="P18" s="104">
        <f t="shared" si="4"/>
        <v>13290.753539005536</v>
      </c>
      <c r="Q18" s="104">
        <f t="shared" si="4"/>
        <v>177255.23857725062</v>
      </c>
      <c r="R18" s="104">
        <f t="shared" si="4"/>
        <v>1372.6074300696746</v>
      </c>
      <c r="S18" s="104">
        <f t="shared" si="4"/>
        <v>223932.7516042566</v>
      </c>
      <c r="T18" s="104">
        <f t="shared" si="4"/>
        <v>113926.30603993304</v>
      </c>
      <c r="U18" s="104">
        <f t="shared" si="4"/>
        <v>51284.585360254576</v>
      </c>
      <c r="V18" s="104">
        <f t="shared" si="4"/>
        <v>92295.41142009692</v>
      </c>
      <c r="W18" s="99">
        <f t="shared" si="5"/>
        <v>673357.65397086693</v>
      </c>
      <c r="X18" s="100">
        <v>0.9</v>
      </c>
      <c r="Y18" s="101">
        <f t="shared" si="6"/>
        <v>606021.88857378031</v>
      </c>
      <c r="Z18" s="101">
        <f t="shared" si="7"/>
        <v>639831.84973731148</v>
      </c>
      <c r="AA18" s="101"/>
      <c r="AB18" s="90"/>
      <c r="AC18" s="66"/>
      <c r="AD18" s="66"/>
      <c r="AE18" s="102">
        <v>40878</v>
      </c>
      <c r="AF18" s="105">
        <f t="shared" si="28"/>
        <v>1058.0227272727273</v>
      </c>
      <c r="AG18" s="105">
        <f t="shared" si="28"/>
        <v>269.75</v>
      </c>
      <c r="AH18" s="105">
        <f t="shared" si="25"/>
        <v>788.27272727272725</v>
      </c>
      <c r="AI18" s="98">
        <f t="shared" si="26"/>
        <v>320216.45454545435</v>
      </c>
      <c r="AJ18" s="98">
        <f t="shared" si="16"/>
        <v>40100.432469249587</v>
      </c>
      <c r="AK18" s="98">
        <f t="shared" si="16"/>
        <v>287827.87970271253</v>
      </c>
      <c r="AL18" s="98">
        <f t="shared" si="16"/>
        <v>4043.5864016987862</v>
      </c>
      <c r="AM18" s="98">
        <f t="shared" si="16"/>
        <v>272360.1901919145</v>
      </c>
      <c r="AN18" s="98">
        <f t="shared" si="16"/>
        <v>0</v>
      </c>
      <c r="AO18" s="98">
        <f t="shared" si="16"/>
        <v>0</v>
      </c>
      <c r="AP18" s="98">
        <f t="shared" si="16"/>
        <v>0</v>
      </c>
      <c r="AQ18" s="90"/>
      <c r="AR18" s="98">
        <f t="shared" si="17"/>
        <v>38496.415170479602</v>
      </c>
      <c r="AS18" s="98">
        <f t="shared" si="8"/>
        <v>66200.412331623884</v>
      </c>
      <c r="AT18" s="98">
        <f t="shared" si="8"/>
        <v>1415.2552405945751</v>
      </c>
      <c r="AU18" s="98">
        <f t="shared" si="8"/>
        <v>239676.96736888477</v>
      </c>
      <c r="AV18" s="98">
        <f t="shared" si="8"/>
        <v>0</v>
      </c>
      <c r="AW18" s="98">
        <f t="shared" si="8"/>
        <v>0</v>
      </c>
      <c r="AX18" s="98">
        <f t="shared" si="8"/>
        <v>0</v>
      </c>
      <c r="AY18" s="98">
        <f t="shared" si="18"/>
        <v>345789.05011158285</v>
      </c>
      <c r="AZ18" s="100">
        <v>0.9</v>
      </c>
      <c r="BA18" s="101">
        <f t="shared" si="9"/>
        <v>311210.14510042459</v>
      </c>
      <c r="BB18" s="101">
        <f t="shared" si="10"/>
        <v>328572.55909557728</v>
      </c>
      <c r="BC18" s="90"/>
    </row>
    <row r="19" spans="1:55" s="90" customFormat="1" ht="13.5" customHeight="1">
      <c r="A19" s="94">
        <f>A18+1</f>
        <v>10</v>
      </c>
      <c r="B19" s="107">
        <v>40909</v>
      </c>
      <c r="C19" s="108">
        <f t="shared" si="27"/>
        <v>1058.0227272727273</v>
      </c>
      <c r="D19" s="108">
        <f t="shared" si="27"/>
        <v>269.75</v>
      </c>
      <c r="E19" s="108">
        <f t="shared" si="20"/>
        <v>788.27272727272725</v>
      </c>
      <c r="F19" s="109">
        <f>F18+E19</f>
        <v>405195.72727272706</v>
      </c>
      <c r="G19" s="109">
        <f>G18+(G$6*$E19)</f>
        <v>39989.96976645157</v>
      </c>
      <c r="H19" s="109">
        <f>H18+(H$6*$E19)+N19</f>
        <v>292107.05700549291</v>
      </c>
      <c r="I19" s="109">
        <f>I18+(I$6*$E19)</f>
        <v>3863.1542761225801</v>
      </c>
      <c r="J19" s="109">
        <f t="shared" si="13"/>
        <v>204701.43099342036</v>
      </c>
      <c r="K19" s="109">
        <f t="shared" si="14"/>
        <v>69195.338984647591</v>
      </c>
      <c r="L19" s="109">
        <f>L18*(0.99192-(0.000001*A19))</f>
        <v>83529.873669441906</v>
      </c>
      <c r="M19" s="109">
        <f t="shared" si="15"/>
        <v>83529.873669441906</v>
      </c>
      <c r="N19" s="109">
        <f>(L18-L19)*$N$6</f>
        <v>489.15052252098383</v>
      </c>
      <c r="O19" s="106"/>
      <c r="P19" s="110">
        <f t="shared" si="4"/>
        <v>13316.659932228373</v>
      </c>
      <c r="Q19" s="110">
        <f t="shared" si="4"/>
        <v>177893.19771634517</v>
      </c>
      <c r="R19" s="110">
        <f t="shared" si="4"/>
        <v>1375.2829222996384</v>
      </c>
      <c r="S19" s="110">
        <f t="shared" si="4"/>
        <v>224352.76836878873</v>
      </c>
      <c r="T19" s="110">
        <f t="shared" si="4"/>
        <v>115417.82542639217</v>
      </c>
      <c r="U19" s="110">
        <f t="shared" si="4"/>
        <v>50869.693064690116</v>
      </c>
      <c r="V19" s="110">
        <f t="shared" si="4"/>
        <v>91548.741541708339</v>
      </c>
      <c r="W19" s="111">
        <f t="shared" si="5"/>
        <v>674774.16897245252</v>
      </c>
      <c r="X19" s="112">
        <v>0.9</v>
      </c>
      <c r="Y19" s="113">
        <f t="shared" si="6"/>
        <v>607296.7520752073</v>
      </c>
      <c r="Z19" s="114">
        <f>Y19*$Z$2</f>
        <v>641177.83787348308</v>
      </c>
      <c r="AA19" s="113"/>
      <c r="AB19" s="115">
        <f>75000*0.11*1.065</f>
        <v>8786.25</v>
      </c>
      <c r="AC19" s="66"/>
      <c r="AD19" s="66"/>
      <c r="AE19" s="107">
        <v>40909</v>
      </c>
      <c r="AF19" s="108">
        <f t="shared" si="28"/>
        <v>1058.0227272727273</v>
      </c>
      <c r="AG19" s="108">
        <f t="shared" si="28"/>
        <v>269.75</v>
      </c>
      <c r="AH19" s="108">
        <f t="shared" si="25"/>
        <v>788.27272727272725</v>
      </c>
      <c r="AI19" s="108">
        <f t="shared" si="26"/>
        <v>321004.72727272706</v>
      </c>
      <c r="AJ19" s="109">
        <f>AJ18+(AJ$6*$AH19)</f>
        <v>40199.147188055096</v>
      </c>
      <c r="AK19" s="109">
        <f>AK18+(AK$6*$AH19)</f>
        <v>288536.42189190281</v>
      </c>
      <c r="AL19" s="109">
        <f>AL18+(AL$6*$AH19)</f>
        <v>4053.5404463319846</v>
      </c>
      <c r="AM19" s="109">
        <f t="shared" ref="AM19:AP22" si="29">AM14+(AM$6*$AH19)</f>
        <v>270348.79346127633</v>
      </c>
      <c r="AN19" s="109">
        <f t="shared" si="29"/>
        <v>0</v>
      </c>
      <c r="AO19" s="109">
        <f t="shared" si="29"/>
        <v>0</v>
      </c>
      <c r="AP19" s="109">
        <f t="shared" si="29"/>
        <v>0</v>
      </c>
      <c r="AQ19" s="106"/>
      <c r="AR19" s="109">
        <f t="shared" si="17"/>
        <v>38591.181300532888</v>
      </c>
      <c r="AS19" s="109">
        <f t="shared" si="8"/>
        <v>66363.377035137644</v>
      </c>
      <c r="AT19" s="109">
        <f t="shared" si="8"/>
        <v>1418.7391562161945</v>
      </c>
      <c r="AU19" s="109">
        <f t="shared" si="8"/>
        <v>237906.93824592317</v>
      </c>
      <c r="AV19" s="109">
        <f t="shared" si="8"/>
        <v>0</v>
      </c>
      <c r="AW19" s="109">
        <f t="shared" si="8"/>
        <v>0</v>
      </c>
      <c r="AX19" s="109">
        <f t="shared" si="8"/>
        <v>0</v>
      </c>
      <c r="AY19" s="109">
        <f t="shared" si="18"/>
        <v>344280.23573780991</v>
      </c>
      <c r="AZ19" s="112">
        <f>X19</f>
        <v>0.9</v>
      </c>
      <c r="BA19" s="113">
        <f t="shared" si="9"/>
        <v>309852.21216402896</v>
      </c>
      <c r="BB19" s="114">
        <f t="shared" si="10"/>
        <v>327138.86708066013</v>
      </c>
    </row>
    <row r="20" spans="1:55" s="90" customFormat="1">
      <c r="A20" s="94">
        <f t="shared" ref="A20:A67" si="30">A19+1</f>
        <v>11</v>
      </c>
      <c r="B20" s="107">
        <v>40940</v>
      </c>
      <c r="C20" s="108">
        <f t="shared" si="27"/>
        <v>1058.0227272727273</v>
      </c>
      <c r="D20" s="108">
        <f t="shared" si="27"/>
        <v>269.75</v>
      </c>
      <c r="E20" s="108">
        <f t="shared" si="20"/>
        <v>788.27272727272725</v>
      </c>
      <c r="F20" s="109">
        <f>F19+E20</f>
        <v>405983.99999999977</v>
      </c>
      <c r="G20" s="109">
        <f>G19+(G$6*$E20)</f>
        <v>40067.766743096727</v>
      </c>
      <c r="H20" s="109">
        <f>H19+(H$6*$E20)+N20</f>
        <v>293150.71170475124</v>
      </c>
      <c r="I20" s="109">
        <f>I19+(I$6*$E20)</f>
        <v>3870.6697037348381</v>
      </c>
      <c r="J20" s="109">
        <f t="shared" si="13"/>
        <v>205083.48879237511</v>
      </c>
      <c r="K20" s="109">
        <f t="shared" si="14"/>
        <v>70086.807182208664</v>
      </c>
      <c r="L20" s="109">
        <f>L19*(0.99192-(0.000001*A20))</f>
        <v>82854.033461582454</v>
      </c>
      <c r="M20" s="109">
        <f t="shared" si="15"/>
        <v>82854.033461582454</v>
      </c>
      <c r="N20" s="109">
        <f>(L19-L20)*$N$6</f>
        <v>485.25326924308632</v>
      </c>
      <c r="O20" s="106"/>
      <c r="P20" s="110">
        <f t="shared" si="4"/>
        <v>13342.566325451211</v>
      </c>
      <c r="Q20" s="110">
        <f t="shared" si="4"/>
        <v>178528.78342819351</v>
      </c>
      <c r="R20" s="110">
        <f t="shared" si="4"/>
        <v>1377.9584145296024</v>
      </c>
      <c r="S20" s="110">
        <f t="shared" si="4"/>
        <v>224771.50371644314</v>
      </c>
      <c r="T20" s="110">
        <f t="shared" si="4"/>
        <v>116904.79437992405</v>
      </c>
      <c r="U20" s="110">
        <f t="shared" si="4"/>
        <v>50458.106378103716</v>
      </c>
      <c r="V20" s="110">
        <f t="shared" si="4"/>
        <v>90808.020673894382</v>
      </c>
      <c r="W20" s="111">
        <f t="shared" ref="W20:W41" si="31">SUM(P20:V20)</f>
        <v>676191.73331653955</v>
      </c>
      <c r="X20" s="112">
        <v>0.9</v>
      </c>
      <c r="Y20" s="113">
        <f t="shared" si="6"/>
        <v>608572.55998488562</v>
      </c>
      <c r="Z20" s="113">
        <f t="shared" si="7"/>
        <v>642524.82310644235</v>
      </c>
      <c r="AA20" s="113"/>
      <c r="AB20" s="115">
        <f>75000*0.11*1.065</f>
        <v>8786.25</v>
      </c>
      <c r="AC20" s="66"/>
      <c r="AD20" s="66"/>
      <c r="AE20" s="107">
        <v>40940</v>
      </c>
      <c r="AF20" s="108">
        <f t="shared" si="28"/>
        <v>1058.0227272727273</v>
      </c>
      <c r="AG20" s="108">
        <f t="shared" si="28"/>
        <v>269.75</v>
      </c>
      <c r="AH20" s="108">
        <f t="shared" si="25"/>
        <v>788.27272727272725</v>
      </c>
      <c r="AI20" s="108">
        <f t="shared" si="26"/>
        <v>321792.99999999977</v>
      </c>
      <c r="AJ20" s="109">
        <f>AJ19+(AJ$6*$AH20)</f>
        <v>40297.861906860606</v>
      </c>
      <c r="AK20" s="109">
        <f t="shared" ref="AK20:AK22" si="32">AK19+(AK$6*$AH20)</f>
        <v>289244.96408109309</v>
      </c>
      <c r="AL20" s="109">
        <f t="shared" ref="AL20:AL22" si="33">AL19+(AL$6*$AH20)</f>
        <v>4063.4944909651831</v>
      </c>
      <c r="AM20" s="109">
        <f t="shared" si="29"/>
        <v>271019.25903815572</v>
      </c>
      <c r="AN20" s="109">
        <f t="shared" si="29"/>
        <v>0</v>
      </c>
      <c r="AO20" s="109">
        <f t="shared" si="29"/>
        <v>0</v>
      </c>
      <c r="AP20" s="109">
        <f t="shared" si="29"/>
        <v>0</v>
      </c>
      <c r="AQ20" s="106"/>
      <c r="AR20" s="109">
        <f t="shared" si="17"/>
        <v>38685.94743058618</v>
      </c>
      <c r="AS20" s="109">
        <f t="shared" si="8"/>
        <v>66526.341738651419</v>
      </c>
      <c r="AT20" s="109">
        <f t="shared" si="8"/>
        <v>1422.2230718378139</v>
      </c>
      <c r="AU20" s="109">
        <f t="shared" si="8"/>
        <v>238496.94795357704</v>
      </c>
      <c r="AV20" s="109">
        <f t="shared" si="8"/>
        <v>0</v>
      </c>
      <c r="AW20" s="109">
        <f t="shared" si="8"/>
        <v>0</v>
      </c>
      <c r="AX20" s="109">
        <f t="shared" si="8"/>
        <v>0</v>
      </c>
      <c r="AY20" s="109">
        <f t="shared" ref="AY20:AY22" si="34">SUM(AR20:AX20)</f>
        <v>345131.46019465243</v>
      </c>
      <c r="AZ20" s="112">
        <f t="shared" ref="AZ20:AZ83" si="35">X20</f>
        <v>0.9</v>
      </c>
      <c r="BA20" s="113">
        <f t="shared" si="9"/>
        <v>310618.3141751872</v>
      </c>
      <c r="BB20" s="113">
        <f t="shared" si="10"/>
        <v>327947.70992302091</v>
      </c>
    </row>
    <row r="21" spans="1:55" s="90" customFormat="1">
      <c r="A21" s="94">
        <f t="shared" si="30"/>
        <v>12</v>
      </c>
      <c r="B21" s="107">
        <v>40969</v>
      </c>
      <c r="C21" s="108">
        <f t="shared" si="27"/>
        <v>1058.0227272727273</v>
      </c>
      <c r="D21" s="108">
        <f t="shared" si="27"/>
        <v>269.75</v>
      </c>
      <c r="E21" s="108">
        <f t="shared" si="20"/>
        <v>788.27272727272725</v>
      </c>
      <c r="F21" s="109">
        <f>F20+E21</f>
        <v>406772.27272727247</v>
      </c>
      <c r="G21" s="109">
        <f>G20+(G$6*$E21)</f>
        <v>40145.563719741884</v>
      </c>
      <c r="H21" s="109">
        <f>H20+(H$6*$E21)+N21</f>
        <v>294190.49970900413</v>
      </c>
      <c r="I21" s="109">
        <f>I20+(I$6*$E21)</f>
        <v>3878.1851313470961</v>
      </c>
      <c r="J21" s="109">
        <f t="shared" si="13"/>
        <v>205464.38658282821</v>
      </c>
      <c r="K21" s="109">
        <f t="shared" si="14"/>
        <v>70975.568693265945</v>
      </c>
      <c r="L21" s="109">
        <f>L20*(0.99192-(0.000001*A21))</f>
        <v>82183.578622811328</v>
      </c>
      <c r="M21" s="109">
        <f t="shared" si="15"/>
        <v>82183.578622811328</v>
      </c>
      <c r="N21" s="109">
        <f>(L20-L21)*$N$6</f>
        <v>481.38657423766819</v>
      </c>
      <c r="O21" s="106"/>
      <c r="P21" s="110">
        <f t="shared" si="4"/>
        <v>13368.472718674047</v>
      </c>
      <c r="Q21" s="110">
        <f t="shared" si="4"/>
        <v>179162.01432278351</v>
      </c>
      <c r="R21" s="110">
        <f t="shared" si="4"/>
        <v>1380.6339067595661</v>
      </c>
      <c r="S21" s="110">
        <f t="shared" si="4"/>
        <v>225188.96769477974</v>
      </c>
      <c r="T21" s="110">
        <f t="shared" si="4"/>
        <v>118387.2485803676</v>
      </c>
      <c r="U21" s="110">
        <f t="shared" si="4"/>
        <v>50049.799381292098</v>
      </c>
      <c r="V21" s="110">
        <f t="shared" si="4"/>
        <v>90073.202170601216</v>
      </c>
      <c r="W21" s="111">
        <f t="shared" si="31"/>
        <v>677610.33877525781</v>
      </c>
      <c r="X21" s="112">
        <v>0.9</v>
      </c>
      <c r="Y21" s="113">
        <f t="shared" si="6"/>
        <v>609849.3048977321</v>
      </c>
      <c r="Z21" s="113">
        <f t="shared" si="7"/>
        <v>643872.79761797655</v>
      </c>
      <c r="AA21" s="113"/>
      <c r="AB21" s="115">
        <f>75000*0.11*1.065</f>
        <v>8786.25</v>
      </c>
      <c r="AC21" s="66"/>
      <c r="AD21" s="66"/>
      <c r="AE21" s="107">
        <v>40969</v>
      </c>
      <c r="AF21" s="108">
        <f t="shared" si="28"/>
        <v>1058.0227272727273</v>
      </c>
      <c r="AG21" s="108">
        <f t="shared" si="28"/>
        <v>269.75</v>
      </c>
      <c r="AH21" s="108">
        <f t="shared" si="25"/>
        <v>788.27272727272725</v>
      </c>
      <c r="AI21" s="108">
        <f t="shared" si="26"/>
        <v>322581.27272727247</v>
      </c>
      <c r="AJ21" s="109">
        <f t="shared" ref="AJ21:AJ22" si="36">AJ20+(AJ$6*$AH21)</f>
        <v>40396.576625666115</v>
      </c>
      <c r="AK21" s="109">
        <f t="shared" si="32"/>
        <v>289953.50627028337</v>
      </c>
      <c r="AL21" s="109">
        <f t="shared" si="33"/>
        <v>4073.4485355983816</v>
      </c>
      <c r="AM21" s="109">
        <f t="shared" si="29"/>
        <v>271689.72461503511</v>
      </c>
      <c r="AN21" s="109">
        <f t="shared" si="29"/>
        <v>0</v>
      </c>
      <c r="AO21" s="109">
        <f t="shared" si="29"/>
        <v>0</v>
      </c>
      <c r="AP21" s="109">
        <f t="shared" si="29"/>
        <v>0</v>
      </c>
      <c r="AQ21" s="106"/>
      <c r="AR21" s="109">
        <f t="shared" si="17"/>
        <v>38780.713560639466</v>
      </c>
      <c r="AS21" s="109">
        <f t="shared" si="8"/>
        <v>66689.30644216518</v>
      </c>
      <c r="AT21" s="109">
        <f t="shared" si="8"/>
        <v>1425.7069874594335</v>
      </c>
      <c r="AU21" s="109">
        <f t="shared" si="8"/>
        <v>239086.9576612309</v>
      </c>
      <c r="AV21" s="109">
        <f t="shared" si="8"/>
        <v>0</v>
      </c>
      <c r="AW21" s="109">
        <f t="shared" si="8"/>
        <v>0</v>
      </c>
      <c r="AX21" s="109">
        <f t="shared" si="8"/>
        <v>0</v>
      </c>
      <c r="AY21" s="109">
        <f t="shared" si="34"/>
        <v>345982.68465149496</v>
      </c>
      <c r="AZ21" s="112">
        <f t="shared" si="35"/>
        <v>0.9</v>
      </c>
      <c r="BA21" s="113">
        <f t="shared" si="9"/>
        <v>311384.41618634545</v>
      </c>
      <c r="BB21" s="113">
        <f t="shared" si="10"/>
        <v>328756.55276538164</v>
      </c>
    </row>
    <row r="22" spans="1:55" s="90" customFormat="1">
      <c r="A22" s="94">
        <f t="shared" si="30"/>
        <v>13</v>
      </c>
      <c r="B22" s="107">
        <v>41000</v>
      </c>
      <c r="C22" s="108">
        <f t="shared" si="27"/>
        <v>1058.0227272727273</v>
      </c>
      <c r="D22" s="108">
        <f t="shared" si="27"/>
        <v>269.75</v>
      </c>
      <c r="E22" s="108">
        <f t="shared" si="20"/>
        <v>788.27272727272725</v>
      </c>
      <c r="F22" s="109">
        <f>F21+E22</f>
        <v>407560.54545454518</v>
      </c>
      <c r="G22" s="109">
        <f>G21+(G$6*$E22)</f>
        <v>40223.360696387041</v>
      </c>
      <c r="H22" s="109">
        <f>H21+(H$6*$E22)+N22</f>
        <v>295226.45134090772</v>
      </c>
      <c r="I22" s="109">
        <f>I21+(I$6*$E22)</f>
        <v>3885.7005589593541</v>
      </c>
      <c r="J22" s="109">
        <f t="shared" si="13"/>
        <v>205844.13346157654</v>
      </c>
      <c r="K22" s="109">
        <f t="shared" si="14"/>
        <v>71861.644743678728</v>
      </c>
      <c r="L22" s="109">
        <f>L21*(0.99192-(0.000001*A22))</f>
        <v>81518.466921016909</v>
      </c>
      <c r="M22" s="109">
        <f t="shared" si="15"/>
        <v>81518.466921016909</v>
      </c>
      <c r="N22" s="109">
        <f>(L21-L22)*$N$6</f>
        <v>477.55020188839336</v>
      </c>
      <c r="O22" s="106"/>
      <c r="P22" s="110">
        <f t="shared" si="4"/>
        <v>13394.379111896886</v>
      </c>
      <c r="Q22" s="110">
        <f t="shared" si="4"/>
        <v>179792.90886661279</v>
      </c>
      <c r="R22" s="110">
        <f t="shared" si="4"/>
        <v>1383.3093989895301</v>
      </c>
      <c r="S22" s="110">
        <f t="shared" si="4"/>
        <v>225605.1702738879</v>
      </c>
      <c r="T22" s="110">
        <f t="shared" si="4"/>
        <v>119865.22343245611</v>
      </c>
      <c r="U22" s="110">
        <f t="shared" si="4"/>
        <v>49644.746354899296</v>
      </c>
      <c r="V22" s="110">
        <f t="shared" si="4"/>
        <v>89344.239745434534</v>
      </c>
      <c r="W22" s="111">
        <f t="shared" si="31"/>
        <v>679029.97718417703</v>
      </c>
      <c r="X22" s="112">
        <v>0.9</v>
      </c>
      <c r="Y22" s="113">
        <f t="shared" si="6"/>
        <v>611126.97946575936</v>
      </c>
      <c r="Z22" s="113">
        <f t="shared" si="7"/>
        <v>645221.7536501541</v>
      </c>
      <c r="AA22" s="113"/>
      <c r="AB22" s="115">
        <f>75000*0.11*1.065</f>
        <v>8786.25</v>
      </c>
      <c r="AC22" s="66"/>
      <c r="AD22" s="66"/>
      <c r="AE22" s="107">
        <v>41000</v>
      </c>
      <c r="AF22" s="108">
        <f t="shared" si="28"/>
        <v>1058.0227272727273</v>
      </c>
      <c r="AG22" s="108">
        <f t="shared" si="28"/>
        <v>269.75</v>
      </c>
      <c r="AH22" s="108">
        <f t="shared" si="25"/>
        <v>788.27272727272725</v>
      </c>
      <c r="AI22" s="108">
        <f t="shared" si="26"/>
        <v>323369.54545454518</v>
      </c>
      <c r="AJ22" s="109">
        <f t="shared" si="36"/>
        <v>40495.291344471625</v>
      </c>
      <c r="AK22" s="109">
        <f t="shared" si="32"/>
        <v>290662.04845947365</v>
      </c>
      <c r="AL22" s="109">
        <f t="shared" si="33"/>
        <v>4083.40258023158</v>
      </c>
      <c r="AM22" s="109">
        <f t="shared" si="29"/>
        <v>272360.1901919145</v>
      </c>
      <c r="AN22" s="109">
        <f t="shared" si="29"/>
        <v>0</v>
      </c>
      <c r="AO22" s="109">
        <f t="shared" si="29"/>
        <v>0</v>
      </c>
      <c r="AP22" s="109">
        <f t="shared" si="29"/>
        <v>0</v>
      </c>
      <c r="AQ22" s="106"/>
      <c r="AR22" s="109">
        <f t="shared" si="17"/>
        <v>38875.479690692759</v>
      </c>
      <c r="AS22" s="109">
        <f t="shared" si="8"/>
        <v>66852.27114567894</v>
      </c>
      <c r="AT22" s="109">
        <f t="shared" si="8"/>
        <v>1429.190903081053</v>
      </c>
      <c r="AU22" s="109">
        <f t="shared" si="8"/>
        <v>239676.96736888477</v>
      </c>
      <c r="AV22" s="109">
        <f t="shared" si="8"/>
        <v>0</v>
      </c>
      <c r="AW22" s="109">
        <f t="shared" si="8"/>
        <v>0</v>
      </c>
      <c r="AX22" s="109">
        <f t="shared" si="8"/>
        <v>0</v>
      </c>
      <c r="AY22" s="109">
        <f t="shared" si="34"/>
        <v>346833.90910833754</v>
      </c>
      <c r="AZ22" s="112">
        <f t="shared" si="35"/>
        <v>0.9</v>
      </c>
      <c r="BA22" s="113">
        <f t="shared" si="9"/>
        <v>312150.51819750381</v>
      </c>
      <c r="BB22" s="113">
        <f t="shared" si="10"/>
        <v>329565.39560774254</v>
      </c>
    </row>
    <row r="23" spans="1:55" s="90" customFormat="1">
      <c r="A23" s="94">
        <f t="shared" si="30"/>
        <v>14</v>
      </c>
      <c r="B23" s="95">
        <v>41030</v>
      </c>
      <c r="C23" s="96"/>
      <c r="D23" s="96"/>
      <c r="E23" s="96"/>
      <c r="F23" s="97">
        <v>407235</v>
      </c>
      <c r="G23" s="97">
        <f t="shared" si="11"/>
        <v>40223.360696387041</v>
      </c>
      <c r="H23" s="97">
        <f t="shared" ref="H23:H29" si="37">H22+(H$6*$E23)+N23</f>
        <v>295700.19525927148</v>
      </c>
      <c r="I23" s="97">
        <f t="shared" si="12"/>
        <v>3885.7005589593541</v>
      </c>
      <c r="J23" s="97">
        <f t="shared" si="13"/>
        <v>205986.25663708567</v>
      </c>
      <c r="K23" s="97">
        <f t="shared" si="14"/>
        <v>72193.265486533361</v>
      </c>
      <c r="L23" s="97">
        <f t="shared" ref="L23:L41" si="38">L22*(0.99192-(0.000001*A23))</f>
        <v>80858.6564497582</v>
      </c>
      <c r="M23" s="97">
        <f t="shared" si="15"/>
        <v>80858.6564497582</v>
      </c>
      <c r="N23" s="97">
        <f t="shared" ref="N23:N41" si="39">(L22-L23)*$N$6</f>
        <v>473.74391836375253</v>
      </c>
      <c r="P23" s="98">
        <f t="shared" si="4"/>
        <v>13394.379111896886</v>
      </c>
      <c r="Q23" s="98">
        <f t="shared" si="4"/>
        <v>180081.41891289633</v>
      </c>
      <c r="R23" s="98">
        <f t="shared" si="4"/>
        <v>1383.3093989895301</v>
      </c>
      <c r="S23" s="98">
        <f t="shared" si="4"/>
        <v>225760.93727424589</v>
      </c>
      <c r="T23" s="98">
        <f t="shared" si="4"/>
        <v>120418.36683153764</v>
      </c>
      <c r="U23" s="98">
        <f t="shared" si="4"/>
        <v>49242.921777902746</v>
      </c>
      <c r="V23" s="98">
        <f t="shared" si="4"/>
        <v>88621.087468934988</v>
      </c>
      <c r="W23" s="99">
        <f t="shared" si="31"/>
        <v>678902.42077640397</v>
      </c>
      <c r="X23" s="100">
        <v>0.9</v>
      </c>
      <c r="Y23" s="101">
        <f t="shared" si="6"/>
        <v>611012.1786987636</v>
      </c>
      <c r="Z23" s="101">
        <f t="shared" si="7"/>
        <v>645100.54814836767</v>
      </c>
      <c r="AA23" s="101"/>
      <c r="AB23" s="101"/>
      <c r="AE23" s="95">
        <v>41030</v>
      </c>
      <c r="AF23" s="96">
        <f>AF22</f>
        <v>1058.0227272727273</v>
      </c>
      <c r="AG23" s="96">
        <f>AG22</f>
        <v>269.75</v>
      </c>
      <c r="AH23" s="96">
        <f t="shared" si="25"/>
        <v>788.27272727272725</v>
      </c>
      <c r="AI23" s="97">
        <f>326794</f>
        <v>326794</v>
      </c>
      <c r="AJ23" s="97">
        <f t="shared" ref="AJ23:AP30" si="40">AJ22+(AJ$6*$E23)</f>
        <v>40495.291344471625</v>
      </c>
      <c r="AK23" s="97">
        <f t="shared" si="40"/>
        <v>290662.04845947365</v>
      </c>
      <c r="AL23" s="97">
        <f t="shared" si="40"/>
        <v>4083.40258023158</v>
      </c>
      <c r="AM23" s="97">
        <f t="shared" si="40"/>
        <v>272360.1901919145</v>
      </c>
      <c r="AN23" s="97">
        <f t="shared" si="40"/>
        <v>0</v>
      </c>
      <c r="AO23" s="97">
        <f t="shared" si="40"/>
        <v>0</v>
      </c>
      <c r="AP23" s="97">
        <f t="shared" si="40"/>
        <v>0</v>
      </c>
      <c r="AR23" s="98">
        <f t="shared" si="17"/>
        <v>38875.479690692759</v>
      </c>
      <c r="AS23" s="98">
        <f t="shared" si="8"/>
        <v>66852.27114567894</v>
      </c>
      <c r="AT23" s="98">
        <f t="shared" si="8"/>
        <v>1429.190903081053</v>
      </c>
      <c r="AU23" s="98">
        <f t="shared" si="8"/>
        <v>239676.96736888477</v>
      </c>
      <c r="AV23" s="98">
        <f t="shared" si="8"/>
        <v>0</v>
      </c>
      <c r="AW23" s="98">
        <f t="shared" si="8"/>
        <v>0</v>
      </c>
      <c r="AX23" s="98">
        <f t="shared" si="8"/>
        <v>0</v>
      </c>
      <c r="AY23" s="98">
        <f t="shared" ref="AY23:AY41" si="41">SUM(AR23:AX23)</f>
        <v>346833.90910833754</v>
      </c>
      <c r="AZ23" s="100">
        <f t="shared" si="35"/>
        <v>0.9</v>
      </c>
      <c r="BA23" s="101">
        <f t="shared" si="9"/>
        <v>312150.51819750381</v>
      </c>
      <c r="BB23" s="101">
        <f t="shared" si="10"/>
        <v>329565.39560774254</v>
      </c>
    </row>
    <row r="24" spans="1:55" s="90" customFormat="1">
      <c r="A24" s="94">
        <f t="shared" si="30"/>
        <v>15</v>
      </c>
      <c r="B24" s="107">
        <v>41061</v>
      </c>
      <c r="C24" s="108">
        <f t="shared" ref="C24:D30" si="42">C23</f>
        <v>0</v>
      </c>
      <c r="D24" s="108">
        <f t="shared" si="42"/>
        <v>0</v>
      </c>
      <c r="E24" s="108">
        <f>4575/12</f>
        <v>381.25</v>
      </c>
      <c r="F24" s="109">
        <f t="shared" ref="F24:F41" si="43">F23+E24</f>
        <v>407616.25</v>
      </c>
      <c r="G24" s="109">
        <f t="shared" si="11"/>
        <v>40260.987391209514</v>
      </c>
      <c r="H24" s="109">
        <f t="shared" si="37"/>
        <v>296440.23494521581</v>
      </c>
      <c r="I24" s="109">
        <f t="shared" si="12"/>
        <v>3889.3354135953714</v>
      </c>
      <c r="J24" s="109">
        <f t="shared" si="13"/>
        <v>206241.62188456682</v>
      </c>
      <c r="K24" s="109">
        <f t="shared" si="14"/>
        <v>72789.117730656057</v>
      </c>
      <c r="L24" s="109">
        <f t="shared" si="38"/>
        <v>80204.105625797412</v>
      </c>
      <c r="M24" s="109">
        <f t="shared" si="15"/>
        <v>80204.105625797412</v>
      </c>
      <c r="N24" s="109">
        <f t="shared" si="39"/>
        <v>469.96749160384576</v>
      </c>
      <c r="O24" s="106"/>
      <c r="P24" s="110">
        <f t="shared" si="4"/>
        <v>13406.908801272768</v>
      </c>
      <c r="Q24" s="110">
        <f t="shared" si="4"/>
        <v>180532.10308163642</v>
      </c>
      <c r="R24" s="110">
        <f t="shared" si="4"/>
        <v>1384.603407239952</v>
      </c>
      <c r="S24" s="110">
        <f t="shared" si="4"/>
        <v>226040.81758548526</v>
      </c>
      <c r="T24" s="110">
        <f t="shared" si="4"/>
        <v>121412.24837473429</v>
      </c>
      <c r="U24" s="110">
        <f t="shared" si="4"/>
        <v>48844.300326110621</v>
      </c>
      <c r="V24" s="110">
        <f t="shared" si="4"/>
        <v>87903.699765873971</v>
      </c>
      <c r="W24" s="111">
        <f t="shared" si="31"/>
        <v>679524.68134235323</v>
      </c>
      <c r="X24" s="112">
        <v>0.9</v>
      </c>
      <c r="Y24" s="113">
        <f t="shared" si="6"/>
        <v>611572.21320811787</v>
      </c>
      <c r="Z24" s="113">
        <f t="shared" si="7"/>
        <v>645691.82698299875</v>
      </c>
      <c r="AA24" s="113"/>
      <c r="AB24" s="115"/>
      <c r="AC24" s="66"/>
      <c r="AD24" s="66"/>
      <c r="AE24" s="107">
        <v>41061</v>
      </c>
      <c r="AF24" s="108">
        <f t="shared" ref="AF24:AG30" si="44">AF23</f>
        <v>1058.0227272727273</v>
      </c>
      <c r="AG24" s="108">
        <f t="shared" si="44"/>
        <v>269.75</v>
      </c>
      <c r="AH24" s="108">
        <f>4575/12</f>
        <v>381.25</v>
      </c>
      <c r="AI24" s="109">
        <f t="shared" ref="AI24:AI41" si="45">AI23+AH24</f>
        <v>327175.25</v>
      </c>
      <c r="AJ24" s="109">
        <f t="shared" si="40"/>
        <v>40543.03495558806</v>
      </c>
      <c r="AK24" s="109">
        <f t="shared" si="40"/>
        <v>291004.73659301264</v>
      </c>
      <c r="AL24" s="109">
        <f t="shared" si="40"/>
        <v>4088.2168778535934</v>
      </c>
      <c r="AM24" s="109">
        <f t="shared" si="40"/>
        <v>272684.46248035162</v>
      </c>
      <c r="AN24" s="109">
        <f t="shared" si="40"/>
        <v>0</v>
      </c>
      <c r="AO24" s="109">
        <f t="shared" si="40"/>
        <v>0</v>
      </c>
      <c r="AP24" s="109">
        <f t="shared" si="40"/>
        <v>0</v>
      </c>
      <c r="AQ24" s="106"/>
      <c r="AR24" s="109">
        <f t="shared" si="17"/>
        <v>38921.313557364534</v>
      </c>
      <c r="AS24" s="109">
        <f t="shared" si="8"/>
        <v>66931.089416392904</v>
      </c>
      <c r="AT24" s="109">
        <f t="shared" si="8"/>
        <v>1430.8759072487576</v>
      </c>
      <c r="AU24" s="109">
        <f t="shared" si="8"/>
        <v>239962.32698270943</v>
      </c>
      <c r="AV24" s="109">
        <f t="shared" si="8"/>
        <v>0</v>
      </c>
      <c r="AW24" s="109">
        <f t="shared" si="8"/>
        <v>0</v>
      </c>
      <c r="AX24" s="109">
        <f t="shared" si="8"/>
        <v>0</v>
      </c>
      <c r="AY24" s="109">
        <f t="shared" si="41"/>
        <v>347245.60586371564</v>
      </c>
      <c r="AZ24" s="112">
        <f t="shared" si="35"/>
        <v>0.9</v>
      </c>
      <c r="BA24" s="113">
        <f t="shared" si="9"/>
        <v>312521.04527734406</v>
      </c>
      <c r="BB24" s="113">
        <f t="shared" si="10"/>
        <v>329956.59439336706</v>
      </c>
    </row>
    <row r="25" spans="1:55" s="90" customFormat="1">
      <c r="A25" s="94">
        <f t="shared" si="30"/>
        <v>16</v>
      </c>
      <c r="B25" s="107">
        <v>41091</v>
      </c>
      <c r="C25" s="108">
        <f t="shared" si="42"/>
        <v>0</v>
      </c>
      <c r="D25" s="108">
        <f t="shared" si="42"/>
        <v>0</v>
      </c>
      <c r="E25" s="108">
        <f t="shared" ref="E25:E66" si="46">4575/12</f>
        <v>381.25</v>
      </c>
      <c r="F25" s="109">
        <f t="shared" si="43"/>
        <v>407997.5</v>
      </c>
      <c r="G25" s="109">
        <f t="shared" si="11"/>
        <v>40298.614086031987</v>
      </c>
      <c r="H25" s="109">
        <f t="shared" si="37"/>
        <v>297176.52783086343</v>
      </c>
      <c r="I25" s="109">
        <f t="shared" si="12"/>
        <v>3892.9702682313887</v>
      </c>
      <c r="J25" s="109">
        <f t="shared" si="13"/>
        <v>206495.86309195898</v>
      </c>
      <c r="K25" s="109">
        <f t="shared" si="14"/>
        <v>73382.347214571069</v>
      </c>
      <c r="L25" s="109">
        <f t="shared" si="38"/>
        <v>79554.773186650957</v>
      </c>
      <c r="M25" s="109">
        <f t="shared" si="15"/>
        <v>79554.773186650957</v>
      </c>
      <c r="N25" s="109">
        <f t="shared" si="39"/>
        <v>466.22069130715522</v>
      </c>
      <c r="O25" s="106"/>
      <c r="P25" s="110">
        <f t="shared" si="4"/>
        <v>13419.438490648652</v>
      </c>
      <c r="Q25" s="110">
        <f t="shared" si="4"/>
        <v>180980.50544899583</v>
      </c>
      <c r="R25" s="110">
        <f t="shared" si="4"/>
        <v>1385.8974154903742</v>
      </c>
      <c r="S25" s="110">
        <f t="shared" si="4"/>
        <v>226319.46594878705</v>
      </c>
      <c r="T25" s="110">
        <f t="shared" si="4"/>
        <v>122401.75515390454</v>
      </c>
      <c r="U25" s="110">
        <f t="shared" si="4"/>
        <v>48448.856870670432</v>
      </c>
      <c r="V25" s="110">
        <f t="shared" si="4"/>
        <v>87192.031412569457</v>
      </c>
      <c r="W25" s="111">
        <f t="shared" si="31"/>
        <v>680147.95074106636</v>
      </c>
      <c r="X25" s="112">
        <v>0.9</v>
      </c>
      <c r="Y25" s="113">
        <f t="shared" si="6"/>
        <v>612133.1556669597</v>
      </c>
      <c r="Z25" s="113">
        <f t="shared" si="7"/>
        <v>646284.06442161941</v>
      </c>
      <c r="AA25" s="113"/>
      <c r="AB25" s="115"/>
      <c r="AC25" s="66"/>
      <c r="AD25" s="66"/>
      <c r="AE25" s="107">
        <v>41091</v>
      </c>
      <c r="AF25" s="108">
        <f t="shared" si="44"/>
        <v>1058.0227272727273</v>
      </c>
      <c r="AG25" s="108">
        <f t="shared" si="44"/>
        <v>269.75</v>
      </c>
      <c r="AH25" s="108">
        <f t="shared" ref="AH25:AH66" si="47">4575/12</f>
        <v>381.25</v>
      </c>
      <c r="AI25" s="109">
        <f t="shared" si="45"/>
        <v>327556.5</v>
      </c>
      <c r="AJ25" s="109">
        <f t="shared" si="40"/>
        <v>40590.778566704495</v>
      </c>
      <c r="AK25" s="109">
        <f t="shared" si="40"/>
        <v>291347.42472655163</v>
      </c>
      <c r="AL25" s="109">
        <f t="shared" si="40"/>
        <v>4093.0311754756067</v>
      </c>
      <c r="AM25" s="109">
        <f t="shared" si="40"/>
        <v>273008.73476878874</v>
      </c>
      <c r="AN25" s="109">
        <f t="shared" si="40"/>
        <v>0</v>
      </c>
      <c r="AO25" s="109">
        <f t="shared" si="40"/>
        <v>0</v>
      </c>
      <c r="AP25" s="109">
        <f t="shared" si="40"/>
        <v>0</v>
      </c>
      <c r="AQ25" s="106"/>
      <c r="AR25" s="109">
        <f t="shared" si="17"/>
        <v>38967.147424036317</v>
      </c>
      <c r="AS25" s="109">
        <f t="shared" si="8"/>
        <v>67009.907687106883</v>
      </c>
      <c r="AT25" s="109">
        <f t="shared" si="8"/>
        <v>1432.5609114164622</v>
      </c>
      <c r="AU25" s="109">
        <f t="shared" si="8"/>
        <v>240247.6865965341</v>
      </c>
      <c r="AV25" s="109">
        <f t="shared" si="8"/>
        <v>0</v>
      </c>
      <c r="AW25" s="109">
        <f t="shared" si="8"/>
        <v>0</v>
      </c>
      <c r="AX25" s="109">
        <f t="shared" si="8"/>
        <v>0</v>
      </c>
      <c r="AY25" s="109">
        <f t="shared" si="41"/>
        <v>347657.3026190938</v>
      </c>
      <c r="AZ25" s="112">
        <f t="shared" si="35"/>
        <v>0.9</v>
      </c>
      <c r="BA25" s="113">
        <f t="shared" si="9"/>
        <v>312891.57235718443</v>
      </c>
      <c r="BB25" s="113">
        <f t="shared" si="10"/>
        <v>330347.79317899176</v>
      </c>
    </row>
    <row r="26" spans="1:55" s="90" customFormat="1">
      <c r="A26" s="94">
        <f t="shared" si="30"/>
        <v>17</v>
      </c>
      <c r="B26" s="95">
        <v>41122</v>
      </c>
      <c r="C26" s="96">
        <f t="shared" si="42"/>
        <v>0</v>
      </c>
      <c r="D26" s="96">
        <f t="shared" si="42"/>
        <v>0</v>
      </c>
      <c r="E26" s="96">
        <f t="shared" si="46"/>
        <v>381.25</v>
      </c>
      <c r="F26" s="97">
        <v>408156</v>
      </c>
      <c r="G26" s="97">
        <v>40915</v>
      </c>
      <c r="H26" s="97">
        <f>377894-L26</f>
        <v>291700</v>
      </c>
      <c r="I26" s="97">
        <v>3673</v>
      </c>
      <c r="J26" s="97">
        <v>203246</v>
      </c>
      <c r="K26" s="97">
        <v>73047</v>
      </c>
      <c r="L26" s="97">
        <v>86194</v>
      </c>
      <c r="M26" s="97">
        <f t="shared" si="15"/>
        <v>86194</v>
      </c>
      <c r="N26" s="97">
        <f>(L25-L26)*$N$6</f>
        <v>-4766.9648519846132</v>
      </c>
      <c r="O26" s="106"/>
      <c r="P26" s="110">
        <f t="shared" si="4"/>
        <v>13624.695000000002</v>
      </c>
      <c r="Q26" s="110">
        <f t="shared" si="4"/>
        <v>177645.3</v>
      </c>
      <c r="R26" s="110">
        <f t="shared" si="4"/>
        <v>1307.588</v>
      </c>
      <c r="S26" s="110">
        <f t="shared" si="4"/>
        <v>222757.61600000001</v>
      </c>
      <c r="T26" s="110">
        <f t="shared" si="4"/>
        <v>121842.39599999999</v>
      </c>
      <c r="U26" s="110">
        <f t="shared" si="4"/>
        <v>52492.146000000001</v>
      </c>
      <c r="V26" s="110">
        <f t="shared" si="4"/>
        <v>94468.624000000011</v>
      </c>
      <c r="W26" s="111">
        <f t="shared" si="31"/>
        <v>684138.36499999999</v>
      </c>
      <c r="X26" s="112">
        <v>0.9</v>
      </c>
      <c r="Y26" s="113">
        <f t="shared" si="6"/>
        <v>615724.52850000001</v>
      </c>
      <c r="Z26" s="113">
        <f t="shared" si="7"/>
        <v>650075.79994501499</v>
      </c>
      <c r="AA26" s="113"/>
      <c r="AB26" s="115"/>
      <c r="AC26" s="66"/>
      <c r="AD26" s="66"/>
      <c r="AE26" s="95">
        <v>41122</v>
      </c>
      <c r="AF26" s="96">
        <f t="shared" si="44"/>
        <v>1058.0227272727273</v>
      </c>
      <c r="AG26" s="96">
        <f t="shared" si="44"/>
        <v>269.75</v>
      </c>
      <c r="AH26" s="96">
        <f t="shared" si="47"/>
        <v>381.25</v>
      </c>
      <c r="AI26" s="97">
        <v>328316</v>
      </c>
      <c r="AJ26" s="97">
        <v>40915</v>
      </c>
      <c r="AK26" s="97">
        <v>291701</v>
      </c>
      <c r="AL26" s="97">
        <v>3838</v>
      </c>
      <c r="AM26" s="97">
        <v>281606</v>
      </c>
      <c r="AN26" s="97">
        <f t="shared" si="40"/>
        <v>0</v>
      </c>
      <c r="AO26" s="97">
        <f t="shared" si="40"/>
        <v>0</v>
      </c>
      <c r="AP26" s="97">
        <f t="shared" si="40"/>
        <v>0</v>
      </c>
      <c r="AQ26" s="106"/>
      <c r="AR26" s="109">
        <f t="shared" si="17"/>
        <v>39278.400000000001</v>
      </c>
      <c r="AS26" s="109">
        <f t="shared" si="8"/>
        <v>67091.23</v>
      </c>
      <c r="AT26" s="109">
        <f t="shared" si="8"/>
        <v>1343.3</v>
      </c>
      <c r="AU26" s="109">
        <f>AU$6*AM26</f>
        <v>247813.28</v>
      </c>
      <c r="AV26" s="109">
        <f t="shared" si="8"/>
        <v>0</v>
      </c>
      <c r="AW26" s="109">
        <f t="shared" si="8"/>
        <v>0</v>
      </c>
      <c r="AX26" s="109">
        <f t="shared" si="8"/>
        <v>0</v>
      </c>
      <c r="AY26" s="109">
        <f t="shared" si="41"/>
        <v>355526.21</v>
      </c>
      <c r="AZ26" s="112">
        <f t="shared" si="35"/>
        <v>0.9</v>
      </c>
      <c r="BA26" s="113">
        <f t="shared" si="9"/>
        <v>319973.58900000004</v>
      </c>
      <c r="BB26" s="113">
        <f t="shared" si="10"/>
        <v>337824.91553031001</v>
      </c>
    </row>
    <row r="27" spans="1:55" s="90" customFormat="1">
      <c r="A27" s="94">
        <f t="shared" si="30"/>
        <v>18</v>
      </c>
      <c r="B27" s="107">
        <v>41153</v>
      </c>
      <c r="C27" s="108">
        <f t="shared" si="42"/>
        <v>0</v>
      </c>
      <c r="D27" s="108">
        <f t="shared" si="42"/>
        <v>0</v>
      </c>
      <c r="E27" s="108">
        <f t="shared" si="46"/>
        <v>381.25</v>
      </c>
      <c r="F27" s="109">
        <f t="shared" si="43"/>
        <v>408537.25</v>
      </c>
      <c r="G27" s="109">
        <f t="shared" si="11"/>
        <v>40952.626694822473</v>
      </c>
      <c r="H27" s="109">
        <f t="shared" si="37"/>
        <v>292471.23548495647</v>
      </c>
      <c r="I27" s="109">
        <f t="shared" si="12"/>
        <v>3676.6348546360173</v>
      </c>
      <c r="J27" s="109">
        <f>J26+(J$6*$E27)+($J$6*N27)</f>
        <v>203510.72398718481</v>
      </c>
      <c r="K27" s="109">
        <f>K26+(K$6*$E27)+($K$6*N27)</f>
        <v>73664.689303431194</v>
      </c>
      <c r="L27" s="109">
        <f t="shared" si="38"/>
        <v>85496.000988</v>
      </c>
      <c r="M27" s="109">
        <f t="shared" si="15"/>
        <v>85496.000988</v>
      </c>
      <c r="N27" s="109">
        <f t="shared" si="39"/>
        <v>501.16329061600015</v>
      </c>
      <c r="O27" s="106"/>
      <c r="P27" s="110">
        <f t="shared" si="4"/>
        <v>13637.224689375884</v>
      </c>
      <c r="Q27" s="110">
        <f t="shared" si="4"/>
        <v>178114.98241033847</v>
      </c>
      <c r="R27" s="110">
        <f t="shared" si="4"/>
        <v>1308.8820082504221</v>
      </c>
      <c r="S27" s="110">
        <f t="shared" si="4"/>
        <v>223047.75348995457</v>
      </c>
      <c r="T27" s="110">
        <f t="shared" si="4"/>
        <v>122872.70175812322</v>
      </c>
      <c r="U27" s="110">
        <f t="shared" si="4"/>
        <v>52067.064601692</v>
      </c>
      <c r="V27" s="110">
        <f t="shared" si="4"/>
        <v>93703.61708284801</v>
      </c>
      <c r="W27" s="111">
        <f t="shared" si="31"/>
        <v>684752.22604058252</v>
      </c>
      <c r="X27" s="112">
        <v>0.9</v>
      </c>
      <c r="Y27" s="113">
        <f t="shared" si="6"/>
        <v>616277.0034365243</v>
      </c>
      <c r="Z27" s="113">
        <f t="shared" si="7"/>
        <v>650659.09745824803</v>
      </c>
      <c r="AA27" s="113"/>
      <c r="AB27" s="115"/>
      <c r="AC27" s="66"/>
      <c r="AD27" s="66"/>
      <c r="AE27" s="107">
        <v>41153</v>
      </c>
      <c r="AF27" s="108">
        <f t="shared" si="44"/>
        <v>1058.0227272727273</v>
      </c>
      <c r="AG27" s="108">
        <f t="shared" si="44"/>
        <v>269.75</v>
      </c>
      <c r="AH27" s="108">
        <f t="shared" si="47"/>
        <v>381.25</v>
      </c>
      <c r="AI27" s="109">
        <f t="shared" si="45"/>
        <v>328697.25</v>
      </c>
      <c r="AJ27" s="109">
        <f t="shared" si="40"/>
        <v>40962.743611116435</v>
      </c>
      <c r="AK27" s="109">
        <f t="shared" si="40"/>
        <v>292043.68813353899</v>
      </c>
      <c r="AL27" s="109">
        <f t="shared" si="40"/>
        <v>3842.8142976220133</v>
      </c>
      <c r="AM27" s="109">
        <f>AM26+(AM$6*$E27)</f>
        <v>281930.27228843712</v>
      </c>
      <c r="AN27" s="109">
        <f t="shared" si="40"/>
        <v>0</v>
      </c>
      <c r="AO27" s="109">
        <f t="shared" si="40"/>
        <v>0</v>
      </c>
      <c r="AP27" s="109">
        <f t="shared" si="40"/>
        <v>0</v>
      </c>
      <c r="AQ27" s="106"/>
      <c r="AR27" s="109">
        <f t="shared" si="17"/>
        <v>39324.233866671777</v>
      </c>
      <c r="AS27" s="109">
        <f t="shared" si="8"/>
        <v>67170.048270713974</v>
      </c>
      <c r="AT27" s="109">
        <f t="shared" si="8"/>
        <v>1344.9850041677046</v>
      </c>
      <c r="AU27" s="109">
        <f t="shared" si="8"/>
        <v>248098.63961382466</v>
      </c>
      <c r="AV27" s="109">
        <f t="shared" si="8"/>
        <v>0</v>
      </c>
      <c r="AW27" s="109">
        <f t="shared" si="8"/>
        <v>0</v>
      </c>
      <c r="AX27" s="109">
        <f t="shared" si="8"/>
        <v>0</v>
      </c>
      <c r="AY27" s="109">
        <f t="shared" si="41"/>
        <v>355937.90675537812</v>
      </c>
      <c r="AZ27" s="112">
        <f t="shared" si="35"/>
        <v>0.9</v>
      </c>
      <c r="BA27" s="113">
        <f t="shared" si="9"/>
        <v>320344.11607984034</v>
      </c>
      <c r="BB27" s="113">
        <f t="shared" si="10"/>
        <v>338216.11431593465</v>
      </c>
    </row>
    <row r="28" spans="1:55" s="90" customFormat="1">
      <c r="A28" s="94">
        <f t="shared" si="30"/>
        <v>19</v>
      </c>
      <c r="B28" s="107">
        <v>41183</v>
      </c>
      <c r="C28" s="108">
        <f t="shared" si="42"/>
        <v>0</v>
      </c>
      <c r="D28" s="108">
        <f t="shared" si="42"/>
        <v>0</v>
      </c>
      <c r="E28" s="108">
        <f t="shared" si="46"/>
        <v>381.25</v>
      </c>
      <c r="F28" s="109">
        <f t="shared" si="43"/>
        <v>408918.5</v>
      </c>
      <c r="G28" s="109">
        <f t="shared" si="11"/>
        <v>40990.253389644946</v>
      </c>
      <c r="H28" s="109">
        <f t="shared" si="37"/>
        <v>293238.47393571422</v>
      </c>
      <c r="I28" s="109">
        <f t="shared" si="12"/>
        <v>3680.2697092720346</v>
      </c>
      <c r="J28" s="109">
        <f>J27+(J$6*$E28)+($J$6*N28)</f>
        <v>203774.24886411001</v>
      </c>
      <c r="K28" s="109">
        <f>K27+(K$6*$E28)+($K$6*N28)</f>
        <v>74279.580682923304</v>
      </c>
      <c r="L28" s="109">
        <f t="shared" si="38"/>
        <v>84803.568875998186</v>
      </c>
      <c r="M28" s="109">
        <f t="shared" si="15"/>
        <v>84803.568875998186</v>
      </c>
      <c r="N28" s="109">
        <f>(L27-L28)*$N$6</f>
        <v>497.16625641730241</v>
      </c>
      <c r="O28" s="106"/>
      <c r="P28" s="110">
        <f t="shared" si="4"/>
        <v>13649.754378751768</v>
      </c>
      <c r="Q28" s="110">
        <f t="shared" si="4"/>
        <v>178582.23062684995</v>
      </c>
      <c r="R28" s="110">
        <f t="shared" si="4"/>
        <v>1310.1760165008443</v>
      </c>
      <c r="S28" s="110">
        <f t="shared" si="4"/>
        <v>223336.5767550646</v>
      </c>
      <c r="T28" s="110">
        <f t="shared" si="4"/>
        <v>123898.34057911606</v>
      </c>
      <c r="U28" s="110">
        <f t="shared" si="4"/>
        <v>51645.373445482895</v>
      </c>
      <c r="V28" s="110">
        <f t="shared" si="4"/>
        <v>92944.711488094021</v>
      </c>
      <c r="W28" s="111">
        <f t="shared" si="31"/>
        <v>685367.16328986012</v>
      </c>
      <c r="X28" s="112">
        <v>0.9</v>
      </c>
      <c r="Y28" s="113">
        <f t="shared" si="6"/>
        <v>616830.44696087413</v>
      </c>
      <c r="Z28" s="113">
        <f t="shared" si="7"/>
        <v>651243.41759682132</v>
      </c>
      <c r="AA28" s="113"/>
      <c r="AB28" s="115"/>
      <c r="AC28" s="66"/>
      <c r="AD28" s="66"/>
      <c r="AE28" s="107">
        <v>41183</v>
      </c>
      <c r="AF28" s="108">
        <f t="shared" si="44"/>
        <v>1058.0227272727273</v>
      </c>
      <c r="AG28" s="108">
        <f t="shared" si="44"/>
        <v>269.75</v>
      </c>
      <c r="AH28" s="108">
        <f t="shared" si="47"/>
        <v>381.25</v>
      </c>
      <c r="AI28" s="109">
        <f t="shared" si="45"/>
        <v>329078.5</v>
      </c>
      <c r="AJ28" s="109">
        <f t="shared" si="40"/>
        <v>41010.48722223287</v>
      </c>
      <c r="AK28" s="109">
        <f t="shared" si="40"/>
        <v>292386.37626707798</v>
      </c>
      <c r="AL28" s="109">
        <f t="shared" si="40"/>
        <v>3847.6285952440267</v>
      </c>
      <c r="AM28" s="109">
        <f t="shared" si="40"/>
        <v>282254.54457687424</v>
      </c>
      <c r="AN28" s="109">
        <f t="shared" si="40"/>
        <v>0</v>
      </c>
      <c r="AO28" s="109">
        <f t="shared" si="40"/>
        <v>0</v>
      </c>
      <c r="AP28" s="109">
        <f t="shared" si="40"/>
        <v>0</v>
      </c>
      <c r="AQ28" s="106"/>
      <c r="AR28" s="109">
        <f t="shared" si="17"/>
        <v>39370.067733343552</v>
      </c>
      <c r="AS28" s="109">
        <f t="shared" si="8"/>
        <v>67248.866541427939</v>
      </c>
      <c r="AT28" s="109">
        <f t="shared" si="8"/>
        <v>1346.6700083354092</v>
      </c>
      <c r="AU28" s="109">
        <f t="shared" si="8"/>
        <v>248383.99922764933</v>
      </c>
      <c r="AV28" s="109">
        <f t="shared" si="8"/>
        <v>0</v>
      </c>
      <c r="AW28" s="109">
        <f t="shared" si="8"/>
        <v>0</v>
      </c>
      <c r="AX28" s="109">
        <f t="shared" si="8"/>
        <v>0</v>
      </c>
      <c r="AY28" s="109">
        <f t="shared" si="41"/>
        <v>356349.60351075622</v>
      </c>
      <c r="AZ28" s="112">
        <f t="shared" si="35"/>
        <v>0.9</v>
      </c>
      <c r="BA28" s="113">
        <f t="shared" si="9"/>
        <v>320714.64315968059</v>
      </c>
      <c r="BB28" s="113">
        <f t="shared" si="10"/>
        <v>338607.31310155918</v>
      </c>
    </row>
    <row r="29" spans="1:55" s="90" customFormat="1">
      <c r="A29" s="94">
        <f t="shared" si="30"/>
        <v>20</v>
      </c>
      <c r="B29" s="107">
        <v>41214</v>
      </c>
      <c r="C29" s="108">
        <f t="shared" si="42"/>
        <v>0</v>
      </c>
      <c r="D29" s="108">
        <f t="shared" si="42"/>
        <v>0</v>
      </c>
      <c r="E29" s="108">
        <f t="shared" si="46"/>
        <v>381.25</v>
      </c>
      <c r="F29" s="109">
        <f t="shared" si="43"/>
        <v>409299.75</v>
      </c>
      <c r="G29" s="109">
        <f>G28+(G$6*$E29)</f>
        <v>41027.880084467419</v>
      </c>
      <c r="H29" s="109">
        <f t="shared" si="37"/>
        <v>294001.74672592373</v>
      </c>
      <c r="I29" s="109">
        <f t="shared" si="12"/>
        <v>3683.9045639080518</v>
      </c>
      <c r="J29" s="109">
        <f>J28+(J$6*$E29)+($J$6*N29)</f>
        <v>204036.5840428707</v>
      </c>
      <c r="K29" s="109">
        <f>K28+(K$6*$E29)+($K$6*N29)</f>
        <v>74891.696100031622</v>
      </c>
      <c r="L29" s="109">
        <f t="shared" si="38"/>
        <v>84116.659968102598</v>
      </c>
      <c r="M29" s="109">
        <f t="shared" si="15"/>
        <v>84116.659968102598</v>
      </c>
      <c r="N29" s="109">
        <f t="shared" si="39"/>
        <v>493.20059586903187</v>
      </c>
      <c r="O29" s="106"/>
      <c r="P29" s="110">
        <f t="shared" si="4"/>
        <v>13662.284068127652</v>
      </c>
      <c r="Q29" s="110">
        <f t="shared" si="4"/>
        <v>179047.06375608756</v>
      </c>
      <c r="R29" s="110">
        <f t="shared" si="4"/>
        <v>1311.4700247512665</v>
      </c>
      <c r="S29" s="110">
        <f t="shared" si="4"/>
        <v>223624.09611098631</v>
      </c>
      <c r="T29" s="110">
        <f t="shared" si="4"/>
        <v>124919.34909485275</v>
      </c>
      <c r="U29" s="110">
        <f t="shared" si="4"/>
        <v>51227.045920574485</v>
      </c>
      <c r="V29" s="110">
        <f t="shared" si="4"/>
        <v>92191.859325040452</v>
      </c>
      <c r="W29" s="111">
        <f t="shared" si="31"/>
        <v>685983.16830042051</v>
      </c>
      <c r="X29" s="112">
        <v>0.9</v>
      </c>
      <c r="Y29" s="113">
        <f t="shared" si="6"/>
        <v>617384.85147037846</v>
      </c>
      <c r="Z29" s="113">
        <f t="shared" si="7"/>
        <v>651828.7523339109</v>
      </c>
      <c r="AA29" s="113"/>
      <c r="AB29" s="115"/>
      <c r="AC29" s="66"/>
      <c r="AD29" s="66"/>
      <c r="AE29" s="107">
        <v>41214</v>
      </c>
      <c r="AF29" s="108">
        <f t="shared" si="44"/>
        <v>1058.0227272727273</v>
      </c>
      <c r="AG29" s="108">
        <f t="shared" si="44"/>
        <v>269.75</v>
      </c>
      <c r="AH29" s="108">
        <f t="shared" si="47"/>
        <v>381.25</v>
      </c>
      <c r="AI29" s="109">
        <f t="shared" si="45"/>
        <v>329459.75</v>
      </c>
      <c r="AJ29" s="109">
        <f t="shared" si="40"/>
        <v>41058.230833349306</v>
      </c>
      <c r="AK29" s="109">
        <f t="shared" si="40"/>
        <v>292729.06440061698</v>
      </c>
      <c r="AL29" s="109">
        <f t="shared" si="40"/>
        <v>3852.44289286604</v>
      </c>
      <c r="AM29" s="109">
        <f t="shared" si="40"/>
        <v>282578.81686531135</v>
      </c>
      <c r="AN29" s="109">
        <f t="shared" si="40"/>
        <v>0</v>
      </c>
      <c r="AO29" s="109">
        <f t="shared" si="40"/>
        <v>0</v>
      </c>
      <c r="AP29" s="109">
        <f t="shared" si="40"/>
        <v>0</v>
      </c>
      <c r="AQ29" s="106"/>
      <c r="AR29" s="109">
        <f t="shared" si="17"/>
        <v>39415.901600015335</v>
      </c>
      <c r="AS29" s="109">
        <f t="shared" si="8"/>
        <v>67327.684812141903</v>
      </c>
      <c r="AT29" s="109">
        <f t="shared" si="8"/>
        <v>1348.3550125031138</v>
      </c>
      <c r="AU29" s="109">
        <f t="shared" si="8"/>
        <v>248669.35884147399</v>
      </c>
      <c r="AV29" s="109">
        <f t="shared" si="8"/>
        <v>0</v>
      </c>
      <c r="AW29" s="109">
        <f t="shared" si="8"/>
        <v>0</v>
      </c>
      <c r="AX29" s="109">
        <f t="shared" si="8"/>
        <v>0</v>
      </c>
      <c r="AY29" s="109">
        <f t="shared" si="41"/>
        <v>356761.30026613432</v>
      </c>
      <c r="AZ29" s="112">
        <f t="shared" si="35"/>
        <v>0.9</v>
      </c>
      <c r="BA29" s="113">
        <f t="shared" si="9"/>
        <v>321085.1702395209</v>
      </c>
      <c r="BB29" s="113">
        <f t="shared" si="10"/>
        <v>338998.51188718376</v>
      </c>
    </row>
    <row r="30" spans="1:55" s="90" customFormat="1">
      <c r="A30" s="94">
        <f t="shared" si="30"/>
        <v>21</v>
      </c>
      <c r="B30" s="95">
        <v>41244</v>
      </c>
      <c r="C30" s="96">
        <f t="shared" si="42"/>
        <v>0</v>
      </c>
      <c r="D30" s="96">
        <f t="shared" si="42"/>
        <v>0</v>
      </c>
      <c r="E30" s="96">
        <f t="shared" si="46"/>
        <v>381.25</v>
      </c>
      <c r="F30" s="97">
        <v>408486</v>
      </c>
      <c r="G30" s="97">
        <v>40920</v>
      </c>
      <c r="H30" s="97">
        <f>377989-L30</f>
        <v>292572</v>
      </c>
      <c r="I30" s="97">
        <v>3630</v>
      </c>
      <c r="J30" s="97">
        <v>202264</v>
      </c>
      <c r="K30" s="97">
        <v>75237</v>
      </c>
      <c r="L30" s="97">
        <v>85417</v>
      </c>
      <c r="M30" s="97">
        <f t="shared" si="15"/>
        <v>85417</v>
      </c>
      <c r="N30" s="97">
        <f>(L29-L30)*$N$6</f>
        <v>-933.64414290233447</v>
      </c>
      <c r="O30" s="106"/>
      <c r="P30" s="110">
        <f t="shared" si="4"/>
        <v>13626.36</v>
      </c>
      <c r="Q30" s="110">
        <f t="shared" si="4"/>
        <v>178176.348</v>
      </c>
      <c r="R30" s="110">
        <f t="shared" si="4"/>
        <v>1292.28</v>
      </c>
      <c r="S30" s="110">
        <f t="shared" si="4"/>
        <v>221681.34400000001</v>
      </c>
      <c r="T30" s="110">
        <f t="shared" si="4"/>
        <v>125495.31599999999</v>
      </c>
      <c r="U30" s="110">
        <f t="shared" si="4"/>
        <v>52018.953000000001</v>
      </c>
      <c r="V30" s="110">
        <f t="shared" si="4"/>
        <v>93617.032000000007</v>
      </c>
      <c r="W30" s="111">
        <f t="shared" si="31"/>
        <v>685907.63300000003</v>
      </c>
      <c r="X30" s="112">
        <v>0.9</v>
      </c>
      <c r="Y30" s="113">
        <f t="shared" si="6"/>
        <v>617316.86970000004</v>
      </c>
      <c r="Z30" s="113">
        <f t="shared" si="7"/>
        <v>651756.97786056309</v>
      </c>
      <c r="AA30" s="113"/>
      <c r="AB30" s="115"/>
      <c r="AC30" s="66"/>
      <c r="AD30" s="66"/>
      <c r="AE30" s="95">
        <v>41244</v>
      </c>
      <c r="AF30" s="96">
        <f t="shared" si="44"/>
        <v>1058.0227272727273</v>
      </c>
      <c r="AG30" s="96">
        <f t="shared" si="44"/>
        <v>269.75</v>
      </c>
      <c r="AH30" s="96">
        <f t="shared" si="47"/>
        <v>381.25</v>
      </c>
      <c r="AI30" s="97">
        <v>329405</v>
      </c>
      <c r="AJ30" s="97">
        <v>40920</v>
      </c>
      <c r="AK30" s="97">
        <v>292573</v>
      </c>
      <c r="AL30" s="97">
        <v>3791</v>
      </c>
      <c r="AM30" s="97">
        <f>208269+AN30</f>
        <v>282775</v>
      </c>
      <c r="AN30" s="97">
        <v>74506</v>
      </c>
      <c r="AO30" s="97">
        <f t="shared" si="40"/>
        <v>0</v>
      </c>
      <c r="AP30" s="97">
        <f t="shared" si="40"/>
        <v>0</v>
      </c>
      <c r="AQ30" s="106"/>
      <c r="AR30" s="109">
        <f t="shared" si="17"/>
        <v>39283.199999999997</v>
      </c>
      <c r="AS30" s="109">
        <f t="shared" si="8"/>
        <v>67291.790000000008</v>
      </c>
      <c r="AT30" s="109">
        <f t="shared" si="8"/>
        <v>1326.85</v>
      </c>
      <c r="AU30" s="109">
        <f t="shared" si="8"/>
        <v>248842</v>
      </c>
      <c r="AV30" s="109">
        <f t="shared" si="8"/>
        <v>0</v>
      </c>
      <c r="AW30" s="109">
        <f t="shared" si="8"/>
        <v>0</v>
      </c>
      <c r="AX30" s="109">
        <f t="shared" si="8"/>
        <v>0</v>
      </c>
      <c r="AY30" s="109">
        <f t="shared" si="41"/>
        <v>356743.84</v>
      </c>
      <c r="AZ30" s="112">
        <f t="shared" si="35"/>
        <v>0.9</v>
      </c>
      <c r="BA30" s="113">
        <f t="shared" si="9"/>
        <v>321069.45600000001</v>
      </c>
      <c r="BB30" s="113">
        <f t="shared" si="10"/>
        <v>338981.92095023999</v>
      </c>
    </row>
    <row r="31" spans="1:55" s="90" customFormat="1">
      <c r="A31" s="94">
        <f>A30+1</f>
        <v>22</v>
      </c>
      <c r="B31" s="107">
        <v>41275</v>
      </c>
      <c r="C31" s="108">
        <f t="shared" ref="C31:D31" si="48">C30</f>
        <v>0</v>
      </c>
      <c r="D31" s="108">
        <f t="shared" si="48"/>
        <v>0</v>
      </c>
      <c r="E31" s="108">
        <f t="shared" si="46"/>
        <v>381.25</v>
      </c>
      <c r="F31" s="109">
        <f>F30+E31</f>
        <v>408867.25</v>
      </c>
      <c r="G31" s="109">
        <f>G30+(G$7*$E31)</f>
        <v>40958.191639370751</v>
      </c>
      <c r="H31" s="109">
        <f>H30+(H$7*$E31)+N31</f>
        <v>293341.95546896575</v>
      </c>
      <c r="I31" s="109">
        <f>I30+(I$7*$E31)</f>
        <v>3633.3879680086957</v>
      </c>
      <c r="J31" s="109">
        <f>J30+(J$7*$E31)+($J$7*N31)</f>
        <v>202698.81607781159</v>
      </c>
      <c r="K31" s="109">
        <f>K30+(K$7*$E31)+($K$7*N31)</f>
        <v>75398.740385072539</v>
      </c>
      <c r="L31" s="109">
        <f t="shared" si="38"/>
        <v>84724.951465999999</v>
      </c>
      <c r="M31" s="109">
        <f t="shared" si="15"/>
        <v>84724.951465999999</v>
      </c>
      <c r="N31" s="109">
        <f t="shared" si="39"/>
        <v>496.89084741200099</v>
      </c>
      <c r="O31" s="106"/>
      <c r="P31" s="110">
        <f t="shared" ref="P31:P41" si="49">P$6*G31</f>
        <v>13639.077815910461</v>
      </c>
      <c r="Q31" s="110">
        <f t="shared" ref="Q31:Q41" si="50">Q$6*H31</f>
        <v>178645.25088060013</v>
      </c>
      <c r="R31" s="110">
        <f t="shared" ref="R31:R41" si="51">R$6*I31</f>
        <v>1293.4861166110957</v>
      </c>
      <c r="S31" s="110">
        <f t="shared" ref="S31:S41" si="52">S$6*J31</f>
        <v>222157.90242128153</v>
      </c>
      <c r="T31" s="110">
        <f t="shared" ref="T31:T41" si="53">T$6*K31</f>
        <v>125765.098962301</v>
      </c>
      <c r="U31" s="110">
        <f t="shared" ref="U31:U41" si="54">U$6*L31</f>
        <v>51597.495442793996</v>
      </c>
      <c r="V31" s="110">
        <f t="shared" ref="V31:V41" si="55">V$6*M31</f>
        <v>92858.546806736005</v>
      </c>
      <c r="W31" s="111">
        <f t="shared" si="31"/>
        <v>685956.85844623426</v>
      </c>
      <c r="X31" s="112">
        <v>0.9</v>
      </c>
      <c r="Y31" s="113">
        <f t="shared" si="6"/>
        <v>617361.17260161089</v>
      </c>
      <c r="Z31" s="114">
        <f t="shared" si="7"/>
        <v>651803.75242105476</v>
      </c>
      <c r="AA31" s="113"/>
      <c r="AB31" s="115"/>
      <c r="AC31" s="66"/>
      <c r="AD31" s="66"/>
      <c r="AE31" s="107">
        <f>B31</f>
        <v>41275</v>
      </c>
      <c r="AF31" s="108">
        <f t="shared" ref="AF31:AG31" si="56">AF30</f>
        <v>1058.0227272727273</v>
      </c>
      <c r="AG31" s="108">
        <f t="shared" si="56"/>
        <v>269.75</v>
      </c>
      <c r="AH31" s="108">
        <f t="shared" si="47"/>
        <v>381.25</v>
      </c>
      <c r="AI31" s="109">
        <f t="shared" si="45"/>
        <v>329786.25</v>
      </c>
      <c r="AJ31" s="109">
        <f>AJ30+(AJ$7*$E31)</f>
        <v>40967.360392222341</v>
      </c>
      <c r="AK31" s="109">
        <f>AK30+(AK$7*$E31)</f>
        <v>292911.62101744051</v>
      </c>
      <c r="AL31" s="109">
        <f>AL30+(AL$7*$E31)</f>
        <v>3795.3876648806181</v>
      </c>
      <c r="AM31" s="109">
        <f>AM30+(AM$7*$E31)</f>
        <v>283102.2809117955</v>
      </c>
      <c r="AN31" s="109">
        <f>AN30+(AN$7*$E31)</f>
        <v>74592.232487363581</v>
      </c>
      <c r="AO31" s="109">
        <f t="shared" ref="AO31:AP31" si="57">AO30+(AO$6*$E31)</f>
        <v>0</v>
      </c>
      <c r="AP31" s="109">
        <f t="shared" si="57"/>
        <v>0</v>
      </c>
      <c r="AQ31" s="106"/>
      <c r="AR31" s="109">
        <f t="shared" si="17"/>
        <v>39328.665976533448</v>
      </c>
      <c r="AS31" s="109">
        <f t="shared" si="8"/>
        <v>67369.672834011319</v>
      </c>
      <c r="AT31" s="109">
        <f t="shared" si="8"/>
        <v>1328.3856827082163</v>
      </c>
      <c r="AU31" s="109">
        <f t="shared" si="8"/>
        <v>249130.00720238005</v>
      </c>
      <c r="AV31" s="109">
        <f t="shared" si="8"/>
        <v>0</v>
      </c>
      <c r="AW31" s="109">
        <f t="shared" si="8"/>
        <v>0</v>
      </c>
      <c r="AX31" s="109">
        <f t="shared" si="8"/>
        <v>0</v>
      </c>
      <c r="AY31" s="109">
        <f t="shared" si="41"/>
        <v>357156.73169563303</v>
      </c>
      <c r="AZ31" s="112">
        <f t="shared" si="35"/>
        <v>0.9</v>
      </c>
      <c r="BA31" s="113">
        <f t="shared" si="9"/>
        <v>321441.05852606974</v>
      </c>
      <c r="BB31" s="113">
        <f t="shared" si="10"/>
        <v>339374.25518123916</v>
      </c>
    </row>
    <row r="32" spans="1:55" s="90" customFormat="1">
      <c r="A32" s="94">
        <f t="shared" si="30"/>
        <v>23</v>
      </c>
      <c r="B32" s="107">
        <v>41306</v>
      </c>
      <c r="C32" s="108">
        <f t="shared" ref="C32:D32" si="58">C31</f>
        <v>0</v>
      </c>
      <c r="D32" s="108">
        <f t="shared" si="58"/>
        <v>0</v>
      </c>
      <c r="E32" s="108">
        <f t="shared" si="46"/>
        <v>381.25</v>
      </c>
      <c r="F32" s="109">
        <f t="shared" si="43"/>
        <v>409248.5</v>
      </c>
      <c r="G32" s="109">
        <f t="shared" ref="G32:G84" si="59">G31+(G$7*$E32)</f>
        <v>40996.383278741501</v>
      </c>
      <c r="H32" s="109">
        <f t="shared" ref="H32:H84" si="60">H31+(H$7*$E32)+N32</f>
        <v>294107.94596080092</v>
      </c>
      <c r="I32" s="109">
        <f t="shared" ref="I32:I84" si="61">I31+(I$7*$E32)</f>
        <v>3636.7759360173914</v>
      </c>
      <c r="J32" s="109">
        <f t="shared" ref="J32:J84" si="62">J31+(J$7*$E32)+($J$7*N32)</f>
        <v>203131.66887625903</v>
      </c>
      <c r="K32" s="109">
        <f t="shared" ref="K32:K84" si="63">K31+(K$7*$E32)+($K$7*N32)</f>
        <v>75559.75048077316</v>
      </c>
      <c r="L32" s="109">
        <f t="shared" si="38"/>
        <v>84038.425184271007</v>
      </c>
      <c r="M32" s="109">
        <f t="shared" si="15"/>
        <v>84038.425184271007</v>
      </c>
      <c r="N32" s="109">
        <f t="shared" si="39"/>
        <v>492.92587028141571</v>
      </c>
      <c r="O32" s="106"/>
      <c r="P32" s="110">
        <f t="shared" si="49"/>
        <v>13651.79563182092</v>
      </c>
      <c r="Q32" s="110">
        <f t="shared" si="50"/>
        <v>179111.73909012775</v>
      </c>
      <c r="R32" s="110">
        <f t="shared" si="51"/>
        <v>1294.6922332221914</v>
      </c>
      <c r="S32" s="110">
        <f t="shared" si="52"/>
        <v>222632.30908837993</v>
      </c>
      <c r="T32" s="110">
        <f t="shared" si="53"/>
        <v>126033.66380192962</v>
      </c>
      <c r="U32" s="110">
        <f t="shared" si="54"/>
        <v>51179.400937221042</v>
      </c>
      <c r="V32" s="110">
        <f t="shared" si="55"/>
        <v>92106.114001961032</v>
      </c>
      <c r="W32" s="111">
        <f>SUM(P32:V32)</f>
        <v>686009.71478466259</v>
      </c>
      <c r="X32" s="112">
        <v>0.9</v>
      </c>
      <c r="Y32" s="113">
        <f t="shared" si="6"/>
        <v>617408.74330619629</v>
      </c>
      <c r="Z32" s="113">
        <f t="shared" si="7"/>
        <v>651853.97709524899</v>
      </c>
      <c r="AA32" s="113"/>
      <c r="AB32" s="115"/>
      <c r="AC32" s="66"/>
      <c r="AD32" s="66"/>
      <c r="AE32" s="107">
        <f t="shared" ref="AE32:AE42" si="64">B32</f>
        <v>41306</v>
      </c>
      <c r="AF32" s="108">
        <f t="shared" ref="AF32:AG32" si="65">AF31</f>
        <v>1058.0227272727273</v>
      </c>
      <c r="AG32" s="108">
        <f t="shared" si="65"/>
        <v>269.75</v>
      </c>
      <c r="AH32" s="108">
        <f t="shared" si="47"/>
        <v>381.25</v>
      </c>
      <c r="AI32" s="109">
        <f t="shared" si="45"/>
        <v>330167.5</v>
      </c>
      <c r="AJ32" s="109">
        <f t="shared" ref="AJ32:AJ84" si="66">AJ31+(AJ$7*$E32)</f>
        <v>41014.720784444682</v>
      </c>
      <c r="AK32" s="109">
        <f t="shared" ref="AK32:AK84" si="67">AK31+(AK$7*$E32)</f>
        <v>293250.24203488103</v>
      </c>
      <c r="AL32" s="109">
        <f t="shared" ref="AL32:AL84" si="68">AL31+(AL$7*$E32)</f>
        <v>3799.7753297612362</v>
      </c>
      <c r="AM32" s="109">
        <f t="shared" ref="AM32:AM84" si="69">AM31+(AM$7*$E32)</f>
        <v>283429.56182359101</v>
      </c>
      <c r="AN32" s="109">
        <f t="shared" ref="AN32:AN84" si="70">AN31+(AN$7*$E32)</f>
        <v>74678.464974727161</v>
      </c>
      <c r="AO32" s="109">
        <f t="shared" ref="AO32:AP32" si="71">AO31+(AO$6*$E32)</f>
        <v>0</v>
      </c>
      <c r="AP32" s="109">
        <f t="shared" si="71"/>
        <v>0</v>
      </c>
      <c r="AQ32" s="106"/>
      <c r="AR32" s="109">
        <f t="shared" si="17"/>
        <v>39374.131953066892</v>
      </c>
      <c r="AS32" s="109">
        <f t="shared" si="8"/>
        <v>67447.555668022644</v>
      </c>
      <c r="AT32" s="109">
        <f t="shared" si="8"/>
        <v>1329.9213654164325</v>
      </c>
      <c r="AU32" s="109">
        <f t="shared" si="8"/>
        <v>249418.01440476009</v>
      </c>
      <c r="AV32" s="109">
        <f t="shared" si="8"/>
        <v>0</v>
      </c>
      <c r="AW32" s="109">
        <f t="shared" si="8"/>
        <v>0</v>
      </c>
      <c r="AX32" s="109">
        <f t="shared" si="8"/>
        <v>0</v>
      </c>
      <c r="AY32" s="109">
        <f t="shared" si="41"/>
        <v>357569.6233912661</v>
      </c>
      <c r="AZ32" s="112">
        <f t="shared" si="35"/>
        <v>0.9</v>
      </c>
      <c r="BA32" s="113">
        <f t="shared" si="9"/>
        <v>321812.66105213948</v>
      </c>
      <c r="BB32" s="113">
        <f t="shared" si="10"/>
        <v>339766.58941223833</v>
      </c>
    </row>
    <row r="33" spans="1:54" s="90" customFormat="1">
      <c r="A33" s="94">
        <f t="shared" si="30"/>
        <v>24</v>
      </c>
      <c r="B33" s="107">
        <v>41334</v>
      </c>
      <c r="C33" s="108">
        <f t="shared" ref="C33:D33" si="72">C32</f>
        <v>0</v>
      </c>
      <c r="D33" s="108">
        <f t="shared" si="72"/>
        <v>0</v>
      </c>
      <c r="E33" s="108">
        <f t="shared" si="46"/>
        <v>381.25</v>
      </c>
      <c r="F33" s="109">
        <f t="shared" si="43"/>
        <v>409629.75</v>
      </c>
      <c r="G33" s="109">
        <f t="shared" si="59"/>
        <v>41034.574918112252</v>
      </c>
      <c r="H33" s="109">
        <f t="shared" si="60"/>
        <v>294870.00261389848</v>
      </c>
      <c r="I33" s="109">
        <f t="shared" si="61"/>
        <v>3640.163904026087</v>
      </c>
      <c r="J33" s="109">
        <f t="shared" si="62"/>
        <v>203562.57381368204</v>
      </c>
      <c r="K33" s="109">
        <f t="shared" si="63"/>
        <v>75720.036022327244</v>
      </c>
      <c r="L33" s="109">
        <f t="shared" si="38"/>
        <v>83357.377786577679</v>
      </c>
      <c r="M33" s="109">
        <f t="shared" si="15"/>
        <v>83357.377786577679</v>
      </c>
      <c r="N33" s="109">
        <f t="shared" si="39"/>
        <v>488.99203154380956</v>
      </c>
      <c r="O33" s="106"/>
      <c r="P33" s="110">
        <f t="shared" si="49"/>
        <v>13664.51344773138</v>
      </c>
      <c r="Q33" s="110">
        <f t="shared" si="50"/>
        <v>179575.83159186417</v>
      </c>
      <c r="R33" s="110">
        <f t="shared" si="51"/>
        <v>1295.8983498332868</v>
      </c>
      <c r="S33" s="110">
        <f t="shared" si="52"/>
        <v>223104.58089979555</v>
      </c>
      <c r="T33" s="110">
        <f t="shared" si="53"/>
        <v>126301.02008524183</v>
      </c>
      <c r="U33" s="110">
        <f t="shared" si="54"/>
        <v>50764.643072025807</v>
      </c>
      <c r="V33" s="110">
        <f t="shared" si="55"/>
        <v>91359.68605408915</v>
      </c>
      <c r="W33" s="111">
        <f t="shared" si="31"/>
        <v>686066.17350058118</v>
      </c>
      <c r="X33" s="112">
        <v>0.9</v>
      </c>
      <c r="Y33" s="113">
        <f t="shared" si="6"/>
        <v>617459.55615052313</v>
      </c>
      <c r="Z33" s="113">
        <f t="shared" si="7"/>
        <v>651907.62478816079</v>
      </c>
      <c r="AA33" s="113"/>
      <c r="AB33" s="115"/>
      <c r="AC33" s="66"/>
      <c r="AD33" s="66"/>
      <c r="AE33" s="107">
        <f t="shared" si="64"/>
        <v>41334</v>
      </c>
      <c r="AF33" s="108">
        <f t="shared" ref="AF33:AG33" si="73">AF32</f>
        <v>1058.0227272727273</v>
      </c>
      <c r="AG33" s="108">
        <f t="shared" si="73"/>
        <v>269.75</v>
      </c>
      <c r="AH33" s="108">
        <f t="shared" si="47"/>
        <v>381.25</v>
      </c>
      <c r="AI33" s="109">
        <f t="shared" si="45"/>
        <v>330548.75</v>
      </c>
      <c r="AJ33" s="109">
        <f t="shared" si="66"/>
        <v>41062.081176667023</v>
      </c>
      <c r="AK33" s="109">
        <f t="shared" si="67"/>
        <v>293588.86305232154</v>
      </c>
      <c r="AL33" s="109">
        <f t="shared" si="68"/>
        <v>3804.1629946418543</v>
      </c>
      <c r="AM33" s="109">
        <f t="shared" si="69"/>
        <v>283756.84273538651</v>
      </c>
      <c r="AN33" s="109">
        <f t="shared" si="70"/>
        <v>74764.697462090742</v>
      </c>
      <c r="AO33" s="109">
        <f t="shared" ref="AO33:AP33" si="74">AO32+(AO$6*$E33)</f>
        <v>0</v>
      </c>
      <c r="AP33" s="109">
        <f t="shared" si="74"/>
        <v>0</v>
      </c>
      <c r="AQ33" s="106"/>
      <c r="AR33" s="109">
        <f t="shared" si="17"/>
        <v>39419.597929600342</v>
      </c>
      <c r="AS33" s="109">
        <f t="shared" si="8"/>
        <v>67525.438502033954</v>
      </c>
      <c r="AT33" s="109">
        <f t="shared" si="8"/>
        <v>1331.457048124649</v>
      </c>
      <c r="AU33" s="109">
        <f t="shared" si="8"/>
        <v>249706.02160714014</v>
      </c>
      <c r="AV33" s="109">
        <f t="shared" si="8"/>
        <v>0</v>
      </c>
      <c r="AW33" s="109">
        <f t="shared" si="8"/>
        <v>0</v>
      </c>
      <c r="AX33" s="109">
        <f t="shared" si="8"/>
        <v>0</v>
      </c>
      <c r="AY33" s="109">
        <f t="shared" si="41"/>
        <v>357982.5150868991</v>
      </c>
      <c r="AZ33" s="112">
        <f t="shared" si="35"/>
        <v>0.9</v>
      </c>
      <c r="BA33" s="113">
        <f t="shared" si="9"/>
        <v>322184.26357820921</v>
      </c>
      <c r="BB33" s="113">
        <f t="shared" si="10"/>
        <v>340158.9236432375</v>
      </c>
    </row>
    <row r="34" spans="1:54" s="90" customFormat="1">
      <c r="A34" s="94">
        <f t="shared" si="30"/>
        <v>25</v>
      </c>
      <c r="B34" s="107">
        <v>41365</v>
      </c>
      <c r="C34" s="108">
        <f t="shared" ref="C34:D34" si="75">C33</f>
        <v>0</v>
      </c>
      <c r="D34" s="108">
        <f t="shared" si="75"/>
        <v>0</v>
      </c>
      <c r="E34" s="108">
        <f t="shared" si="46"/>
        <v>381.25</v>
      </c>
      <c r="F34" s="109">
        <f t="shared" si="43"/>
        <v>410011</v>
      </c>
      <c r="G34" s="109">
        <f t="shared" si="59"/>
        <v>41072.766557483003</v>
      </c>
      <c r="H34" s="109">
        <f t="shared" si="60"/>
        <v>295628.15632616967</v>
      </c>
      <c r="I34" s="109">
        <f t="shared" si="61"/>
        <v>3643.5518720347827</v>
      </c>
      <c r="J34" s="109">
        <f t="shared" si="62"/>
        <v>203991.54618934455</v>
      </c>
      <c r="K34" s="109">
        <f t="shared" si="63"/>
        <v>75879.602700667034</v>
      </c>
      <c r="L34" s="109">
        <f t="shared" si="38"/>
        <v>82681.766239617471</v>
      </c>
      <c r="M34" s="109">
        <f t="shared" si="15"/>
        <v>82681.766239617471</v>
      </c>
      <c r="N34" s="109">
        <f t="shared" si="39"/>
        <v>485.08909071742949</v>
      </c>
      <c r="O34" s="106"/>
      <c r="P34" s="110">
        <f t="shared" si="49"/>
        <v>13677.231263641841</v>
      </c>
      <c r="Q34" s="110">
        <f t="shared" si="50"/>
        <v>180037.54720263733</v>
      </c>
      <c r="R34" s="110">
        <f t="shared" si="51"/>
        <v>1297.1044664443825</v>
      </c>
      <c r="S34" s="110">
        <f t="shared" si="52"/>
        <v>223574.73462352165</v>
      </c>
      <c r="T34" s="110">
        <f t="shared" si="53"/>
        <v>126567.1773047126</v>
      </c>
      <c r="U34" s="110">
        <f t="shared" si="54"/>
        <v>50353.195639927042</v>
      </c>
      <c r="V34" s="110">
        <f t="shared" si="55"/>
        <v>90619.21579862076</v>
      </c>
      <c r="W34" s="111">
        <f t="shared" si="31"/>
        <v>686126.20629950555</v>
      </c>
      <c r="X34" s="112">
        <v>0.9</v>
      </c>
      <c r="Y34" s="113">
        <f t="shared" si="6"/>
        <v>617513.585669555</v>
      </c>
      <c r="Z34" s="113">
        <f t="shared" si="7"/>
        <v>651964.66861405945</v>
      </c>
      <c r="AA34" s="113"/>
      <c r="AB34" s="115"/>
      <c r="AC34" s="66"/>
      <c r="AD34" s="66"/>
      <c r="AE34" s="107">
        <f t="shared" si="64"/>
        <v>41365</v>
      </c>
      <c r="AF34" s="108">
        <f t="shared" ref="AF34:AG34" si="76">AF33</f>
        <v>1058.0227272727273</v>
      </c>
      <c r="AG34" s="108">
        <f t="shared" si="76"/>
        <v>269.75</v>
      </c>
      <c r="AH34" s="108">
        <f t="shared" si="47"/>
        <v>381.25</v>
      </c>
      <c r="AI34" s="109">
        <f t="shared" si="45"/>
        <v>330930</v>
      </c>
      <c r="AJ34" s="109">
        <f t="shared" si="66"/>
        <v>41109.441568889364</v>
      </c>
      <c r="AK34" s="109">
        <f t="shared" si="67"/>
        <v>293927.48406976205</v>
      </c>
      <c r="AL34" s="109">
        <f t="shared" si="68"/>
        <v>3808.5506595224724</v>
      </c>
      <c r="AM34" s="109">
        <f t="shared" si="69"/>
        <v>284084.12364718202</v>
      </c>
      <c r="AN34" s="109">
        <f t="shared" si="70"/>
        <v>74850.929949454323</v>
      </c>
      <c r="AO34" s="109">
        <f t="shared" ref="AO34:AP34" si="77">AO33+(AO$6*$E34)</f>
        <v>0</v>
      </c>
      <c r="AP34" s="109">
        <f t="shared" si="77"/>
        <v>0</v>
      </c>
      <c r="AQ34" s="106"/>
      <c r="AR34" s="109">
        <f t="shared" si="17"/>
        <v>39465.063906133786</v>
      </c>
      <c r="AS34" s="109">
        <f t="shared" si="8"/>
        <v>67603.321336045279</v>
      </c>
      <c r="AT34" s="109">
        <f t="shared" si="8"/>
        <v>1332.9927308328652</v>
      </c>
      <c r="AU34" s="109">
        <f t="shared" si="8"/>
        <v>249994.02880952018</v>
      </c>
      <c r="AV34" s="109">
        <f t="shared" si="8"/>
        <v>0</v>
      </c>
      <c r="AW34" s="109">
        <f t="shared" si="8"/>
        <v>0</v>
      </c>
      <c r="AX34" s="109">
        <f t="shared" si="8"/>
        <v>0</v>
      </c>
      <c r="AY34" s="109">
        <f t="shared" si="41"/>
        <v>358395.40678253211</v>
      </c>
      <c r="AZ34" s="112">
        <f t="shared" si="35"/>
        <v>0.9</v>
      </c>
      <c r="BA34" s="113">
        <f t="shared" si="9"/>
        <v>322555.86610427889</v>
      </c>
      <c r="BB34" s="113">
        <f t="shared" si="10"/>
        <v>340551.25787423662</v>
      </c>
    </row>
    <row r="35" spans="1:54" s="90" customFormat="1">
      <c r="A35" s="94">
        <f t="shared" si="30"/>
        <v>26</v>
      </c>
      <c r="B35" s="107">
        <v>41395</v>
      </c>
      <c r="C35" s="108">
        <f t="shared" ref="C35:D35" si="78">C34</f>
        <v>0</v>
      </c>
      <c r="D35" s="108">
        <f t="shared" si="78"/>
        <v>0</v>
      </c>
      <c r="E35" s="108">
        <f t="shared" si="46"/>
        <v>381.25</v>
      </c>
      <c r="F35" s="109">
        <f t="shared" si="43"/>
        <v>410392.25</v>
      </c>
      <c r="G35" s="109">
        <f t="shared" si="59"/>
        <v>41110.958196853753</v>
      </c>
      <c r="H35" s="109">
        <f t="shared" si="60"/>
        <v>296382.43775686878</v>
      </c>
      <c r="I35" s="109">
        <f t="shared" si="61"/>
        <v>3646.9398400434784</v>
      </c>
      <c r="J35" s="109">
        <f t="shared" si="62"/>
        <v>204418.60118433819</v>
      </c>
      <c r="K35" s="109">
        <f t="shared" si="63"/>
        <v>76038.456162767732</v>
      </c>
      <c r="L35" s="109">
        <f t="shared" si="38"/>
        <v>82011.547842479136</v>
      </c>
      <c r="M35" s="109">
        <f t="shared" si="15"/>
        <v>82011.547842479136</v>
      </c>
      <c r="N35" s="109">
        <f t="shared" si="39"/>
        <v>481.21680914532431</v>
      </c>
      <c r="O35" s="106"/>
      <c r="P35" s="109">
        <f t="shared" si="49"/>
        <v>13689.9490795523</v>
      </c>
      <c r="Q35" s="109">
        <f t="shared" si="50"/>
        <v>180496.90459393308</v>
      </c>
      <c r="R35" s="109">
        <f t="shared" si="51"/>
        <v>1298.3105830554782</v>
      </c>
      <c r="S35" s="109">
        <f t="shared" si="52"/>
        <v>224042.78689803468</v>
      </c>
      <c r="T35" s="109">
        <f t="shared" si="53"/>
        <v>126832.14487949657</v>
      </c>
      <c r="U35" s="109">
        <f t="shared" si="54"/>
        <v>49945.032636069795</v>
      </c>
      <c r="V35" s="109">
        <f t="shared" si="55"/>
        <v>89884.656435357145</v>
      </c>
      <c r="W35" s="111">
        <f t="shared" si="31"/>
        <v>686189.78510549909</v>
      </c>
      <c r="X35" s="112">
        <v>0.9</v>
      </c>
      <c r="Y35" s="113">
        <f t="shared" si="6"/>
        <v>617570.80659494922</v>
      </c>
      <c r="Z35" s="113">
        <f t="shared" si="7"/>
        <v>652025.08189488144</v>
      </c>
      <c r="AA35" s="113"/>
      <c r="AB35" s="115"/>
      <c r="AE35" s="107">
        <f t="shared" si="64"/>
        <v>41395</v>
      </c>
      <c r="AF35" s="108">
        <f t="shared" ref="AF35:AG35" si="79">AF34</f>
        <v>1058.0227272727273</v>
      </c>
      <c r="AG35" s="108">
        <f t="shared" si="79"/>
        <v>269.75</v>
      </c>
      <c r="AH35" s="108">
        <f t="shared" si="47"/>
        <v>381.25</v>
      </c>
      <c r="AI35" s="109">
        <f t="shared" si="45"/>
        <v>331311.25</v>
      </c>
      <c r="AJ35" s="109">
        <f t="shared" si="66"/>
        <v>41156.801961111705</v>
      </c>
      <c r="AK35" s="109">
        <f t="shared" si="67"/>
        <v>294266.10508720257</v>
      </c>
      <c r="AL35" s="109">
        <f t="shared" si="68"/>
        <v>3812.9383244030905</v>
      </c>
      <c r="AM35" s="109">
        <f t="shared" si="69"/>
        <v>284411.40455897752</v>
      </c>
      <c r="AN35" s="109">
        <f t="shared" si="70"/>
        <v>74937.162436817904</v>
      </c>
      <c r="AO35" s="109">
        <f t="shared" ref="AO35:AP35" si="80">AO34+(AO$6*$E35)</f>
        <v>0</v>
      </c>
      <c r="AP35" s="109">
        <f t="shared" si="80"/>
        <v>0</v>
      </c>
      <c r="AQ35" s="106"/>
      <c r="AR35" s="109">
        <f t="shared" si="17"/>
        <v>39510.529882667237</v>
      </c>
      <c r="AS35" s="109">
        <f t="shared" si="8"/>
        <v>67681.20417005659</v>
      </c>
      <c r="AT35" s="109">
        <f t="shared" si="8"/>
        <v>1334.5284135410816</v>
      </c>
      <c r="AU35" s="109">
        <f t="shared" si="8"/>
        <v>250282.03601190023</v>
      </c>
      <c r="AV35" s="109">
        <f t="shared" si="8"/>
        <v>0</v>
      </c>
      <c r="AW35" s="109">
        <f t="shared" si="8"/>
        <v>0</v>
      </c>
      <c r="AX35" s="109">
        <f t="shared" si="8"/>
        <v>0</v>
      </c>
      <c r="AY35" s="109">
        <f t="shared" si="41"/>
        <v>358808.29847816512</v>
      </c>
      <c r="AZ35" s="112">
        <f t="shared" si="35"/>
        <v>0.9</v>
      </c>
      <c r="BA35" s="113">
        <f t="shared" si="9"/>
        <v>322927.46863034862</v>
      </c>
      <c r="BB35" s="113">
        <f t="shared" si="10"/>
        <v>340943.59210523579</v>
      </c>
    </row>
    <row r="36" spans="1:54" s="90" customFormat="1">
      <c r="A36" s="94">
        <f t="shared" si="30"/>
        <v>27</v>
      </c>
      <c r="B36" s="107">
        <v>41426</v>
      </c>
      <c r="C36" s="108">
        <f t="shared" ref="C36:D36" si="81">C35</f>
        <v>0</v>
      </c>
      <c r="D36" s="108">
        <f t="shared" si="81"/>
        <v>0</v>
      </c>
      <c r="E36" s="108">
        <f t="shared" si="46"/>
        <v>381.25</v>
      </c>
      <c r="F36" s="109">
        <f t="shared" si="43"/>
        <v>410773.5</v>
      </c>
      <c r="G36" s="109">
        <f t="shared" si="59"/>
        <v>41149.149836224504</v>
      </c>
      <c r="H36" s="109">
        <f t="shared" si="60"/>
        <v>297132.87732840428</v>
      </c>
      <c r="I36" s="109">
        <f t="shared" si="61"/>
        <v>3650.3278080521741</v>
      </c>
      <c r="J36" s="109">
        <f t="shared" si="62"/>
        <v>204843.75386247921</v>
      </c>
      <c r="K36" s="109">
        <f t="shared" si="63"/>
        <v>76196.602011981115</v>
      </c>
      <c r="L36" s="109">
        <f t="shared" si="38"/>
        <v>81346.680224120166</v>
      </c>
      <c r="M36" s="109">
        <f t="shared" si="15"/>
        <v>81346.680224120166</v>
      </c>
      <c r="N36" s="109">
        <f t="shared" si="39"/>
        <v>477.37494998174083</v>
      </c>
      <c r="O36" s="106"/>
      <c r="P36" s="110">
        <f t="shared" si="49"/>
        <v>13702.66689546276</v>
      </c>
      <c r="Q36" s="110">
        <f t="shared" si="50"/>
        <v>180953.92229299821</v>
      </c>
      <c r="R36" s="110">
        <f t="shared" si="51"/>
        <v>1299.5166996665739</v>
      </c>
      <c r="S36" s="110">
        <f t="shared" si="52"/>
        <v>224508.75423327723</v>
      </c>
      <c r="T36" s="110">
        <f t="shared" si="53"/>
        <v>127095.9321559845</v>
      </c>
      <c r="U36" s="110">
        <f t="shared" si="54"/>
        <v>49540.128256489181</v>
      </c>
      <c r="V36" s="110">
        <f t="shared" si="55"/>
        <v>89155.961525635706</v>
      </c>
      <c r="W36" s="111">
        <f t="shared" si="31"/>
        <v>686256.88205951406</v>
      </c>
      <c r="X36" s="112">
        <v>0.9</v>
      </c>
      <c r="Y36" s="113">
        <f t="shared" si="6"/>
        <v>617631.1938535627</v>
      </c>
      <c r="Z36" s="113">
        <f t="shared" si="7"/>
        <v>652088.838158653</v>
      </c>
      <c r="AA36" s="113"/>
      <c r="AB36" s="115"/>
      <c r="AC36" s="66"/>
      <c r="AD36" s="66"/>
      <c r="AE36" s="107">
        <f t="shared" si="64"/>
        <v>41426</v>
      </c>
      <c r="AF36" s="108">
        <f t="shared" ref="AF36:AG36" si="82">AF35</f>
        <v>1058.0227272727273</v>
      </c>
      <c r="AG36" s="108">
        <f t="shared" si="82"/>
        <v>269.75</v>
      </c>
      <c r="AH36" s="108">
        <f t="shared" si="47"/>
        <v>381.25</v>
      </c>
      <c r="AI36" s="109">
        <f t="shared" si="45"/>
        <v>331692.5</v>
      </c>
      <c r="AJ36" s="109">
        <f t="shared" si="66"/>
        <v>41204.162353334046</v>
      </c>
      <c r="AK36" s="109">
        <f t="shared" si="67"/>
        <v>294604.72610464308</v>
      </c>
      <c r="AL36" s="109">
        <f t="shared" si="68"/>
        <v>3817.3259892837086</v>
      </c>
      <c r="AM36" s="109">
        <f t="shared" si="69"/>
        <v>284738.68547077302</v>
      </c>
      <c r="AN36" s="109">
        <f t="shared" si="70"/>
        <v>75023.394924181484</v>
      </c>
      <c r="AO36" s="109">
        <f t="shared" ref="AO36:AP36" si="83">AO35+(AO$6*$E36)</f>
        <v>0</v>
      </c>
      <c r="AP36" s="109">
        <f t="shared" si="83"/>
        <v>0</v>
      </c>
      <c r="AQ36" s="106"/>
      <c r="AR36" s="109">
        <f t="shared" si="17"/>
        <v>39555.995859200681</v>
      </c>
      <c r="AS36" s="109">
        <f t="shared" si="8"/>
        <v>67759.087004067915</v>
      </c>
      <c r="AT36" s="109">
        <f t="shared" si="8"/>
        <v>1336.064096249298</v>
      </c>
      <c r="AU36" s="109">
        <f t="shared" si="8"/>
        <v>250570.04321428027</v>
      </c>
      <c r="AV36" s="109">
        <f t="shared" si="8"/>
        <v>0</v>
      </c>
      <c r="AW36" s="109">
        <f t="shared" si="8"/>
        <v>0</v>
      </c>
      <c r="AX36" s="109">
        <f t="shared" si="8"/>
        <v>0</v>
      </c>
      <c r="AY36" s="109">
        <f t="shared" si="41"/>
        <v>359221.19017379812</v>
      </c>
      <c r="AZ36" s="112">
        <f t="shared" si="35"/>
        <v>0.9</v>
      </c>
      <c r="BA36" s="113">
        <f t="shared" si="9"/>
        <v>323299.0711564183</v>
      </c>
      <c r="BB36" s="113">
        <f t="shared" si="10"/>
        <v>341335.9263362349</v>
      </c>
    </row>
    <row r="37" spans="1:54" s="90" customFormat="1">
      <c r="A37" s="94">
        <f t="shared" si="30"/>
        <v>28</v>
      </c>
      <c r="B37" s="107">
        <v>41456</v>
      </c>
      <c r="C37" s="108">
        <f t="shared" ref="C37:D37" si="84">C36</f>
        <v>0</v>
      </c>
      <c r="D37" s="108">
        <f t="shared" si="84"/>
        <v>0</v>
      </c>
      <c r="E37" s="108">
        <f t="shared" si="46"/>
        <v>381.25</v>
      </c>
      <c r="F37" s="109">
        <f t="shared" si="43"/>
        <v>411154.75</v>
      </c>
      <c r="G37" s="109">
        <f t="shared" si="59"/>
        <v>41187.341475595254</v>
      </c>
      <c r="H37" s="109">
        <f t="shared" si="60"/>
        <v>297879.50522813667</v>
      </c>
      <c r="I37" s="109">
        <f t="shared" si="61"/>
        <v>3653.7157760608698</v>
      </c>
      <c r="J37" s="109">
        <f t="shared" si="62"/>
        <v>205267.01917119854</v>
      </c>
      <c r="K37" s="109">
        <f t="shared" si="63"/>
        <v>76354.045808366616</v>
      </c>
      <c r="L37" s="109">
        <f t="shared" si="38"/>
        <v>80687.121340862999</v>
      </c>
      <c r="M37" s="109">
        <f t="shared" si="15"/>
        <v>80687.121340862999</v>
      </c>
      <c r="N37" s="109">
        <f t="shared" si="39"/>
        <v>473.56327817864559</v>
      </c>
      <c r="O37" s="106"/>
      <c r="P37" s="110">
        <f t="shared" si="49"/>
        <v>13715.384711373221</v>
      </c>
      <c r="Q37" s="110">
        <f t="shared" si="50"/>
        <v>181408.61868393523</v>
      </c>
      <c r="R37" s="110">
        <f t="shared" si="51"/>
        <v>1300.7228162776696</v>
      </c>
      <c r="S37" s="110">
        <f t="shared" si="52"/>
        <v>224972.65301163361</v>
      </c>
      <c r="T37" s="110">
        <f t="shared" si="53"/>
        <v>127358.54840835551</v>
      </c>
      <c r="U37" s="110">
        <f t="shared" si="54"/>
        <v>49138.456896585565</v>
      </c>
      <c r="V37" s="110">
        <f t="shared" si="55"/>
        <v>88433.084989585856</v>
      </c>
      <c r="W37" s="111">
        <f t="shared" si="31"/>
        <v>686327.46951774647</v>
      </c>
      <c r="X37" s="112">
        <v>0.9</v>
      </c>
      <c r="Y37" s="113">
        <f t="shared" si="6"/>
        <v>617694.7225659719</v>
      </c>
      <c r="Z37" s="113">
        <f t="shared" si="7"/>
        <v>652155.91113792744</v>
      </c>
      <c r="AA37" s="113"/>
      <c r="AB37" s="115"/>
      <c r="AC37" s="66"/>
      <c r="AD37" s="66"/>
      <c r="AE37" s="107">
        <f t="shared" si="64"/>
        <v>41456</v>
      </c>
      <c r="AF37" s="108">
        <f t="shared" ref="AF37:AG37" si="85">AF36</f>
        <v>1058.0227272727273</v>
      </c>
      <c r="AG37" s="108">
        <f t="shared" si="85"/>
        <v>269.75</v>
      </c>
      <c r="AH37" s="108">
        <f t="shared" si="47"/>
        <v>381.25</v>
      </c>
      <c r="AI37" s="109">
        <f t="shared" si="45"/>
        <v>332073.75</v>
      </c>
      <c r="AJ37" s="109">
        <f t="shared" si="66"/>
        <v>41251.522745556387</v>
      </c>
      <c r="AK37" s="109">
        <f t="shared" si="67"/>
        <v>294943.34712208359</v>
      </c>
      <c r="AL37" s="109">
        <f t="shared" si="68"/>
        <v>3821.7136541643267</v>
      </c>
      <c r="AM37" s="109">
        <f t="shared" si="69"/>
        <v>285065.96638256853</v>
      </c>
      <c r="AN37" s="109">
        <f t="shared" si="70"/>
        <v>75109.627411545065</v>
      </c>
      <c r="AO37" s="109">
        <f t="shared" ref="AO37:AP37" si="86">AO36+(AO$6*$E37)</f>
        <v>0</v>
      </c>
      <c r="AP37" s="109">
        <f t="shared" si="86"/>
        <v>0</v>
      </c>
      <c r="AQ37" s="106"/>
      <c r="AR37" s="109">
        <f t="shared" si="17"/>
        <v>39601.461835734131</v>
      </c>
      <c r="AS37" s="109">
        <f t="shared" si="8"/>
        <v>67836.969838079225</v>
      </c>
      <c r="AT37" s="109">
        <f t="shared" si="8"/>
        <v>1337.5997789575142</v>
      </c>
      <c r="AU37" s="109">
        <f t="shared" si="8"/>
        <v>250858.05041666029</v>
      </c>
      <c r="AV37" s="109">
        <f t="shared" si="8"/>
        <v>0</v>
      </c>
      <c r="AW37" s="109">
        <f t="shared" si="8"/>
        <v>0</v>
      </c>
      <c r="AX37" s="109">
        <f t="shared" si="8"/>
        <v>0</v>
      </c>
      <c r="AY37" s="109">
        <f t="shared" si="41"/>
        <v>359634.08186943119</v>
      </c>
      <c r="AZ37" s="112">
        <f t="shared" si="35"/>
        <v>0.9</v>
      </c>
      <c r="BA37" s="113">
        <f t="shared" si="9"/>
        <v>323670.67368248809</v>
      </c>
      <c r="BB37" s="113">
        <f t="shared" si="10"/>
        <v>341728.26056723413</v>
      </c>
    </row>
    <row r="38" spans="1:54" s="90" customFormat="1">
      <c r="A38" s="94">
        <f t="shared" si="30"/>
        <v>29</v>
      </c>
      <c r="B38" s="107">
        <v>41487</v>
      </c>
      <c r="C38" s="108">
        <f t="shared" ref="C38:D38" si="87">C37</f>
        <v>0</v>
      </c>
      <c r="D38" s="108">
        <f t="shared" si="87"/>
        <v>0</v>
      </c>
      <c r="E38" s="108">
        <f t="shared" si="46"/>
        <v>381.25</v>
      </c>
      <c r="F38" s="109">
        <f t="shared" si="43"/>
        <v>411536</v>
      </c>
      <c r="G38" s="109">
        <f t="shared" si="59"/>
        <v>41225.533114966005</v>
      </c>
      <c r="H38" s="109">
        <f t="shared" si="60"/>
        <v>298622.35141016269</v>
      </c>
      <c r="I38" s="109">
        <f t="shared" si="61"/>
        <v>3657.1037440695654</v>
      </c>
      <c r="J38" s="109">
        <f t="shared" si="62"/>
        <v>205688.41194242539</v>
      </c>
      <c r="K38" s="109">
        <f t="shared" si="63"/>
        <v>76510.793069019986</v>
      </c>
      <c r="L38" s="109">
        <f t="shared" si="38"/>
        <v>80032.829473909951</v>
      </c>
      <c r="M38" s="109">
        <f t="shared" si="15"/>
        <v>80032.829473909951</v>
      </c>
      <c r="N38" s="109">
        <f t="shared" si="39"/>
        <v>469.78156047228856</v>
      </c>
      <c r="O38" s="106"/>
      <c r="P38" s="110">
        <f t="shared" si="49"/>
        <v>13728.10252728368</v>
      </c>
      <c r="Q38" s="110">
        <f t="shared" si="50"/>
        <v>181861.01200878908</v>
      </c>
      <c r="R38" s="110">
        <f t="shared" si="51"/>
        <v>1301.9289328887653</v>
      </c>
      <c r="S38" s="110">
        <f t="shared" si="52"/>
        <v>225434.49948889823</v>
      </c>
      <c r="T38" s="110">
        <f t="shared" si="53"/>
        <v>127620.00283912533</v>
      </c>
      <c r="U38" s="110">
        <f t="shared" si="54"/>
        <v>48739.99314961116</v>
      </c>
      <c r="V38" s="110">
        <f t="shared" si="55"/>
        <v>87715.981103405313</v>
      </c>
      <c r="W38" s="111">
        <f t="shared" si="31"/>
        <v>686401.52005000156</v>
      </c>
      <c r="X38" s="112">
        <v>0.9</v>
      </c>
      <c r="Y38" s="113">
        <f t="shared" si="6"/>
        <v>617761.36804500141</v>
      </c>
      <c r="Z38" s="113">
        <f t="shared" si="7"/>
        <v>652226.27476823202</v>
      </c>
      <c r="AA38" s="113"/>
      <c r="AB38" s="115"/>
      <c r="AC38" s="66"/>
      <c r="AD38" s="66"/>
      <c r="AE38" s="107">
        <f t="shared" si="64"/>
        <v>41487</v>
      </c>
      <c r="AF38" s="108">
        <f t="shared" ref="AF38:AG38" si="88">AF37</f>
        <v>1058.0227272727273</v>
      </c>
      <c r="AG38" s="108">
        <f t="shared" si="88"/>
        <v>269.75</v>
      </c>
      <c r="AH38" s="108">
        <f t="shared" si="47"/>
        <v>381.25</v>
      </c>
      <c r="AI38" s="109">
        <f t="shared" si="45"/>
        <v>332455</v>
      </c>
      <c r="AJ38" s="109">
        <f t="shared" si="66"/>
        <v>41298.883137778728</v>
      </c>
      <c r="AK38" s="109">
        <f t="shared" si="67"/>
        <v>295281.96813952411</v>
      </c>
      <c r="AL38" s="109">
        <f t="shared" si="68"/>
        <v>3826.1013190449448</v>
      </c>
      <c r="AM38" s="109">
        <f t="shared" si="69"/>
        <v>285393.24729436403</v>
      </c>
      <c r="AN38" s="109">
        <f t="shared" si="70"/>
        <v>75195.859898908646</v>
      </c>
      <c r="AO38" s="109">
        <f t="shared" ref="AO38:AP38" si="89">AO37+(AO$6*$E38)</f>
        <v>0</v>
      </c>
      <c r="AP38" s="109">
        <f t="shared" si="89"/>
        <v>0</v>
      </c>
      <c r="AQ38" s="106"/>
      <c r="AR38" s="109">
        <f t="shared" si="17"/>
        <v>39646.927812267575</v>
      </c>
      <c r="AS38" s="109">
        <f t="shared" si="8"/>
        <v>67914.85267209055</v>
      </c>
      <c r="AT38" s="109">
        <f t="shared" si="8"/>
        <v>1339.1354616657306</v>
      </c>
      <c r="AU38" s="109">
        <f t="shared" si="8"/>
        <v>251146.05761904034</v>
      </c>
      <c r="AV38" s="109">
        <f t="shared" si="8"/>
        <v>0</v>
      </c>
      <c r="AW38" s="109">
        <f t="shared" si="8"/>
        <v>0</v>
      </c>
      <c r="AX38" s="109">
        <f t="shared" si="8"/>
        <v>0</v>
      </c>
      <c r="AY38" s="109">
        <f t="shared" si="41"/>
        <v>360046.9735650642</v>
      </c>
      <c r="AZ38" s="112">
        <f t="shared" si="35"/>
        <v>0.9</v>
      </c>
      <c r="BA38" s="113">
        <f t="shared" si="9"/>
        <v>324042.27620855777</v>
      </c>
      <c r="BB38" s="113">
        <f t="shared" si="10"/>
        <v>342120.59479823319</v>
      </c>
    </row>
    <row r="39" spans="1:54" s="90" customFormat="1">
      <c r="A39" s="94">
        <f t="shared" si="30"/>
        <v>30</v>
      </c>
      <c r="B39" s="107">
        <v>41518</v>
      </c>
      <c r="C39" s="108">
        <f t="shared" ref="C39:D39" si="90">C38</f>
        <v>0</v>
      </c>
      <c r="D39" s="108">
        <f t="shared" si="90"/>
        <v>0</v>
      </c>
      <c r="E39" s="108">
        <f t="shared" si="46"/>
        <v>381.25</v>
      </c>
      <c r="F39" s="109">
        <f t="shared" si="43"/>
        <v>411917.25</v>
      </c>
      <c r="G39" s="109">
        <f t="shared" si="59"/>
        <v>41263.724754336756</v>
      </c>
      <c r="H39" s="109">
        <f t="shared" si="60"/>
        <v>299361.44559708645</v>
      </c>
      <c r="I39" s="109">
        <f t="shared" si="61"/>
        <v>3660.4917120782611</v>
      </c>
      <c r="J39" s="109">
        <f t="shared" si="62"/>
        <v>206107.9468934641</v>
      </c>
      <c r="K39" s="109">
        <f t="shared" si="63"/>
        <v>76666.849268399514</v>
      </c>
      <c r="L39" s="109">
        <f t="shared" si="38"/>
        <v>79383.763226876545</v>
      </c>
      <c r="M39" s="109">
        <f t="shared" si="15"/>
        <v>79383.763226876545</v>
      </c>
      <c r="N39" s="109">
        <f t="shared" si="39"/>
        <v>466.02956536998579</v>
      </c>
      <c r="O39" s="106"/>
      <c r="P39" s="110">
        <f t="shared" si="49"/>
        <v>13740.82034319414</v>
      </c>
      <c r="Q39" s="110">
        <f t="shared" si="50"/>
        <v>182311.12036862565</v>
      </c>
      <c r="R39" s="110">
        <f t="shared" si="51"/>
        <v>1303.135049499861</v>
      </c>
      <c r="S39" s="110">
        <f t="shared" si="52"/>
        <v>225894.30979523668</v>
      </c>
      <c r="T39" s="110">
        <f t="shared" si="53"/>
        <v>127880.30457969039</v>
      </c>
      <c r="U39" s="110">
        <f t="shared" si="54"/>
        <v>48344.711805167812</v>
      </c>
      <c r="V39" s="110">
        <f t="shared" si="55"/>
        <v>87004.604496656699</v>
      </c>
      <c r="W39" s="111">
        <f t="shared" si="31"/>
        <v>686479.00643807126</v>
      </c>
      <c r="X39" s="112">
        <v>0.9</v>
      </c>
      <c r="Y39" s="113">
        <f t="shared" si="6"/>
        <v>617831.10579426412</v>
      </c>
      <c r="Z39" s="113">
        <f t="shared" si="7"/>
        <v>652299.90318652615</v>
      </c>
      <c r="AA39" s="113"/>
      <c r="AB39" s="115"/>
      <c r="AC39" s="66"/>
      <c r="AD39" s="66"/>
      <c r="AE39" s="107">
        <f t="shared" si="64"/>
        <v>41518</v>
      </c>
      <c r="AF39" s="108">
        <f t="shared" ref="AF39:AG39" si="91">AF38</f>
        <v>1058.0227272727273</v>
      </c>
      <c r="AG39" s="108">
        <f t="shared" si="91"/>
        <v>269.75</v>
      </c>
      <c r="AH39" s="108">
        <f t="shared" si="47"/>
        <v>381.25</v>
      </c>
      <c r="AI39" s="109">
        <f t="shared" si="45"/>
        <v>332836.25</v>
      </c>
      <c r="AJ39" s="109">
        <f t="shared" si="66"/>
        <v>41346.243530001069</v>
      </c>
      <c r="AK39" s="109">
        <f t="shared" si="67"/>
        <v>295620.58915696462</v>
      </c>
      <c r="AL39" s="109">
        <f t="shared" si="68"/>
        <v>3830.4889839255629</v>
      </c>
      <c r="AM39" s="109">
        <f t="shared" si="69"/>
        <v>285720.52820615954</v>
      </c>
      <c r="AN39" s="109">
        <f t="shared" si="70"/>
        <v>75282.092386272227</v>
      </c>
      <c r="AO39" s="109">
        <f t="shared" ref="AO39:AP39" si="92">AO38+(AO$6*$E39)</f>
        <v>0</v>
      </c>
      <c r="AP39" s="109">
        <f t="shared" si="92"/>
        <v>0</v>
      </c>
      <c r="AQ39" s="106"/>
      <c r="AR39" s="109">
        <f t="shared" si="17"/>
        <v>39692.393788801026</v>
      </c>
      <c r="AS39" s="109">
        <f t="shared" si="8"/>
        <v>67992.735506101861</v>
      </c>
      <c r="AT39" s="109">
        <f t="shared" si="8"/>
        <v>1340.6711443739468</v>
      </c>
      <c r="AU39" s="109">
        <f t="shared" si="8"/>
        <v>251434.06482142038</v>
      </c>
      <c r="AV39" s="109">
        <f t="shared" si="8"/>
        <v>0</v>
      </c>
      <c r="AW39" s="109">
        <f t="shared" si="8"/>
        <v>0</v>
      </c>
      <c r="AX39" s="109">
        <f t="shared" si="8"/>
        <v>0</v>
      </c>
      <c r="AY39" s="109">
        <f t="shared" si="41"/>
        <v>360459.8652606972</v>
      </c>
      <c r="AZ39" s="112">
        <f t="shared" si="35"/>
        <v>0.9</v>
      </c>
      <c r="BA39" s="113">
        <f t="shared" si="9"/>
        <v>324413.87873462751</v>
      </c>
      <c r="BB39" s="113">
        <f t="shared" si="10"/>
        <v>342512.92902923236</v>
      </c>
    </row>
    <row r="40" spans="1:54" s="90" customFormat="1">
      <c r="A40" s="94">
        <f t="shared" si="30"/>
        <v>31</v>
      </c>
      <c r="B40" s="107">
        <v>41548</v>
      </c>
      <c r="C40" s="108">
        <f t="shared" ref="C40:D40" si="93">C39</f>
        <v>0</v>
      </c>
      <c r="D40" s="108">
        <f t="shared" si="93"/>
        <v>0</v>
      </c>
      <c r="E40" s="108">
        <f t="shared" si="46"/>
        <v>381.25</v>
      </c>
      <c r="F40" s="109">
        <f t="shared" si="43"/>
        <v>412298.5</v>
      </c>
      <c r="G40" s="109">
        <f t="shared" si="59"/>
        <v>41301.916393707506</v>
      </c>
      <c r="H40" s="109">
        <f t="shared" si="60"/>
        <v>300096.81728177704</v>
      </c>
      <c r="I40" s="109">
        <f t="shared" si="61"/>
        <v>3663.8796800869568</v>
      </c>
      <c r="J40" s="109">
        <f t="shared" si="62"/>
        <v>206525.63862786457</v>
      </c>
      <c r="K40" s="109">
        <f t="shared" si="63"/>
        <v>76822.219838649718</v>
      </c>
      <c r="L40" s="109">
        <f t="shared" si="38"/>
        <v>78739.881523343356</v>
      </c>
      <c r="M40" s="109">
        <f t="shared" si="15"/>
        <v>78739.881523343356</v>
      </c>
      <c r="N40" s="109">
        <f t="shared" si="39"/>
        <v>462.30706313682936</v>
      </c>
      <c r="O40" s="106"/>
      <c r="P40" s="110">
        <f t="shared" si="49"/>
        <v>13753.538159104601</v>
      </c>
      <c r="Q40" s="110">
        <f t="shared" si="50"/>
        <v>182758.96172460221</v>
      </c>
      <c r="R40" s="110">
        <f t="shared" si="51"/>
        <v>1304.3411661109565</v>
      </c>
      <c r="S40" s="110">
        <f t="shared" si="52"/>
        <v>226352.0999361396</v>
      </c>
      <c r="T40" s="110">
        <f t="shared" si="53"/>
        <v>128139.46269086773</v>
      </c>
      <c r="U40" s="110">
        <f t="shared" si="54"/>
        <v>47952.587847716102</v>
      </c>
      <c r="V40" s="110">
        <f t="shared" si="55"/>
        <v>86298.910149584321</v>
      </c>
      <c r="W40" s="111">
        <f t="shared" si="31"/>
        <v>686559.90167412546</v>
      </c>
      <c r="X40" s="112">
        <v>0.9</v>
      </c>
      <c r="Y40" s="113">
        <f t="shared" si="6"/>
        <v>617903.9115067129</v>
      </c>
      <c r="Z40" s="113">
        <f t="shared" si="7"/>
        <v>652376.7707296724</v>
      </c>
      <c r="AA40" s="113"/>
      <c r="AB40" s="115"/>
      <c r="AC40" s="66"/>
      <c r="AD40" s="66"/>
      <c r="AE40" s="107">
        <f t="shared" si="64"/>
        <v>41548</v>
      </c>
      <c r="AF40" s="108">
        <f t="shared" ref="AF40:AG40" si="94">AF39</f>
        <v>1058.0227272727273</v>
      </c>
      <c r="AG40" s="108">
        <f t="shared" si="94"/>
        <v>269.75</v>
      </c>
      <c r="AH40" s="108">
        <f t="shared" si="47"/>
        <v>381.25</v>
      </c>
      <c r="AI40" s="109">
        <f t="shared" si="45"/>
        <v>333217.5</v>
      </c>
      <c r="AJ40" s="109">
        <f t="shared" si="66"/>
        <v>41393.60392222341</v>
      </c>
      <c r="AK40" s="109">
        <f t="shared" si="67"/>
        <v>295959.21017440513</v>
      </c>
      <c r="AL40" s="109">
        <f t="shared" si="68"/>
        <v>3834.876648806181</v>
      </c>
      <c r="AM40" s="109">
        <f t="shared" si="69"/>
        <v>286047.80911795504</v>
      </c>
      <c r="AN40" s="109">
        <f t="shared" si="70"/>
        <v>75368.324873635807</v>
      </c>
      <c r="AO40" s="109">
        <f t="shared" ref="AO40:AP40" si="95">AO39+(AO$6*$E40)</f>
        <v>0</v>
      </c>
      <c r="AP40" s="109">
        <f t="shared" si="95"/>
        <v>0</v>
      </c>
      <c r="AQ40" s="106"/>
      <c r="AR40" s="109">
        <f t="shared" si="17"/>
        <v>39737.85976533447</v>
      </c>
      <c r="AS40" s="109">
        <f t="shared" si="8"/>
        <v>68070.618340113186</v>
      </c>
      <c r="AT40" s="109">
        <f t="shared" si="8"/>
        <v>1342.2068270821633</v>
      </c>
      <c r="AU40" s="109">
        <f t="shared" si="8"/>
        <v>251722.07202380043</v>
      </c>
      <c r="AV40" s="109">
        <f t="shared" si="8"/>
        <v>0</v>
      </c>
      <c r="AW40" s="109">
        <f t="shared" si="8"/>
        <v>0</v>
      </c>
      <c r="AX40" s="109">
        <f t="shared" si="8"/>
        <v>0</v>
      </c>
      <c r="AY40" s="109">
        <f t="shared" si="41"/>
        <v>360872.75695633027</v>
      </c>
      <c r="AZ40" s="112">
        <f t="shared" si="35"/>
        <v>0.9</v>
      </c>
      <c r="BA40" s="113">
        <f t="shared" si="9"/>
        <v>324785.48126069724</v>
      </c>
      <c r="BB40" s="113">
        <f t="shared" si="10"/>
        <v>342905.26326023153</v>
      </c>
    </row>
    <row r="41" spans="1:54" s="90" customFormat="1">
      <c r="A41" s="94">
        <f t="shared" si="30"/>
        <v>32</v>
      </c>
      <c r="B41" s="107">
        <v>41579</v>
      </c>
      <c r="C41" s="108">
        <f t="shared" ref="C41:D41" si="96">C40</f>
        <v>0</v>
      </c>
      <c r="D41" s="108">
        <f t="shared" si="96"/>
        <v>0</v>
      </c>
      <c r="E41" s="108">
        <f t="shared" si="46"/>
        <v>381.25</v>
      </c>
      <c r="F41" s="109">
        <f t="shared" si="43"/>
        <v>412679.75</v>
      </c>
      <c r="G41" s="109">
        <f t="shared" si="59"/>
        <v>41340.108033078257</v>
      </c>
      <c r="H41" s="109">
        <f t="shared" si="60"/>
        <v>300828.49572911346</v>
      </c>
      <c r="I41" s="109">
        <f t="shared" si="61"/>
        <v>3667.2676480956525</v>
      </c>
      <c r="J41" s="109">
        <f t="shared" si="62"/>
        <v>206941.50163628618</v>
      </c>
      <c r="K41" s="109">
        <f t="shared" si="63"/>
        <v>76976.91016992279</v>
      </c>
      <c r="L41" s="109">
        <f t="shared" si="38"/>
        <v>78101.14360442599</v>
      </c>
      <c r="M41" s="109">
        <f t="shared" si="15"/>
        <v>78101.14360442599</v>
      </c>
      <c r="N41" s="109">
        <f t="shared" si="39"/>
        <v>458.61382578266893</v>
      </c>
      <c r="O41" s="106"/>
      <c r="P41" s="110">
        <f t="shared" si="49"/>
        <v>13766.255975015059</v>
      </c>
      <c r="Q41" s="110">
        <f t="shared" si="50"/>
        <v>183204.55389903008</v>
      </c>
      <c r="R41" s="110">
        <f t="shared" si="51"/>
        <v>1305.5472827220522</v>
      </c>
      <c r="S41" s="110">
        <f t="shared" si="52"/>
        <v>226807.88579336967</v>
      </c>
      <c r="T41" s="110">
        <f t="shared" si="53"/>
        <v>128397.48616343121</v>
      </c>
      <c r="U41" s="110">
        <f t="shared" si="54"/>
        <v>47563.596455095423</v>
      </c>
      <c r="V41" s="110">
        <f t="shared" si="55"/>
        <v>85598.853390450895</v>
      </c>
      <c r="W41" s="111">
        <f t="shared" si="31"/>
        <v>686644.17895911448</v>
      </c>
      <c r="X41" s="112">
        <v>0.9</v>
      </c>
      <c r="Y41" s="113">
        <f t="shared" si="6"/>
        <v>617979.7610632031</v>
      </c>
      <c r="Z41" s="113">
        <f t="shared" si="7"/>
        <v>652456.85193291923</v>
      </c>
      <c r="AA41" s="113"/>
      <c r="AB41" s="115"/>
      <c r="AC41" s="66"/>
      <c r="AD41" s="66"/>
      <c r="AE41" s="107">
        <f t="shared" si="64"/>
        <v>41579</v>
      </c>
      <c r="AF41" s="108">
        <f t="shared" ref="AF41:AG41" si="97">AF40</f>
        <v>1058.0227272727273</v>
      </c>
      <c r="AG41" s="108">
        <f t="shared" si="97"/>
        <v>269.75</v>
      </c>
      <c r="AH41" s="108">
        <f t="shared" si="47"/>
        <v>381.25</v>
      </c>
      <c r="AI41" s="109">
        <f t="shared" si="45"/>
        <v>333598.75</v>
      </c>
      <c r="AJ41" s="109">
        <f t="shared" si="66"/>
        <v>41440.964314445751</v>
      </c>
      <c r="AK41" s="109">
        <f t="shared" si="67"/>
        <v>296297.83119184565</v>
      </c>
      <c r="AL41" s="109">
        <f t="shared" si="68"/>
        <v>3839.2643136867991</v>
      </c>
      <c r="AM41" s="109">
        <f t="shared" si="69"/>
        <v>286375.09002975054</v>
      </c>
      <c r="AN41" s="109">
        <f t="shared" si="70"/>
        <v>75454.557360999388</v>
      </c>
      <c r="AO41" s="109">
        <f t="shared" ref="AO41:AP41" si="98">AO40+(AO$6*$E41)</f>
        <v>0</v>
      </c>
      <c r="AP41" s="109">
        <f t="shared" si="98"/>
        <v>0</v>
      </c>
      <c r="AQ41" s="106"/>
      <c r="AR41" s="109">
        <f t="shared" si="17"/>
        <v>39783.32574186792</v>
      </c>
      <c r="AS41" s="109">
        <f t="shared" si="8"/>
        <v>68148.501174124496</v>
      </c>
      <c r="AT41" s="109">
        <f t="shared" si="8"/>
        <v>1343.7425097903797</v>
      </c>
      <c r="AU41" s="109">
        <f t="shared" si="8"/>
        <v>252010.07922618047</v>
      </c>
      <c r="AV41" s="109">
        <f t="shared" si="8"/>
        <v>0</v>
      </c>
      <c r="AW41" s="109">
        <f t="shared" si="8"/>
        <v>0</v>
      </c>
      <c r="AX41" s="109">
        <f t="shared" si="8"/>
        <v>0</v>
      </c>
      <c r="AY41" s="109">
        <f t="shared" si="41"/>
        <v>361285.64865196327</v>
      </c>
      <c r="AZ41" s="112">
        <f t="shared" si="35"/>
        <v>0.9</v>
      </c>
      <c r="BA41" s="113">
        <f t="shared" si="9"/>
        <v>325157.08378676698</v>
      </c>
      <c r="BB41" s="113">
        <f t="shared" si="10"/>
        <v>343297.5974912307</v>
      </c>
    </row>
    <row r="42" spans="1:54" s="90" customFormat="1">
      <c r="A42" s="94">
        <f t="shared" si="30"/>
        <v>33</v>
      </c>
      <c r="B42" s="107">
        <v>41609</v>
      </c>
      <c r="C42" s="108">
        <f t="shared" ref="C42:D42" si="99">C41</f>
        <v>0</v>
      </c>
      <c r="D42" s="108">
        <f t="shared" si="99"/>
        <v>0</v>
      </c>
      <c r="E42" s="108">
        <f t="shared" ref="E42" si="100">4575/12</f>
        <v>381.25</v>
      </c>
      <c r="F42" s="109">
        <f t="shared" ref="F42:F53" si="101">F41+E42</f>
        <v>413061</v>
      </c>
      <c r="G42" s="109">
        <f t="shared" si="59"/>
        <v>41378.299672449008</v>
      </c>
      <c r="H42" s="109">
        <f t="shared" si="60"/>
        <v>301556.50997771625</v>
      </c>
      <c r="I42" s="109">
        <f t="shared" si="61"/>
        <v>3670.6556161043482</v>
      </c>
      <c r="J42" s="109">
        <f t="shared" si="62"/>
        <v>207355.55029735522</v>
      </c>
      <c r="K42" s="109">
        <f t="shared" si="63"/>
        <v>77130.925610697479</v>
      </c>
      <c r="L42" s="109">
        <f t="shared" ref="L42:L53" si="102">L41*(0.99192-(0.000001*A42))</f>
        <v>77467.509026363288</v>
      </c>
      <c r="M42" s="109">
        <f t="shared" ref="M42:M53" si="103">L42</f>
        <v>77467.509026363288</v>
      </c>
      <c r="N42" s="109">
        <f t="shared" ref="N42:N53" si="104">(L41-L42)*$N$6</f>
        <v>454.94962704901974</v>
      </c>
      <c r="O42" s="106"/>
      <c r="P42" s="110">
        <f t="shared" ref="P42:V53" si="105">P$6*G42</f>
        <v>13778.97379092552</v>
      </c>
      <c r="Q42" s="110">
        <f t="shared" si="105"/>
        <v>183647.9145764292</v>
      </c>
      <c r="R42" s="110">
        <f t="shared" si="105"/>
        <v>1306.7533993331479</v>
      </c>
      <c r="S42" s="110">
        <f t="shared" si="105"/>
        <v>227261.68312590133</v>
      </c>
      <c r="T42" s="110">
        <f t="shared" si="105"/>
        <v>128654.38391864339</v>
      </c>
      <c r="U42" s="110">
        <f t="shared" si="105"/>
        <v>47177.712997055241</v>
      </c>
      <c r="V42" s="110">
        <f t="shared" si="105"/>
        <v>84904.389892894163</v>
      </c>
      <c r="W42" s="111">
        <f t="shared" ref="W42:W53" si="106">SUM(P42:V42)</f>
        <v>686731.81170118204</v>
      </c>
      <c r="X42" s="112">
        <v>0.9</v>
      </c>
      <c r="Y42" s="113">
        <f t="shared" ref="Y42:Y53" si="107">W42*X42</f>
        <v>618058.63053106389</v>
      </c>
      <c r="Z42" s="113">
        <f t="shared" ref="Z42:Z53" si="108">Y42*$Z$2</f>
        <v>652540.12152839196</v>
      </c>
      <c r="AA42" s="113"/>
      <c r="AB42" s="115"/>
      <c r="AC42" s="66"/>
      <c r="AD42" s="66"/>
      <c r="AE42" s="107">
        <f t="shared" si="64"/>
        <v>41609</v>
      </c>
      <c r="AF42" s="108">
        <f t="shared" ref="AF42:AG42" si="109">AF41</f>
        <v>1058.0227272727273</v>
      </c>
      <c r="AG42" s="108">
        <f t="shared" si="109"/>
        <v>269.75</v>
      </c>
      <c r="AH42" s="108">
        <f t="shared" ref="AH42" si="110">4575/12</f>
        <v>381.25</v>
      </c>
      <c r="AI42" s="109">
        <f t="shared" ref="AI42:AI53" si="111">AI41+AH42</f>
        <v>333980</v>
      </c>
      <c r="AJ42" s="109">
        <f t="shared" si="66"/>
        <v>41488.324706668092</v>
      </c>
      <c r="AK42" s="109">
        <f t="shared" si="67"/>
        <v>296636.45220928616</v>
      </c>
      <c r="AL42" s="109">
        <f t="shared" si="68"/>
        <v>3843.6519785674172</v>
      </c>
      <c r="AM42" s="109">
        <f t="shared" si="69"/>
        <v>286702.37094154605</v>
      </c>
      <c r="AN42" s="109">
        <f t="shared" si="70"/>
        <v>75540.789848362969</v>
      </c>
      <c r="AO42" s="109">
        <f t="shared" ref="AO42:AP42" si="112">AO41+(AO$6*$E42)</f>
        <v>0</v>
      </c>
      <c r="AP42" s="109">
        <f t="shared" si="112"/>
        <v>0</v>
      </c>
      <c r="AQ42" s="106"/>
      <c r="AR42" s="109">
        <f t="shared" ref="AR42:AR53" si="113">AR$6*AJ42</f>
        <v>39828.791718401364</v>
      </c>
      <c r="AS42" s="109">
        <f t="shared" ref="AS42:AS53" si="114">AS$6*AK42</f>
        <v>68226.384008135821</v>
      </c>
      <c r="AT42" s="109">
        <f t="shared" ref="AT42:AT53" si="115">AT$6*AL42</f>
        <v>1345.2781924985959</v>
      </c>
      <c r="AU42" s="109">
        <f t="shared" ref="AU42:AU53" si="116">AU$6*AM42</f>
        <v>252298.08642856052</v>
      </c>
      <c r="AV42" s="109">
        <f t="shared" ref="AV42:AV53" si="117">AV$6*AN42</f>
        <v>0</v>
      </c>
      <c r="AW42" s="109">
        <f t="shared" ref="AW42:AW53" si="118">AW$6*AO42</f>
        <v>0</v>
      </c>
      <c r="AX42" s="109">
        <f t="shared" ref="AX42:AX53" si="119">AX$6*AP42</f>
        <v>0</v>
      </c>
      <c r="AY42" s="109">
        <f t="shared" ref="AY42:AY53" si="120">SUM(AR42:AX42)</f>
        <v>361698.54034759628</v>
      </c>
      <c r="AZ42" s="112">
        <f t="shared" si="35"/>
        <v>0.9</v>
      </c>
      <c r="BA42" s="113">
        <f t="shared" ref="BA42:BA53" si="121">AY42*AZ42</f>
        <v>325528.68631283665</v>
      </c>
      <c r="BB42" s="113">
        <f t="shared" ref="BB42:BB53" si="122">BA42*$BB$2</f>
        <v>343689.93172222981</v>
      </c>
    </row>
    <row r="43" spans="1:54" s="90" customFormat="1">
      <c r="A43" s="94">
        <f>A42+1</f>
        <v>34</v>
      </c>
      <c r="B43" s="107">
        <v>41640</v>
      </c>
      <c r="C43" s="108">
        <f t="shared" ref="C43:D43" si="123">C42</f>
        <v>0</v>
      </c>
      <c r="D43" s="108">
        <f t="shared" si="123"/>
        <v>0</v>
      </c>
      <c r="E43" s="108">
        <f t="shared" si="46"/>
        <v>381.25</v>
      </c>
      <c r="F43" s="109">
        <f t="shared" si="101"/>
        <v>413442.25</v>
      </c>
      <c r="G43" s="109">
        <f t="shared" si="59"/>
        <v>41416.491311819758</v>
      </c>
      <c r="H43" s="109">
        <f t="shared" si="60"/>
        <v>302280.88884166628</v>
      </c>
      <c r="I43" s="109">
        <f t="shared" si="61"/>
        <v>3674.0435841130438</v>
      </c>
      <c r="J43" s="109">
        <f t="shared" si="62"/>
        <v>207767.79887851598</v>
      </c>
      <c r="K43" s="109">
        <f t="shared" si="63"/>
        <v>77284.2714680957</v>
      </c>
      <c r="L43" s="109">
        <f t="shared" si="102"/>
        <v>76838.937658123381</v>
      </c>
      <c r="M43" s="109">
        <f t="shared" si="103"/>
        <v>76838.937658123381</v>
      </c>
      <c r="N43" s="109">
        <f t="shared" si="104"/>
        <v>451.31424239625346</v>
      </c>
      <c r="O43" s="106"/>
      <c r="P43" s="110">
        <f t="shared" si="105"/>
        <v>13791.691606835981</v>
      </c>
      <c r="Q43" s="110">
        <f t="shared" si="105"/>
        <v>184089.06130457477</v>
      </c>
      <c r="R43" s="110">
        <f t="shared" si="105"/>
        <v>1307.9595159442435</v>
      </c>
      <c r="S43" s="110">
        <f t="shared" si="105"/>
        <v>227713.50757085354</v>
      </c>
      <c r="T43" s="110">
        <f t="shared" si="105"/>
        <v>128910.16480878362</v>
      </c>
      <c r="U43" s="110">
        <f t="shared" si="105"/>
        <v>46794.913033797136</v>
      </c>
      <c r="V43" s="110">
        <f t="shared" si="105"/>
        <v>84215.475673303226</v>
      </c>
      <c r="W43" s="111">
        <f t="shared" si="106"/>
        <v>686822.77351409267</v>
      </c>
      <c r="X43" s="112">
        <v>0.9</v>
      </c>
      <c r="Y43" s="113">
        <f t="shared" si="107"/>
        <v>618140.49616268347</v>
      </c>
      <c r="Z43" s="114">
        <f t="shared" si="108"/>
        <v>652626.55444359954</v>
      </c>
      <c r="AA43" s="113"/>
      <c r="AB43" s="115"/>
      <c r="AC43" s="66"/>
      <c r="AD43" s="66"/>
      <c r="AE43" s="107">
        <f>B43</f>
        <v>41640</v>
      </c>
      <c r="AF43" s="108">
        <f t="shared" ref="AF43:AG43" si="124">AF42</f>
        <v>1058.0227272727273</v>
      </c>
      <c r="AG43" s="108">
        <f t="shared" si="124"/>
        <v>269.75</v>
      </c>
      <c r="AH43" s="108">
        <f t="shared" si="47"/>
        <v>381.25</v>
      </c>
      <c r="AI43" s="109">
        <f t="shared" si="111"/>
        <v>334361.25</v>
      </c>
      <c r="AJ43" s="109">
        <f t="shared" si="66"/>
        <v>41535.685098890433</v>
      </c>
      <c r="AK43" s="109">
        <f t="shared" si="67"/>
        <v>296975.07322672667</v>
      </c>
      <c r="AL43" s="109">
        <f t="shared" si="68"/>
        <v>3848.0396434480353</v>
      </c>
      <c r="AM43" s="109">
        <f t="shared" si="69"/>
        <v>287029.65185334155</v>
      </c>
      <c r="AN43" s="109">
        <f t="shared" si="70"/>
        <v>75627.022335726549</v>
      </c>
      <c r="AO43" s="109">
        <f t="shared" ref="AO43:AP43" si="125">AO42+(AO$6*$E43)</f>
        <v>0</v>
      </c>
      <c r="AP43" s="109">
        <f t="shared" si="125"/>
        <v>0</v>
      </c>
      <c r="AQ43" s="106"/>
      <c r="AR43" s="109">
        <f t="shared" si="113"/>
        <v>39874.257694934815</v>
      </c>
      <c r="AS43" s="109">
        <f t="shared" si="114"/>
        <v>68304.266842147132</v>
      </c>
      <c r="AT43" s="109">
        <f t="shared" si="115"/>
        <v>1346.8138752068123</v>
      </c>
      <c r="AU43" s="109">
        <f t="shared" si="116"/>
        <v>252586.09363094057</v>
      </c>
      <c r="AV43" s="109">
        <f t="shared" si="117"/>
        <v>0</v>
      </c>
      <c r="AW43" s="109">
        <f t="shared" si="118"/>
        <v>0</v>
      </c>
      <c r="AX43" s="109">
        <f t="shared" si="119"/>
        <v>0</v>
      </c>
      <c r="AY43" s="109">
        <f t="shared" si="120"/>
        <v>362111.43204322935</v>
      </c>
      <c r="AZ43" s="112">
        <f t="shared" si="35"/>
        <v>0.9</v>
      </c>
      <c r="BA43" s="113">
        <f t="shared" si="121"/>
        <v>325900.28883890645</v>
      </c>
      <c r="BB43" s="114">
        <f t="shared" si="122"/>
        <v>344082.26595322904</v>
      </c>
    </row>
    <row r="44" spans="1:54" s="90" customFormat="1">
      <c r="A44" s="94">
        <f t="shared" si="30"/>
        <v>35</v>
      </c>
      <c r="B44" s="107">
        <v>41671</v>
      </c>
      <c r="C44" s="108">
        <f t="shared" ref="C44:D44" si="126">C43</f>
        <v>0</v>
      </c>
      <c r="D44" s="108">
        <f t="shared" si="126"/>
        <v>0</v>
      </c>
      <c r="E44" s="108">
        <f t="shared" si="46"/>
        <v>381.25</v>
      </c>
      <c r="F44" s="109">
        <f t="shared" si="101"/>
        <v>413823.5</v>
      </c>
      <c r="G44" s="109">
        <f t="shared" si="59"/>
        <v>41454.682951190509</v>
      </c>
      <c r="H44" s="109">
        <f t="shared" si="60"/>
        <v>303001.6609122107</v>
      </c>
      <c r="I44" s="109">
        <f t="shared" si="61"/>
        <v>3677.4315521217395</v>
      </c>
      <c r="J44" s="109">
        <f t="shared" si="62"/>
        <v>208178.26153687554</v>
      </c>
      <c r="K44" s="109">
        <f t="shared" si="63"/>
        <v>77436.953008196739</v>
      </c>
      <c r="L44" s="109">
        <f t="shared" si="102"/>
        <v>76215.389679027707</v>
      </c>
      <c r="M44" s="109">
        <f t="shared" si="103"/>
        <v>76215.389679027707</v>
      </c>
      <c r="N44" s="109">
        <f t="shared" si="104"/>
        <v>447.7074489906941</v>
      </c>
      <c r="O44" s="106"/>
      <c r="P44" s="110">
        <f t="shared" si="105"/>
        <v>13804.409422746441</v>
      </c>
      <c r="Q44" s="110">
        <f t="shared" si="105"/>
        <v>184528.01149553631</v>
      </c>
      <c r="R44" s="110">
        <f t="shared" si="105"/>
        <v>1309.1656325553392</v>
      </c>
      <c r="S44" s="110">
        <f t="shared" si="105"/>
        <v>228163.3746444156</v>
      </c>
      <c r="T44" s="110">
        <f t="shared" si="105"/>
        <v>129164.83761767215</v>
      </c>
      <c r="U44" s="110">
        <f t="shared" si="105"/>
        <v>46415.172314527874</v>
      </c>
      <c r="V44" s="110">
        <f t="shared" si="105"/>
        <v>83532.067088214375</v>
      </c>
      <c r="W44" s="111">
        <f t="shared" si="106"/>
        <v>686917.03821566806</v>
      </c>
      <c r="X44" s="112">
        <v>0.9</v>
      </c>
      <c r="Y44" s="113">
        <f t="shared" si="107"/>
        <v>618225.33439410129</v>
      </c>
      <c r="Z44" s="113">
        <f t="shared" si="108"/>
        <v>652716.12579994823</v>
      </c>
      <c r="AA44" s="113"/>
      <c r="AB44" s="115"/>
      <c r="AC44" s="66"/>
      <c r="AD44" s="66"/>
      <c r="AE44" s="107">
        <f t="shared" ref="AE44:AE54" si="127">B44</f>
        <v>41671</v>
      </c>
      <c r="AF44" s="108">
        <f t="shared" ref="AF44:AG44" si="128">AF43</f>
        <v>1058.0227272727273</v>
      </c>
      <c r="AG44" s="108">
        <f t="shared" si="128"/>
        <v>269.75</v>
      </c>
      <c r="AH44" s="108">
        <f t="shared" si="47"/>
        <v>381.25</v>
      </c>
      <c r="AI44" s="109">
        <f t="shared" si="111"/>
        <v>334742.5</v>
      </c>
      <c r="AJ44" s="109">
        <f t="shared" si="66"/>
        <v>41583.045491112774</v>
      </c>
      <c r="AK44" s="109">
        <f t="shared" si="67"/>
        <v>297313.69424416719</v>
      </c>
      <c r="AL44" s="109">
        <f t="shared" si="68"/>
        <v>3852.4273083286535</v>
      </c>
      <c r="AM44" s="109">
        <f t="shared" si="69"/>
        <v>287356.93276513705</v>
      </c>
      <c r="AN44" s="109">
        <f t="shared" si="70"/>
        <v>75713.25482309013</v>
      </c>
      <c r="AO44" s="109">
        <f t="shared" ref="AO44:AP44" si="129">AO43+(AO$6*$E44)</f>
        <v>0</v>
      </c>
      <c r="AP44" s="109">
        <f t="shared" si="129"/>
        <v>0</v>
      </c>
      <c r="AQ44" s="106"/>
      <c r="AR44" s="109">
        <f t="shared" si="113"/>
        <v>39919.723671468259</v>
      </c>
      <c r="AS44" s="109">
        <f t="shared" si="114"/>
        <v>68382.149676158457</v>
      </c>
      <c r="AT44" s="109">
        <f t="shared" si="115"/>
        <v>1348.3495579150285</v>
      </c>
      <c r="AU44" s="109">
        <f t="shared" si="116"/>
        <v>252874.10083332061</v>
      </c>
      <c r="AV44" s="109">
        <f t="shared" si="117"/>
        <v>0</v>
      </c>
      <c r="AW44" s="109">
        <f t="shared" si="118"/>
        <v>0</v>
      </c>
      <c r="AX44" s="109">
        <f t="shared" si="119"/>
        <v>0</v>
      </c>
      <c r="AY44" s="109">
        <f t="shared" si="120"/>
        <v>362524.32373886235</v>
      </c>
      <c r="AZ44" s="112">
        <f t="shared" si="35"/>
        <v>0.9</v>
      </c>
      <c r="BA44" s="113">
        <f t="shared" si="121"/>
        <v>326271.89136497612</v>
      </c>
      <c r="BB44" s="113">
        <f t="shared" si="122"/>
        <v>344474.60018422815</v>
      </c>
    </row>
    <row r="45" spans="1:54" s="90" customFormat="1">
      <c r="A45" s="94">
        <f t="shared" si="30"/>
        <v>36</v>
      </c>
      <c r="B45" s="107">
        <v>41699</v>
      </c>
      <c r="C45" s="108">
        <f t="shared" ref="C45:D45" si="130">C44</f>
        <v>0</v>
      </c>
      <c r="D45" s="108">
        <f t="shared" si="130"/>
        <v>0</v>
      </c>
      <c r="E45" s="108">
        <f t="shared" si="46"/>
        <v>381.25</v>
      </c>
      <c r="F45" s="109">
        <f t="shared" si="101"/>
        <v>414204.75</v>
      </c>
      <c r="G45" s="109">
        <f t="shared" si="59"/>
        <v>41492.87459056126</v>
      </c>
      <c r="H45" s="109">
        <f t="shared" si="60"/>
        <v>303718.85455945641</v>
      </c>
      <c r="I45" s="109">
        <f t="shared" si="61"/>
        <v>3680.8195201304352</v>
      </c>
      <c r="J45" s="109">
        <f t="shared" si="62"/>
        <v>208586.95232004204</v>
      </c>
      <c r="K45" s="109">
        <f t="shared" si="63"/>
        <v>77588.975456349144</v>
      </c>
      <c r="L45" s="109">
        <f t="shared" si="102"/>
        <v>75596.825576392715</v>
      </c>
      <c r="M45" s="109">
        <f t="shared" si="103"/>
        <v>75596.825576392715</v>
      </c>
      <c r="N45" s="109">
        <f t="shared" si="104"/>
        <v>444.12902569192374</v>
      </c>
      <c r="O45" s="106"/>
      <c r="P45" s="110">
        <f t="shared" si="105"/>
        <v>13817.1272386569</v>
      </c>
      <c r="Q45" s="110">
        <f t="shared" si="105"/>
        <v>184964.78242670896</v>
      </c>
      <c r="R45" s="110">
        <f t="shared" si="105"/>
        <v>1310.3717491664349</v>
      </c>
      <c r="S45" s="110">
        <f t="shared" si="105"/>
        <v>228611.2997427661</v>
      </c>
      <c r="T45" s="110">
        <f t="shared" si="105"/>
        <v>129418.41106119036</v>
      </c>
      <c r="U45" s="110">
        <f t="shared" si="105"/>
        <v>46038.46677602316</v>
      </c>
      <c r="V45" s="110">
        <f t="shared" si="105"/>
        <v>82854.120831726425</v>
      </c>
      <c r="W45" s="111">
        <f t="shared" si="106"/>
        <v>687014.57982623845</v>
      </c>
      <c r="X45" s="112">
        <v>0.9</v>
      </c>
      <c r="Y45" s="113">
        <f t="shared" si="107"/>
        <v>618313.12184361462</v>
      </c>
      <c r="Z45" s="113">
        <f t="shared" si="108"/>
        <v>652808.81091126986</v>
      </c>
      <c r="AA45" s="113"/>
      <c r="AB45" s="115"/>
      <c r="AC45" s="66"/>
      <c r="AD45" s="66"/>
      <c r="AE45" s="107">
        <f t="shared" si="127"/>
        <v>41699</v>
      </c>
      <c r="AF45" s="108">
        <f t="shared" ref="AF45:AG45" si="131">AF44</f>
        <v>1058.0227272727273</v>
      </c>
      <c r="AG45" s="108">
        <f t="shared" si="131"/>
        <v>269.75</v>
      </c>
      <c r="AH45" s="108">
        <f t="shared" si="47"/>
        <v>381.25</v>
      </c>
      <c r="AI45" s="109">
        <f t="shared" si="111"/>
        <v>335123.75</v>
      </c>
      <c r="AJ45" s="109">
        <f t="shared" si="66"/>
        <v>41630.405883335116</v>
      </c>
      <c r="AK45" s="109">
        <f t="shared" si="67"/>
        <v>297652.3152616077</v>
      </c>
      <c r="AL45" s="109">
        <f t="shared" si="68"/>
        <v>3856.8149732092716</v>
      </c>
      <c r="AM45" s="109">
        <f t="shared" si="69"/>
        <v>287684.21367693256</v>
      </c>
      <c r="AN45" s="109">
        <f t="shared" si="70"/>
        <v>75799.487310453711</v>
      </c>
      <c r="AO45" s="109">
        <f t="shared" ref="AO45:AP45" si="132">AO44+(AO$6*$E45)</f>
        <v>0</v>
      </c>
      <c r="AP45" s="109">
        <f t="shared" si="132"/>
        <v>0</v>
      </c>
      <c r="AQ45" s="106"/>
      <c r="AR45" s="109">
        <f t="shared" si="113"/>
        <v>39965.189648001709</v>
      </c>
      <c r="AS45" s="109">
        <f t="shared" si="114"/>
        <v>68460.032510169767</v>
      </c>
      <c r="AT45" s="109">
        <f t="shared" si="115"/>
        <v>1349.885240623245</v>
      </c>
      <c r="AU45" s="109">
        <f t="shared" si="116"/>
        <v>253162.10803570066</v>
      </c>
      <c r="AV45" s="109">
        <f t="shared" si="117"/>
        <v>0</v>
      </c>
      <c r="AW45" s="109">
        <f t="shared" si="118"/>
        <v>0</v>
      </c>
      <c r="AX45" s="109">
        <f t="shared" si="119"/>
        <v>0</v>
      </c>
      <c r="AY45" s="109">
        <f t="shared" si="120"/>
        <v>362937.21543449536</v>
      </c>
      <c r="AZ45" s="112">
        <f t="shared" si="35"/>
        <v>0.9</v>
      </c>
      <c r="BA45" s="113">
        <f t="shared" si="121"/>
        <v>326643.49389104586</v>
      </c>
      <c r="BB45" s="113">
        <f t="shared" si="122"/>
        <v>344866.93441522733</v>
      </c>
    </row>
    <row r="46" spans="1:54" s="90" customFormat="1">
      <c r="A46" s="94">
        <f t="shared" si="30"/>
        <v>37</v>
      </c>
      <c r="B46" s="107">
        <v>41730</v>
      </c>
      <c r="C46" s="108">
        <f t="shared" ref="C46:D46" si="133">C45</f>
        <v>0</v>
      </c>
      <c r="D46" s="108">
        <f t="shared" si="133"/>
        <v>0</v>
      </c>
      <c r="E46" s="108">
        <f t="shared" si="46"/>
        <v>381.25</v>
      </c>
      <c r="F46" s="109">
        <f t="shared" si="101"/>
        <v>414586</v>
      </c>
      <c r="G46" s="109">
        <f t="shared" si="59"/>
        <v>41531.06622993201</v>
      </c>
      <c r="H46" s="109">
        <f t="shared" si="60"/>
        <v>304432.49793405033</v>
      </c>
      <c r="I46" s="109">
        <f t="shared" si="61"/>
        <v>3684.2074881391309</v>
      </c>
      <c r="J46" s="109">
        <f t="shared" si="62"/>
        <v>208993.88516695704</v>
      </c>
      <c r="K46" s="109">
        <f t="shared" si="63"/>
        <v>77740.34399748026</v>
      </c>
      <c r="L46" s="109">
        <f t="shared" si="102"/>
        <v>74983.206143189134</v>
      </c>
      <c r="M46" s="109">
        <f t="shared" si="103"/>
        <v>74983.206143189134</v>
      </c>
      <c r="N46" s="109">
        <f t="shared" si="104"/>
        <v>440.57875304017125</v>
      </c>
      <c r="O46" s="106"/>
      <c r="P46" s="110">
        <f t="shared" si="105"/>
        <v>13829.84505456736</v>
      </c>
      <c r="Q46" s="110">
        <f t="shared" si="105"/>
        <v>185399.39124183665</v>
      </c>
      <c r="R46" s="110">
        <f t="shared" si="105"/>
        <v>1311.5778657775306</v>
      </c>
      <c r="S46" s="110">
        <f t="shared" si="105"/>
        <v>229057.29814298495</v>
      </c>
      <c r="T46" s="110">
        <f t="shared" si="105"/>
        <v>129670.89378779707</v>
      </c>
      <c r="U46" s="110">
        <f t="shared" si="105"/>
        <v>45664.772541202183</v>
      </c>
      <c r="V46" s="110">
        <f t="shared" si="105"/>
        <v>82181.593932935299</v>
      </c>
      <c r="W46" s="111">
        <f t="shared" si="106"/>
        <v>687115.37256710092</v>
      </c>
      <c r="X46" s="112">
        <v>0.9</v>
      </c>
      <c r="Y46" s="113">
        <f t="shared" si="107"/>
        <v>618403.8353103908</v>
      </c>
      <c r="Z46" s="113">
        <f t="shared" si="108"/>
        <v>652904.58528235753</v>
      </c>
      <c r="AA46" s="113"/>
      <c r="AB46" s="115"/>
      <c r="AC46" s="66"/>
      <c r="AD46" s="66"/>
      <c r="AE46" s="107">
        <f t="shared" si="127"/>
        <v>41730</v>
      </c>
      <c r="AF46" s="108">
        <f t="shared" ref="AF46:AG46" si="134">AF45</f>
        <v>1058.0227272727273</v>
      </c>
      <c r="AG46" s="108">
        <f t="shared" si="134"/>
        <v>269.75</v>
      </c>
      <c r="AH46" s="108">
        <f t="shared" si="47"/>
        <v>381.25</v>
      </c>
      <c r="AI46" s="109">
        <f t="shared" si="111"/>
        <v>335505</v>
      </c>
      <c r="AJ46" s="109">
        <f t="shared" si="66"/>
        <v>41677.766275557457</v>
      </c>
      <c r="AK46" s="109">
        <f t="shared" si="67"/>
        <v>297990.93627904821</v>
      </c>
      <c r="AL46" s="109">
        <f t="shared" si="68"/>
        <v>3861.2026380898897</v>
      </c>
      <c r="AM46" s="109">
        <f t="shared" si="69"/>
        <v>288011.49458872806</v>
      </c>
      <c r="AN46" s="109">
        <f t="shared" si="70"/>
        <v>75885.719797817292</v>
      </c>
      <c r="AO46" s="109">
        <f t="shared" ref="AO46:AP46" si="135">AO45+(AO$6*$E46)</f>
        <v>0</v>
      </c>
      <c r="AP46" s="109">
        <f t="shared" si="135"/>
        <v>0</v>
      </c>
      <c r="AQ46" s="106"/>
      <c r="AR46" s="109">
        <f t="shared" si="113"/>
        <v>40010.65562453516</v>
      </c>
      <c r="AS46" s="109">
        <f t="shared" si="114"/>
        <v>68537.915344181092</v>
      </c>
      <c r="AT46" s="109">
        <f t="shared" si="115"/>
        <v>1351.4209233314614</v>
      </c>
      <c r="AU46" s="109">
        <f t="shared" si="116"/>
        <v>253450.1152380807</v>
      </c>
      <c r="AV46" s="109">
        <f t="shared" si="117"/>
        <v>0</v>
      </c>
      <c r="AW46" s="109">
        <f t="shared" si="118"/>
        <v>0</v>
      </c>
      <c r="AX46" s="109">
        <f t="shared" si="119"/>
        <v>0</v>
      </c>
      <c r="AY46" s="109">
        <f t="shared" si="120"/>
        <v>363350.10713012842</v>
      </c>
      <c r="AZ46" s="112">
        <f t="shared" si="35"/>
        <v>0.9</v>
      </c>
      <c r="BA46" s="113">
        <f t="shared" si="121"/>
        <v>327015.09641711559</v>
      </c>
      <c r="BB46" s="113">
        <f t="shared" si="122"/>
        <v>345259.2686462265</v>
      </c>
    </row>
    <row r="47" spans="1:54" s="90" customFormat="1">
      <c r="A47" s="94">
        <f t="shared" si="30"/>
        <v>38</v>
      </c>
      <c r="B47" s="107">
        <v>41760</v>
      </c>
      <c r="C47" s="108">
        <f t="shared" ref="C47:D47" si="136">C46</f>
        <v>0</v>
      </c>
      <c r="D47" s="108">
        <f t="shared" si="136"/>
        <v>0</v>
      </c>
      <c r="E47" s="108">
        <f t="shared" si="46"/>
        <v>381.25</v>
      </c>
      <c r="F47" s="109">
        <f t="shared" si="101"/>
        <v>414967.25</v>
      </c>
      <c r="G47" s="109">
        <f t="shared" si="59"/>
        <v>41569.257869302761</v>
      </c>
      <c r="H47" s="109">
        <f t="shared" si="60"/>
        <v>305142.61896884785</v>
      </c>
      <c r="I47" s="109">
        <f t="shared" si="61"/>
        <v>3687.5954561478266</v>
      </c>
      <c r="J47" s="109">
        <f t="shared" si="62"/>
        <v>209399.07390872136</v>
      </c>
      <c r="K47" s="109">
        <f t="shared" si="63"/>
        <v>77891.063776403462</v>
      </c>
      <c r="L47" s="109">
        <f t="shared" si="102"/>
        <v>74374.492475718725</v>
      </c>
      <c r="M47" s="109">
        <f t="shared" si="103"/>
        <v>74374.492475718725</v>
      </c>
      <c r="N47" s="109">
        <f t="shared" si="104"/>
        <v>437.05641324375352</v>
      </c>
      <c r="O47" s="106"/>
      <c r="P47" s="109">
        <f t="shared" si="105"/>
        <v>13842.562870477821</v>
      </c>
      <c r="Q47" s="109">
        <f t="shared" si="105"/>
        <v>185831.85495202834</v>
      </c>
      <c r="R47" s="109">
        <f t="shared" si="105"/>
        <v>1312.7839823886261</v>
      </c>
      <c r="S47" s="109">
        <f t="shared" si="105"/>
        <v>229501.38500395863</v>
      </c>
      <c r="T47" s="109">
        <f t="shared" si="105"/>
        <v>129922.29437904096</v>
      </c>
      <c r="U47" s="109">
        <f t="shared" si="105"/>
        <v>45294.065917712702</v>
      </c>
      <c r="V47" s="109">
        <f t="shared" si="105"/>
        <v>81514.443753387735</v>
      </c>
      <c r="W47" s="111">
        <f t="shared" si="106"/>
        <v>687219.39085899491</v>
      </c>
      <c r="X47" s="112">
        <v>0.9</v>
      </c>
      <c r="Y47" s="113">
        <f t="shared" si="107"/>
        <v>618497.45177309541</v>
      </c>
      <c r="Z47" s="113">
        <f t="shared" si="108"/>
        <v>653003.42460751638</v>
      </c>
      <c r="AA47" s="113"/>
      <c r="AB47" s="115"/>
      <c r="AE47" s="107">
        <f t="shared" si="127"/>
        <v>41760</v>
      </c>
      <c r="AF47" s="108">
        <f t="shared" ref="AF47:AG47" si="137">AF46</f>
        <v>1058.0227272727273</v>
      </c>
      <c r="AG47" s="108">
        <f t="shared" si="137"/>
        <v>269.75</v>
      </c>
      <c r="AH47" s="108">
        <f t="shared" si="47"/>
        <v>381.25</v>
      </c>
      <c r="AI47" s="109">
        <f t="shared" si="111"/>
        <v>335886.25</v>
      </c>
      <c r="AJ47" s="109">
        <f t="shared" si="66"/>
        <v>41725.126667779798</v>
      </c>
      <c r="AK47" s="109">
        <f t="shared" si="67"/>
        <v>298329.55729648873</v>
      </c>
      <c r="AL47" s="109">
        <f t="shared" si="68"/>
        <v>3865.5903029705078</v>
      </c>
      <c r="AM47" s="109">
        <f t="shared" si="69"/>
        <v>288338.77550052357</v>
      </c>
      <c r="AN47" s="109">
        <f t="shared" si="70"/>
        <v>75971.952285180872</v>
      </c>
      <c r="AO47" s="109">
        <f t="shared" ref="AO47:AP47" si="138">AO46+(AO$6*$E47)</f>
        <v>0</v>
      </c>
      <c r="AP47" s="109">
        <f t="shared" si="138"/>
        <v>0</v>
      </c>
      <c r="AR47" s="98">
        <f t="shared" si="113"/>
        <v>40056.121601068604</v>
      </c>
      <c r="AS47" s="98">
        <f t="shared" si="114"/>
        <v>68615.798178192403</v>
      </c>
      <c r="AT47" s="98">
        <f t="shared" si="115"/>
        <v>1352.9566060396776</v>
      </c>
      <c r="AU47" s="98">
        <f t="shared" si="116"/>
        <v>253738.12244046075</v>
      </c>
      <c r="AV47" s="98">
        <f t="shared" si="117"/>
        <v>0</v>
      </c>
      <c r="AW47" s="98">
        <f t="shared" si="118"/>
        <v>0</v>
      </c>
      <c r="AX47" s="98">
        <f t="shared" si="119"/>
        <v>0</v>
      </c>
      <c r="AY47" s="98">
        <f t="shared" si="120"/>
        <v>363762.99882576143</v>
      </c>
      <c r="AZ47" s="100">
        <f t="shared" si="35"/>
        <v>0.9</v>
      </c>
      <c r="BA47" s="101">
        <f t="shared" si="121"/>
        <v>327386.69894318527</v>
      </c>
      <c r="BB47" s="101">
        <f t="shared" si="122"/>
        <v>345651.60287722555</v>
      </c>
    </row>
    <row r="48" spans="1:54" s="90" customFormat="1">
      <c r="A48" s="94">
        <f t="shared" si="30"/>
        <v>39</v>
      </c>
      <c r="B48" s="107">
        <v>41791</v>
      </c>
      <c r="C48" s="108">
        <f t="shared" ref="C48:D48" si="139">C47</f>
        <v>0</v>
      </c>
      <c r="D48" s="108">
        <f t="shared" si="139"/>
        <v>0</v>
      </c>
      <c r="E48" s="108">
        <f t="shared" si="46"/>
        <v>381.25</v>
      </c>
      <c r="F48" s="109">
        <f t="shared" si="101"/>
        <v>415348.5</v>
      </c>
      <c r="G48" s="109">
        <f t="shared" si="59"/>
        <v>41607.449508673511</v>
      </c>
      <c r="H48" s="109">
        <f t="shared" si="60"/>
        <v>305849.24538056826</v>
      </c>
      <c r="I48" s="109">
        <f t="shared" si="61"/>
        <v>3690.9834241565222</v>
      </c>
      <c r="J48" s="109">
        <f t="shared" si="62"/>
        <v>209802.53226941492</v>
      </c>
      <c r="K48" s="109">
        <f t="shared" si="63"/>
        <v>78041.139898123103</v>
      </c>
      <c r="L48" s="109">
        <f t="shared" si="102"/>
        <v>73770.64597130836</v>
      </c>
      <c r="M48" s="109">
        <f t="shared" si="103"/>
        <v>73770.64597130836</v>
      </c>
      <c r="N48" s="109">
        <f t="shared" si="104"/>
        <v>433.56179016664208</v>
      </c>
      <c r="O48" s="106"/>
      <c r="P48" s="110">
        <f t="shared" si="105"/>
        <v>13855.28068638828</v>
      </c>
      <c r="Q48" s="110">
        <f t="shared" si="105"/>
        <v>186262.19043676608</v>
      </c>
      <c r="R48" s="110">
        <f t="shared" si="105"/>
        <v>1313.9900989997218</v>
      </c>
      <c r="S48" s="110">
        <f t="shared" si="105"/>
        <v>229943.57536727877</v>
      </c>
      <c r="T48" s="110">
        <f t="shared" si="105"/>
        <v>130172.62135006933</v>
      </c>
      <c r="U48" s="110">
        <f t="shared" si="105"/>
        <v>44926.323396526794</v>
      </c>
      <c r="V48" s="110">
        <f t="shared" si="105"/>
        <v>80852.627984553968</v>
      </c>
      <c r="W48" s="111">
        <f t="shared" si="106"/>
        <v>687326.60932058282</v>
      </c>
      <c r="X48" s="112">
        <v>0.9</v>
      </c>
      <c r="Y48" s="113">
        <f t="shared" si="107"/>
        <v>618593.94838852459</v>
      </c>
      <c r="Z48" s="113">
        <f t="shared" si="108"/>
        <v>653105.30476912041</v>
      </c>
      <c r="AA48" s="113"/>
      <c r="AB48" s="115"/>
      <c r="AC48" s="66"/>
      <c r="AD48" s="66"/>
      <c r="AE48" s="107">
        <f t="shared" si="127"/>
        <v>41791</v>
      </c>
      <c r="AF48" s="108">
        <f t="shared" ref="AF48:AG48" si="140">AF47</f>
        <v>1058.0227272727273</v>
      </c>
      <c r="AG48" s="108">
        <f t="shared" si="140"/>
        <v>269.75</v>
      </c>
      <c r="AH48" s="108">
        <f t="shared" si="47"/>
        <v>381.25</v>
      </c>
      <c r="AI48" s="109">
        <f t="shared" si="111"/>
        <v>336267.5</v>
      </c>
      <c r="AJ48" s="109">
        <f t="shared" si="66"/>
        <v>41772.487060002139</v>
      </c>
      <c r="AK48" s="109">
        <f t="shared" si="67"/>
        <v>298668.17831392924</v>
      </c>
      <c r="AL48" s="109">
        <f t="shared" si="68"/>
        <v>3869.9779678511259</v>
      </c>
      <c r="AM48" s="109">
        <f t="shared" si="69"/>
        <v>288666.05641231907</v>
      </c>
      <c r="AN48" s="109">
        <f t="shared" si="70"/>
        <v>76058.184772544453</v>
      </c>
      <c r="AO48" s="109">
        <f t="shared" ref="AO48:AP48" si="141">AO47+(AO$6*$E48)</f>
        <v>0</v>
      </c>
      <c r="AP48" s="109">
        <f t="shared" si="141"/>
        <v>0</v>
      </c>
      <c r="AQ48" s="106"/>
      <c r="AR48" s="109">
        <f t="shared" si="113"/>
        <v>40101.587577602055</v>
      </c>
      <c r="AS48" s="109">
        <f t="shared" si="114"/>
        <v>68693.681012203728</v>
      </c>
      <c r="AT48" s="109">
        <f t="shared" si="115"/>
        <v>1354.492288747894</v>
      </c>
      <c r="AU48" s="109">
        <f t="shared" si="116"/>
        <v>254026.12964284079</v>
      </c>
      <c r="AV48" s="109">
        <f t="shared" si="117"/>
        <v>0</v>
      </c>
      <c r="AW48" s="109">
        <f t="shared" si="118"/>
        <v>0</v>
      </c>
      <c r="AX48" s="109">
        <f t="shared" si="119"/>
        <v>0</v>
      </c>
      <c r="AY48" s="109">
        <f t="shared" si="120"/>
        <v>364175.89052139444</v>
      </c>
      <c r="AZ48" s="112">
        <f t="shared" si="35"/>
        <v>0.9</v>
      </c>
      <c r="BA48" s="113">
        <f t="shared" si="121"/>
        <v>327758.30146925501</v>
      </c>
      <c r="BB48" s="113">
        <f t="shared" si="122"/>
        <v>346043.93710822472</v>
      </c>
    </row>
    <row r="49" spans="1:54" s="90" customFormat="1">
      <c r="A49" s="94">
        <f t="shared" si="30"/>
        <v>40</v>
      </c>
      <c r="B49" s="107">
        <v>41821</v>
      </c>
      <c r="C49" s="108">
        <f t="shared" ref="C49:D49" si="142">C48</f>
        <v>0</v>
      </c>
      <c r="D49" s="108">
        <f t="shared" si="142"/>
        <v>0</v>
      </c>
      <c r="E49" s="108">
        <f t="shared" si="46"/>
        <v>381.25</v>
      </c>
      <c r="F49" s="109">
        <f t="shared" si="101"/>
        <v>415729.75</v>
      </c>
      <c r="G49" s="109">
        <f t="shared" si="59"/>
        <v>41645.641148044262</v>
      </c>
      <c r="H49" s="109">
        <f t="shared" si="60"/>
        <v>306552.4046714381</v>
      </c>
      <c r="I49" s="109">
        <f t="shared" si="61"/>
        <v>3694.3713921652179</v>
      </c>
      <c r="J49" s="109">
        <f t="shared" si="62"/>
        <v>210204.27386691043</v>
      </c>
      <c r="K49" s="109">
        <f t="shared" si="63"/>
        <v>78190.5774281372</v>
      </c>
      <c r="L49" s="109">
        <f t="shared" si="102"/>
        <v>73171.628326021339</v>
      </c>
      <c r="M49" s="109">
        <f t="shared" si="103"/>
        <v>73171.628326021339</v>
      </c>
      <c r="N49" s="109">
        <f t="shared" si="104"/>
        <v>430.09466931608171</v>
      </c>
      <c r="O49" s="106"/>
      <c r="P49" s="110">
        <f t="shared" si="105"/>
        <v>13867.99850229874</v>
      </c>
      <c r="Q49" s="110">
        <f t="shared" si="105"/>
        <v>186690.41444490579</v>
      </c>
      <c r="R49" s="110">
        <f t="shared" si="105"/>
        <v>1315.1962156108175</v>
      </c>
      <c r="S49" s="110">
        <f t="shared" si="105"/>
        <v>230383.88415813385</v>
      </c>
      <c r="T49" s="110">
        <f t="shared" si="105"/>
        <v>130421.88315013284</v>
      </c>
      <c r="U49" s="110">
        <f t="shared" si="105"/>
        <v>44561.521650546994</v>
      </c>
      <c r="V49" s="110">
        <f t="shared" si="105"/>
        <v>80196.104645319399</v>
      </c>
      <c r="W49" s="111">
        <f t="shared" si="106"/>
        <v>687437.00276694843</v>
      </c>
      <c r="X49" s="112">
        <v>0.9</v>
      </c>
      <c r="Y49" s="113">
        <f t="shared" si="107"/>
        <v>618693.30249025358</v>
      </c>
      <c r="Z49" s="113">
        <f t="shared" si="108"/>
        <v>653210.20183618483</v>
      </c>
      <c r="AA49" s="113"/>
      <c r="AB49" s="115"/>
      <c r="AC49" s="66"/>
      <c r="AD49" s="66"/>
      <c r="AE49" s="107">
        <f t="shared" si="127"/>
        <v>41821</v>
      </c>
      <c r="AF49" s="108">
        <f t="shared" ref="AF49:AG49" si="143">AF48</f>
        <v>1058.0227272727273</v>
      </c>
      <c r="AG49" s="108">
        <f t="shared" si="143"/>
        <v>269.75</v>
      </c>
      <c r="AH49" s="108">
        <f t="shared" si="47"/>
        <v>381.25</v>
      </c>
      <c r="AI49" s="109">
        <f t="shared" si="111"/>
        <v>336648.75</v>
      </c>
      <c r="AJ49" s="109">
        <f t="shared" si="66"/>
        <v>41819.84745222448</v>
      </c>
      <c r="AK49" s="109">
        <f t="shared" si="67"/>
        <v>299006.79933136975</v>
      </c>
      <c r="AL49" s="109">
        <f t="shared" si="68"/>
        <v>3874.365632731744</v>
      </c>
      <c r="AM49" s="109">
        <f t="shared" si="69"/>
        <v>288993.33732411457</v>
      </c>
      <c r="AN49" s="109">
        <f t="shared" si="70"/>
        <v>76144.417259908034</v>
      </c>
      <c r="AO49" s="109">
        <f t="shared" ref="AO49:AP49" si="144">AO48+(AO$6*$E49)</f>
        <v>0</v>
      </c>
      <c r="AP49" s="109">
        <f t="shared" si="144"/>
        <v>0</v>
      </c>
      <c r="AQ49" s="106"/>
      <c r="AR49" s="109">
        <f t="shared" si="113"/>
        <v>40147.053554135498</v>
      </c>
      <c r="AS49" s="109">
        <f t="shared" si="114"/>
        <v>68771.563846215053</v>
      </c>
      <c r="AT49" s="109">
        <f t="shared" si="115"/>
        <v>1356.0279714561102</v>
      </c>
      <c r="AU49" s="109">
        <f t="shared" si="116"/>
        <v>254314.13684522084</v>
      </c>
      <c r="AV49" s="109">
        <f t="shared" si="117"/>
        <v>0</v>
      </c>
      <c r="AW49" s="109">
        <f t="shared" si="118"/>
        <v>0</v>
      </c>
      <c r="AX49" s="109">
        <f t="shared" si="119"/>
        <v>0</v>
      </c>
      <c r="AY49" s="109">
        <f t="shared" si="120"/>
        <v>364588.7822170275</v>
      </c>
      <c r="AZ49" s="112">
        <f t="shared" si="35"/>
        <v>0.9</v>
      </c>
      <c r="BA49" s="113">
        <f t="shared" si="121"/>
        <v>328129.90399532474</v>
      </c>
      <c r="BB49" s="113">
        <f t="shared" si="122"/>
        <v>346436.27133922389</v>
      </c>
    </row>
    <row r="50" spans="1:54" s="90" customFormat="1">
      <c r="A50" s="94">
        <f t="shared" si="30"/>
        <v>41</v>
      </c>
      <c r="B50" s="107">
        <v>41852</v>
      </c>
      <c r="C50" s="108">
        <f t="shared" ref="C50:D50" si="145">C49</f>
        <v>0</v>
      </c>
      <c r="D50" s="108">
        <f t="shared" si="145"/>
        <v>0</v>
      </c>
      <c r="E50" s="108">
        <f t="shared" si="46"/>
        <v>381.25</v>
      </c>
      <c r="F50" s="109">
        <f t="shared" si="101"/>
        <v>416111</v>
      </c>
      <c r="G50" s="109">
        <f t="shared" si="59"/>
        <v>41683.832787415013</v>
      </c>
      <c r="H50" s="109">
        <f t="shared" si="60"/>
        <v>307252.12413082219</v>
      </c>
      <c r="I50" s="109">
        <f t="shared" si="61"/>
        <v>3697.7593601739136</v>
      </c>
      <c r="J50" s="109">
        <f t="shared" si="62"/>
        <v>210604.312213681</v>
      </c>
      <c r="K50" s="109">
        <f t="shared" si="63"/>
        <v>78339.381392737807</v>
      </c>
      <c r="L50" s="109">
        <f t="shared" si="102"/>
        <v>72577.401532385731</v>
      </c>
      <c r="M50" s="109">
        <f t="shared" si="103"/>
        <v>72577.401532385731</v>
      </c>
      <c r="N50" s="109">
        <f t="shared" si="104"/>
        <v>426.65483783036615</v>
      </c>
      <c r="O50" s="106"/>
      <c r="P50" s="110">
        <f t="shared" si="105"/>
        <v>13880.716318209201</v>
      </c>
      <c r="Q50" s="110">
        <f t="shared" si="105"/>
        <v>187116.54359567072</v>
      </c>
      <c r="R50" s="110">
        <f t="shared" si="105"/>
        <v>1316.4023322219132</v>
      </c>
      <c r="S50" s="110">
        <f t="shared" si="105"/>
        <v>230822.3261861944</v>
      </c>
      <c r="T50" s="110">
        <f t="shared" si="105"/>
        <v>130670.08816308665</v>
      </c>
      <c r="U50" s="110">
        <f t="shared" si="105"/>
        <v>44199.637533222907</v>
      </c>
      <c r="V50" s="110">
        <f t="shared" si="105"/>
        <v>79544.832079494765</v>
      </c>
      <c r="W50" s="111">
        <f t="shared" si="106"/>
        <v>687550.54620810051</v>
      </c>
      <c r="X50" s="112">
        <v>0.9</v>
      </c>
      <c r="Y50" s="113">
        <f t="shared" si="107"/>
        <v>618795.49158729042</v>
      </c>
      <c r="Z50" s="113">
        <f t="shared" si="108"/>
        <v>653318.09206294536</v>
      </c>
      <c r="AA50" s="113"/>
      <c r="AB50" s="115"/>
      <c r="AC50" s="66"/>
      <c r="AD50" s="66"/>
      <c r="AE50" s="107">
        <f t="shared" si="127"/>
        <v>41852</v>
      </c>
      <c r="AF50" s="108">
        <f t="shared" ref="AF50:AG50" si="146">AF49</f>
        <v>1058.0227272727273</v>
      </c>
      <c r="AG50" s="108">
        <f t="shared" si="146"/>
        <v>269.75</v>
      </c>
      <c r="AH50" s="108">
        <f t="shared" si="47"/>
        <v>381.25</v>
      </c>
      <c r="AI50" s="109">
        <f t="shared" si="111"/>
        <v>337030</v>
      </c>
      <c r="AJ50" s="109">
        <f t="shared" si="66"/>
        <v>41867.207844446821</v>
      </c>
      <c r="AK50" s="109">
        <f t="shared" si="67"/>
        <v>299345.42034881026</v>
      </c>
      <c r="AL50" s="109">
        <f t="shared" si="68"/>
        <v>3878.7532976123621</v>
      </c>
      <c r="AM50" s="109">
        <f t="shared" si="69"/>
        <v>289320.61823591008</v>
      </c>
      <c r="AN50" s="109">
        <f t="shared" si="70"/>
        <v>76230.649747271615</v>
      </c>
      <c r="AO50" s="109">
        <f t="shared" ref="AO50:AP50" si="147">AO49+(AO$6*$E50)</f>
        <v>0</v>
      </c>
      <c r="AP50" s="109">
        <f t="shared" si="147"/>
        <v>0</v>
      </c>
      <c r="AQ50" s="106"/>
      <c r="AR50" s="109">
        <f t="shared" si="113"/>
        <v>40192.519530668949</v>
      </c>
      <c r="AS50" s="109">
        <f t="shared" si="114"/>
        <v>68849.446680226363</v>
      </c>
      <c r="AT50" s="109">
        <f t="shared" si="115"/>
        <v>1357.5636541643266</v>
      </c>
      <c r="AU50" s="109">
        <f t="shared" si="116"/>
        <v>254602.14404760086</v>
      </c>
      <c r="AV50" s="109">
        <f t="shared" si="117"/>
        <v>0</v>
      </c>
      <c r="AW50" s="109">
        <f t="shared" si="118"/>
        <v>0</v>
      </c>
      <c r="AX50" s="109">
        <f t="shared" si="119"/>
        <v>0</v>
      </c>
      <c r="AY50" s="109">
        <f t="shared" si="120"/>
        <v>365001.67391266051</v>
      </c>
      <c r="AZ50" s="112">
        <f t="shared" si="35"/>
        <v>0.9</v>
      </c>
      <c r="BA50" s="113">
        <f t="shared" si="121"/>
        <v>328501.50652139448</v>
      </c>
      <c r="BB50" s="113">
        <f t="shared" si="122"/>
        <v>346828.60557022307</v>
      </c>
    </row>
    <row r="51" spans="1:54" s="90" customFormat="1">
      <c r="A51" s="94">
        <f t="shared" si="30"/>
        <v>42</v>
      </c>
      <c r="B51" s="107">
        <v>41883</v>
      </c>
      <c r="C51" s="108">
        <f t="shared" ref="C51:D51" si="148">C50</f>
        <v>0</v>
      </c>
      <c r="D51" s="108">
        <f t="shared" si="148"/>
        <v>0</v>
      </c>
      <c r="E51" s="108">
        <f t="shared" si="46"/>
        <v>381.25</v>
      </c>
      <c r="F51" s="109">
        <f t="shared" si="101"/>
        <v>416492.25</v>
      </c>
      <c r="G51" s="109">
        <f t="shared" si="59"/>
        <v>41722.024426785763</v>
      </c>
      <c r="H51" s="109">
        <f t="shared" si="60"/>
        <v>307948.43083684263</v>
      </c>
      <c r="I51" s="109">
        <f t="shared" si="61"/>
        <v>3701.1473281826093</v>
      </c>
      <c r="J51" s="109">
        <f t="shared" si="62"/>
        <v>211002.66071760174</v>
      </c>
      <c r="K51" s="109">
        <f t="shared" si="63"/>
        <v>78487.556779309249</v>
      </c>
      <c r="L51" s="109">
        <f t="shared" si="102"/>
        <v>71987.927877139693</v>
      </c>
      <c r="M51" s="109">
        <f t="shared" si="103"/>
        <v>71987.927877139693</v>
      </c>
      <c r="N51" s="109">
        <f t="shared" si="104"/>
        <v>423.24208446665534</v>
      </c>
      <c r="O51" s="106"/>
      <c r="P51" s="110">
        <f t="shared" si="105"/>
        <v>13893.43413411966</v>
      </c>
      <c r="Q51" s="110">
        <f t="shared" si="105"/>
        <v>187540.59437963716</v>
      </c>
      <c r="R51" s="110">
        <f t="shared" si="105"/>
        <v>1317.6084488330089</v>
      </c>
      <c r="S51" s="110">
        <f t="shared" si="105"/>
        <v>231258.91614649154</v>
      </c>
      <c r="T51" s="110">
        <f t="shared" si="105"/>
        <v>130917.24470788782</v>
      </c>
      <c r="U51" s="110">
        <f t="shared" si="105"/>
        <v>43840.64807717807</v>
      </c>
      <c r="V51" s="110">
        <f t="shared" si="105"/>
        <v>78898.768953345105</v>
      </c>
      <c r="W51" s="111">
        <f t="shared" si="106"/>
        <v>687667.2148474924</v>
      </c>
      <c r="X51" s="112">
        <v>0.9</v>
      </c>
      <c r="Y51" s="113">
        <f t="shared" si="107"/>
        <v>618900.49336274317</v>
      </c>
      <c r="Z51" s="113">
        <f t="shared" si="108"/>
        <v>653428.95188745065</v>
      </c>
      <c r="AA51" s="113"/>
      <c r="AB51" s="115"/>
      <c r="AC51" s="66"/>
      <c r="AD51" s="66"/>
      <c r="AE51" s="107">
        <f t="shared" si="127"/>
        <v>41883</v>
      </c>
      <c r="AF51" s="108">
        <f t="shared" ref="AF51:AG51" si="149">AF50</f>
        <v>1058.0227272727273</v>
      </c>
      <c r="AG51" s="108">
        <f t="shared" si="149"/>
        <v>269.75</v>
      </c>
      <c r="AH51" s="108">
        <f t="shared" si="47"/>
        <v>381.25</v>
      </c>
      <c r="AI51" s="109">
        <f t="shared" si="111"/>
        <v>337411.25</v>
      </c>
      <c r="AJ51" s="109">
        <f t="shared" si="66"/>
        <v>41914.568236669162</v>
      </c>
      <c r="AK51" s="109">
        <f t="shared" si="67"/>
        <v>299684.04136625078</v>
      </c>
      <c r="AL51" s="109">
        <f t="shared" si="68"/>
        <v>3883.1409624929802</v>
      </c>
      <c r="AM51" s="109">
        <f t="shared" si="69"/>
        <v>289647.89914770558</v>
      </c>
      <c r="AN51" s="109">
        <f t="shared" si="70"/>
        <v>76316.882234635195</v>
      </c>
      <c r="AO51" s="109">
        <f t="shared" ref="AO51:AP51" si="150">AO50+(AO$6*$E51)</f>
        <v>0</v>
      </c>
      <c r="AP51" s="109">
        <f t="shared" si="150"/>
        <v>0</v>
      </c>
      <c r="AQ51" s="106"/>
      <c r="AR51" s="109">
        <f t="shared" si="113"/>
        <v>40237.985507202393</v>
      </c>
      <c r="AS51" s="109">
        <f t="shared" si="114"/>
        <v>68927.329514237688</v>
      </c>
      <c r="AT51" s="109">
        <f t="shared" si="115"/>
        <v>1359.0993368725431</v>
      </c>
      <c r="AU51" s="109">
        <f t="shared" si="116"/>
        <v>254890.1512499809</v>
      </c>
      <c r="AV51" s="109">
        <f t="shared" si="117"/>
        <v>0</v>
      </c>
      <c r="AW51" s="109">
        <f t="shared" si="118"/>
        <v>0</v>
      </c>
      <c r="AX51" s="109">
        <f t="shared" si="119"/>
        <v>0</v>
      </c>
      <c r="AY51" s="109">
        <f t="shared" si="120"/>
        <v>365414.56560829352</v>
      </c>
      <c r="AZ51" s="112">
        <f t="shared" si="35"/>
        <v>0.9</v>
      </c>
      <c r="BA51" s="113">
        <f t="shared" si="121"/>
        <v>328873.10904746415</v>
      </c>
      <c r="BB51" s="113">
        <f t="shared" si="122"/>
        <v>347220.93980122218</v>
      </c>
    </row>
    <row r="52" spans="1:54" s="90" customFormat="1">
      <c r="A52" s="94">
        <f t="shared" si="30"/>
        <v>43</v>
      </c>
      <c r="B52" s="107">
        <v>41913</v>
      </c>
      <c r="C52" s="108">
        <f t="shared" ref="C52:D52" si="151">C51</f>
        <v>0</v>
      </c>
      <c r="D52" s="108">
        <f t="shared" si="151"/>
        <v>0</v>
      </c>
      <c r="E52" s="108">
        <f t="shared" si="46"/>
        <v>381.25</v>
      </c>
      <c r="F52" s="109">
        <f t="shared" si="101"/>
        <v>416873.5</v>
      </c>
      <c r="G52" s="109">
        <f t="shared" si="59"/>
        <v>41760.216066156514</v>
      </c>
      <c r="H52" s="109">
        <f t="shared" si="60"/>
        <v>308641.35165798524</v>
      </c>
      <c r="I52" s="109">
        <f t="shared" si="61"/>
        <v>3704.535296191305</v>
      </c>
      <c r="J52" s="109">
        <f t="shared" si="62"/>
        <v>211399.33268274533</v>
      </c>
      <c r="K52" s="109">
        <f t="shared" si="63"/>
        <v>78635.108536623986</v>
      </c>
      <c r="L52" s="109">
        <f t="shared" si="102"/>
        <v>71403.169938993684</v>
      </c>
      <c r="M52" s="109">
        <f t="shared" si="103"/>
        <v>71403.169938993684</v>
      </c>
      <c r="N52" s="109">
        <f t="shared" si="104"/>
        <v>419.8561995888345</v>
      </c>
      <c r="O52" s="106"/>
      <c r="P52" s="110">
        <f t="shared" si="105"/>
        <v>13906.15195003012</v>
      </c>
      <c r="Q52" s="110">
        <f t="shared" si="105"/>
        <v>187962.58315971302</v>
      </c>
      <c r="R52" s="110">
        <f t="shared" si="105"/>
        <v>1318.8145654441046</v>
      </c>
      <c r="S52" s="110">
        <f t="shared" si="105"/>
        <v>231693.6686202889</v>
      </c>
      <c r="T52" s="110">
        <f t="shared" si="105"/>
        <v>131163.36103908881</v>
      </c>
      <c r="U52" s="110">
        <f t="shared" si="105"/>
        <v>43484.530492847152</v>
      </c>
      <c r="V52" s="110">
        <f t="shared" si="105"/>
        <v>78257.874253137081</v>
      </c>
      <c r="W52" s="111">
        <f t="shared" si="106"/>
        <v>687786.98408054921</v>
      </c>
      <c r="X52" s="112">
        <v>0.9</v>
      </c>
      <c r="Y52" s="113">
        <f t="shared" si="107"/>
        <v>619008.28567249433</v>
      </c>
      <c r="Z52" s="113">
        <f t="shared" si="108"/>
        <v>653542.75793016283</v>
      </c>
      <c r="AA52" s="113"/>
      <c r="AB52" s="115"/>
      <c r="AC52" s="66"/>
      <c r="AD52" s="66"/>
      <c r="AE52" s="107">
        <f t="shared" si="127"/>
        <v>41913</v>
      </c>
      <c r="AF52" s="108">
        <f t="shared" ref="AF52:AG52" si="152">AF51</f>
        <v>1058.0227272727273</v>
      </c>
      <c r="AG52" s="108">
        <f t="shared" si="152"/>
        <v>269.75</v>
      </c>
      <c r="AH52" s="108">
        <f t="shared" si="47"/>
        <v>381.25</v>
      </c>
      <c r="AI52" s="109">
        <f t="shared" si="111"/>
        <v>337792.5</v>
      </c>
      <c r="AJ52" s="109">
        <f t="shared" si="66"/>
        <v>41961.928628891503</v>
      </c>
      <c r="AK52" s="109">
        <f t="shared" si="67"/>
        <v>300022.66238369129</v>
      </c>
      <c r="AL52" s="109">
        <f t="shared" si="68"/>
        <v>3887.5286273735983</v>
      </c>
      <c r="AM52" s="109">
        <f t="shared" si="69"/>
        <v>289975.18005950109</v>
      </c>
      <c r="AN52" s="109">
        <f t="shared" si="70"/>
        <v>76403.114721998776</v>
      </c>
      <c r="AO52" s="109">
        <f t="shared" ref="AO52:AP52" si="153">AO51+(AO$6*$E52)</f>
        <v>0</v>
      </c>
      <c r="AP52" s="109">
        <f t="shared" si="153"/>
        <v>0</v>
      </c>
      <c r="AQ52" s="106"/>
      <c r="AR52" s="109">
        <f t="shared" si="113"/>
        <v>40283.451483735844</v>
      </c>
      <c r="AS52" s="109">
        <f t="shared" si="114"/>
        <v>69005.212348248999</v>
      </c>
      <c r="AT52" s="109">
        <f t="shared" si="115"/>
        <v>1360.6350195807593</v>
      </c>
      <c r="AU52" s="109">
        <f t="shared" si="116"/>
        <v>255178.15845236095</v>
      </c>
      <c r="AV52" s="109">
        <f t="shared" si="117"/>
        <v>0</v>
      </c>
      <c r="AW52" s="109">
        <f t="shared" si="118"/>
        <v>0</v>
      </c>
      <c r="AX52" s="109">
        <f t="shared" si="119"/>
        <v>0</v>
      </c>
      <c r="AY52" s="109">
        <f t="shared" si="120"/>
        <v>365827.45730392658</v>
      </c>
      <c r="AZ52" s="112">
        <f t="shared" si="35"/>
        <v>0.9</v>
      </c>
      <c r="BA52" s="113">
        <f t="shared" si="121"/>
        <v>329244.71157353395</v>
      </c>
      <c r="BB52" s="113">
        <f t="shared" si="122"/>
        <v>347613.27403222141</v>
      </c>
    </row>
    <row r="53" spans="1:54" s="90" customFormat="1">
      <c r="A53" s="94">
        <f t="shared" si="30"/>
        <v>44</v>
      </c>
      <c r="B53" s="107">
        <v>41944</v>
      </c>
      <c r="C53" s="108">
        <f t="shared" ref="C53:D53" si="154">C52</f>
        <v>0</v>
      </c>
      <c r="D53" s="108">
        <f t="shared" si="154"/>
        <v>0</v>
      </c>
      <c r="E53" s="108">
        <f t="shared" si="46"/>
        <v>381.25</v>
      </c>
      <c r="F53" s="109">
        <f t="shared" si="101"/>
        <v>417254.75</v>
      </c>
      <c r="G53" s="109">
        <f t="shared" si="59"/>
        <v>41798.407705527265</v>
      </c>
      <c r="H53" s="109">
        <f t="shared" si="60"/>
        <v>309330.91325469461</v>
      </c>
      <c r="I53" s="109">
        <f t="shared" si="61"/>
        <v>3707.9232642000006</v>
      </c>
      <c r="J53" s="109">
        <f t="shared" si="62"/>
        <v>211794.34131017164</v>
      </c>
      <c r="K53" s="109">
        <f t="shared" si="63"/>
        <v>78782.041575136405</v>
      </c>
      <c r="L53" s="109">
        <f t="shared" si="102"/>
        <v>70823.090586409293</v>
      </c>
      <c r="M53" s="109">
        <f t="shared" si="103"/>
        <v>70823.090586409293</v>
      </c>
      <c r="N53" s="109">
        <f t="shared" si="104"/>
        <v>416.49697515559274</v>
      </c>
      <c r="O53" s="106"/>
      <c r="P53" s="110">
        <f t="shared" si="105"/>
        <v>13918.869765940581</v>
      </c>
      <c r="Q53" s="110">
        <f t="shared" si="105"/>
        <v>188382.52617210901</v>
      </c>
      <c r="R53" s="110">
        <f t="shared" si="105"/>
        <v>1320.0206820552003</v>
      </c>
      <c r="S53" s="110">
        <f t="shared" si="105"/>
        <v>232126.59807594813</v>
      </c>
      <c r="T53" s="110">
        <f t="shared" si="105"/>
        <v>131408.44534732751</v>
      </c>
      <c r="U53" s="110">
        <f t="shared" si="105"/>
        <v>43131.262167123255</v>
      </c>
      <c r="V53" s="110">
        <f t="shared" si="105"/>
        <v>77622.107282704586</v>
      </c>
      <c r="W53" s="111">
        <f t="shared" si="106"/>
        <v>687909.82949320832</v>
      </c>
      <c r="X53" s="112">
        <v>0.9</v>
      </c>
      <c r="Y53" s="113">
        <f t="shared" si="107"/>
        <v>619118.84654388751</v>
      </c>
      <c r="Z53" s="113">
        <f t="shared" si="108"/>
        <v>653659.48699257104</v>
      </c>
      <c r="AA53" s="113"/>
      <c r="AB53" s="115"/>
      <c r="AC53" s="66"/>
      <c r="AD53" s="66"/>
      <c r="AE53" s="107">
        <f t="shared" si="127"/>
        <v>41944</v>
      </c>
      <c r="AF53" s="108">
        <f t="shared" ref="AF53:AG53" si="155">AF52</f>
        <v>1058.0227272727273</v>
      </c>
      <c r="AG53" s="108">
        <f t="shared" si="155"/>
        <v>269.75</v>
      </c>
      <c r="AH53" s="108">
        <f t="shared" si="47"/>
        <v>381.25</v>
      </c>
      <c r="AI53" s="109">
        <f t="shared" si="111"/>
        <v>338173.75</v>
      </c>
      <c r="AJ53" s="109">
        <f t="shared" si="66"/>
        <v>42009.289021113844</v>
      </c>
      <c r="AK53" s="109">
        <f t="shared" si="67"/>
        <v>300361.2834011318</v>
      </c>
      <c r="AL53" s="109">
        <f t="shared" si="68"/>
        <v>3891.9162922542164</v>
      </c>
      <c r="AM53" s="109">
        <f t="shared" si="69"/>
        <v>290302.46097129659</v>
      </c>
      <c r="AN53" s="109">
        <f t="shared" si="70"/>
        <v>76489.347209362357</v>
      </c>
      <c r="AO53" s="109">
        <f t="shared" ref="AO53:AP53" si="156">AO52+(AO$6*$E53)</f>
        <v>0</v>
      </c>
      <c r="AP53" s="109">
        <f t="shared" si="156"/>
        <v>0</v>
      </c>
      <c r="AQ53" s="106"/>
      <c r="AR53" s="109">
        <f t="shared" si="113"/>
        <v>40328.917460269287</v>
      </c>
      <c r="AS53" s="109">
        <f t="shared" si="114"/>
        <v>69083.095182260324</v>
      </c>
      <c r="AT53" s="109">
        <f t="shared" si="115"/>
        <v>1362.1707022889757</v>
      </c>
      <c r="AU53" s="109">
        <f t="shared" si="116"/>
        <v>255466.16565474099</v>
      </c>
      <c r="AV53" s="109">
        <f t="shared" si="117"/>
        <v>0</v>
      </c>
      <c r="AW53" s="109">
        <f t="shared" si="118"/>
        <v>0</v>
      </c>
      <c r="AX53" s="109">
        <f t="shared" si="119"/>
        <v>0</v>
      </c>
      <c r="AY53" s="109">
        <f t="shared" si="120"/>
        <v>366240.34899955959</v>
      </c>
      <c r="AZ53" s="112">
        <f t="shared" si="35"/>
        <v>0.9</v>
      </c>
      <c r="BA53" s="113">
        <f t="shared" si="121"/>
        <v>329616.31409960362</v>
      </c>
      <c r="BB53" s="113">
        <f t="shared" si="122"/>
        <v>348005.60826322052</v>
      </c>
    </row>
    <row r="54" spans="1:54" s="90" customFormat="1">
      <c r="A54" s="94">
        <f t="shared" si="30"/>
        <v>45</v>
      </c>
      <c r="B54" s="107">
        <v>41974</v>
      </c>
      <c r="C54" s="108">
        <f t="shared" ref="C54:D54" si="157">C53</f>
        <v>0</v>
      </c>
      <c r="D54" s="108">
        <f t="shared" si="157"/>
        <v>0</v>
      </c>
      <c r="E54" s="108">
        <f t="shared" si="46"/>
        <v>381.25</v>
      </c>
      <c r="F54" s="109">
        <f t="shared" ref="F54:F65" si="158">F53+E54</f>
        <v>417636</v>
      </c>
      <c r="G54" s="109">
        <f t="shared" si="59"/>
        <v>41836.599344898015</v>
      </c>
      <c r="H54" s="109">
        <f t="shared" si="60"/>
        <v>310017.14208095684</v>
      </c>
      <c r="I54" s="109">
        <f t="shared" si="61"/>
        <v>3711.3112322086963</v>
      </c>
      <c r="J54" s="109">
        <f t="shared" si="62"/>
        <v>212187.69969871166</v>
      </c>
      <c r="K54" s="109">
        <f t="shared" si="63"/>
        <v>78928.360767274324</v>
      </c>
      <c r="L54" s="109">
        <f t="shared" ref="L54:L65" si="159">L53*(0.99192-(0.000001*A54))</f>
        <v>70247.652975394725</v>
      </c>
      <c r="M54" s="109">
        <f t="shared" ref="M54:M65" si="160">L54</f>
        <v>70247.652975394725</v>
      </c>
      <c r="N54" s="109">
        <f t="shared" ref="N54:N65" si="161">(L53-L54)*$N$6</f>
        <v>413.16420470845958</v>
      </c>
      <c r="O54" s="106"/>
      <c r="P54" s="110">
        <f t="shared" ref="P54:P65" si="162">P$6*G54</f>
        <v>13931.587581851039</v>
      </c>
      <c r="Q54" s="110">
        <f t="shared" ref="Q54:Q65" si="163">Q$6*H54</f>
        <v>188800.43952730272</v>
      </c>
      <c r="R54" s="110">
        <f t="shared" ref="R54:R65" si="164">R$6*I54</f>
        <v>1321.2267986662957</v>
      </c>
      <c r="S54" s="110">
        <f t="shared" ref="S54:S65" si="165">S$6*J54</f>
        <v>232557.71886978799</v>
      </c>
      <c r="T54" s="110">
        <f t="shared" ref="T54:T65" si="166">T$6*K54</f>
        <v>131652.50575981356</v>
      </c>
      <c r="U54" s="110">
        <f t="shared" ref="U54:U65" si="167">U$6*L54</f>
        <v>42780.820662015387</v>
      </c>
      <c r="V54" s="110">
        <f t="shared" ref="V54:V65" si="168">V$6*M54</f>
        <v>76991.42766103262</v>
      </c>
      <c r="W54" s="111">
        <f t="shared" ref="W54:W65" si="169">SUM(P54:V54)</f>
        <v>688035.72686046956</v>
      </c>
      <c r="X54" s="112">
        <v>0.9</v>
      </c>
      <c r="Y54" s="113">
        <f t="shared" ref="Y54:Y65" si="170">W54*X54</f>
        <v>619232.15417442261</v>
      </c>
      <c r="Z54" s="113">
        <f t="shared" ref="Z54:Z65" si="171">Y54*$Z$2</f>
        <v>653779.11605581362</v>
      </c>
      <c r="AA54" s="113"/>
      <c r="AB54" s="115"/>
      <c r="AC54" s="66"/>
      <c r="AD54" s="66"/>
      <c r="AE54" s="107">
        <f t="shared" si="127"/>
        <v>41974</v>
      </c>
      <c r="AF54" s="108">
        <f t="shared" ref="AF54:AG54" si="172">AF53</f>
        <v>1058.0227272727273</v>
      </c>
      <c r="AG54" s="108">
        <f t="shared" si="172"/>
        <v>269.75</v>
      </c>
      <c r="AH54" s="108">
        <f t="shared" si="47"/>
        <v>381.25</v>
      </c>
      <c r="AI54" s="109">
        <f t="shared" ref="AI54:AI65" si="173">AI53+AH54</f>
        <v>338555</v>
      </c>
      <c r="AJ54" s="109">
        <f t="shared" si="66"/>
        <v>42056.649413336185</v>
      </c>
      <c r="AK54" s="109">
        <f t="shared" si="67"/>
        <v>300699.90441857232</v>
      </c>
      <c r="AL54" s="109">
        <f t="shared" si="68"/>
        <v>3896.3039571348345</v>
      </c>
      <c r="AM54" s="109">
        <f t="shared" si="69"/>
        <v>290629.74188309209</v>
      </c>
      <c r="AN54" s="109">
        <f t="shared" si="70"/>
        <v>76575.579696725938</v>
      </c>
      <c r="AO54" s="109">
        <f t="shared" ref="AO54:AP54" si="174">AO53+(AO$6*$E54)</f>
        <v>0</v>
      </c>
      <c r="AP54" s="109">
        <f t="shared" si="174"/>
        <v>0</v>
      </c>
      <c r="AQ54" s="106"/>
      <c r="AR54" s="109">
        <f t="shared" ref="AR54:AR65" si="175">AR$6*AJ54</f>
        <v>40374.383436802738</v>
      </c>
      <c r="AS54" s="109">
        <f t="shared" ref="AS54:AS65" si="176">AS$6*AK54</f>
        <v>69160.978016271634</v>
      </c>
      <c r="AT54" s="109">
        <f t="shared" ref="AT54:AT65" si="177">AT$6*AL54</f>
        <v>1363.7063849971919</v>
      </c>
      <c r="AU54" s="109">
        <f t="shared" ref="AU54:AU65" si="178">AU$6*AM54</f>
        <v>255754.17285712104</v>
      </c>
      <c r="AV54" s="109">
        <f t="shared" ref="AV54:AV65" si="179">AV$6*AN54</f>
        <v>0</v>
      </c>
      <c r="AW54" s="109">
        <f t="shared" ref="AW54:AW65" si="180">AW$6*AO54</f>
        <v>0</v>
      </c>
      <c r="AX54" s="109">
        <f t="shared" ref="AX54:AX65" si="181">AX$6*AP54</f>
        <v>0</v>
      </c>
      <c r="AY54" s="109">
        <f t="shared" ref="AY54:AY65" si="182">SUM(AR54:AX54)</f>
        <v>366653.2406951926</v>
      </c>
      <c r="AZ54" s="112">
        <f t="shared" si="35"/>
        <v>0.9</v>
      </c>
      <c r="BA54" s="113">
        <f t="shared" ref="BA54:BA65" si="183">AY54*AZ54</f>
        <v>329987.91662567336</v>
      </c>
      <c r="BB54" s="113">
        <f t="shared" ref="BB54:BB65" si="184">BA54*$BB$2</f>
        <v>348397.94249421969</v>
      </c>
    </row>
    <row r="55" spans="1:54" s="90" customFormat="1">
      <c r="A55" s="94">
        <f>A54+1</f>
        <v>46</v>
      </c>
      <c r="B55" s="107">
        <v>42005</v>
      </c>
      <c r="C55" s="108">
        <f t="shared" ref="C55:D55" si="185">C54</f>
        <v>0</v>
      </c>
      <c r="D55" s="108">
        <f t="shared" si="185"/>
        <v>0</v>
      </c>
      <c r="E55" s="108">
        <f t="shared" si="46"/>
        <v>381.25</v>
      </c>
      <c r="F55" s="109">
        <f t="shared" si="158"/>
        <v>418017.25</v>
      </c>
      <c r="G55" s="109">
        <f t="shared" si="59"/>
        <v>41874.790984268766</v>
      </c>
      <c r="H55" s="109">
        <f t="shared" si="60"/>
        <v>310700.06438587065</v>
      </c>
      <c r="I55" s="109">
        <f t="shared" si="61"/>
        <v>3714.699200217392</v>
      </c>
      <c r="J55" s="109">
        <f t="shared" si="62"/>
        <v>212579.42084574519</v>
      </c>
      <c r="K55" s="109">
        <f t="shared" si="63"/>
        <v>79074.070947728396</v>
      </c>
      <c r="L55" s="109">
        <f t="shared" si="159"/>
        <v>69676.820547316674</v>
      </c>
      <c r="M55" s="109">
        <f t="shared" si="160"/>
        <v>69676.820547316674</v>
      </c>
      <c r="N55" s="109">
        <f t="shared" si="161"/>
        <v>409.85768336004043</v>
      </c>
      <c r="O55" s="106"/>
      <c r="P55" s="110">
        <f t="shared" si="162"/>
        <v>13944.3053977615</v>
      </c>
      <c r="Q55" s="110">
        <f t="shared" si="163"/>
        <v>189216.33921099521</v>
      </c>
      <c r="R55" s="110">
        <f t="shared" si="164"/>
        <v>1322.4329152773914</v>
      </c>
      <c r="S55" s="110">
        <f t="shared" si="165"/>
        <v>232987.04524693676</v>
      </c>
      <c r="T55" s="110">
        <f t="shared" si="166"/>
        <v>131895.55034081097</v>
      </c>
      <c r="U55" s="110">
        <f t="shared" si="167"/>
        <v>42433.183713315855</v>
      </c>
      <c r="V55" s="110">
        <f t="shared" si="168"/>
        <v>76365.795319859084</v>
      </c>
      <c r="W55" s="111">
        <f t="shared" si="169"/>
        <v>688164.65214495675</v>
      </c>
      <c r="X55" s="112">
        <v>0.9</v>
      </c>
      <c r="Y55" s="113">
        <f t="shared" si="170"/>
        <v>619348.18693046109</v>
      </c>
      <c r="Z55" s="114">
        <f t="shared" si="171"/>
        <v>653901.62227931153</v>
      </c>
      <c r="AA55" s="113"/>
      <c r="AB55" s="115"/>
      <c r="AC55" s="66"/>
      <c r="AD55" s="66"/>
      <c r="AE55" s="107">
        <f>B55</f>
        <v>42005</v>
      </c>
      <c r="AF55" s="108">
        <f t="shared" ref="AF55:AG55" si="186">AF54</f>
        <v>1058.0227272727273</v>
      </c>
      <c r="AG55" s="108">
        <f t="shared" si="186"/>
        <v>269.75</v>
      </c>
      <c r="AH55" s="108">
        <f t="shared" si="47"/>
        <v>381.25</v>
      </c>
      <c r="AI55" s="109">
        <f t="shared" si="173"/>
        <v>338936.25</v>
      </c>
      <c r="AJ55" s="109">
        <f t="shared" si="66"/>
        <v>42104.009805558526</v>
      </c>
      <c r="AK55" s="109">
        <f t="shared" si="67"/>
        <v>301038.52543601283</v>
      </c>
      <c r="AL55" s="109">
        <f t="shared" si="68"/>
        <v>3900.6916220154526</v>
      </c>
      <c r="AM55" s="109">
        <f t="shared" si="69"/>
        <v>290957.0227948876</v>
      </c>
      <c r="AN55" s="109">
        <f t="shared" si="70"/>
        <v>76661.812184089518</v>
      </c>
      <c r="AO55" s="109">
        <f t="shared" ref="AO55:AP55" si="187">AO54+(AO$6*$E55)</f>
        <v>0</v>
      </c>
      <c r="AP55" s="109">
        <f t="shared" si="187"/>
        <v>0</v>
      </c>
      <c r="AQ55" s="106"/>
      <c r="AR55" s="109">
        <f t="shared" si="175"/>
        <v>40419.849413336182</v>
      </c>
      <c r="AS55" s="109">
        <f t="shared" si="176"/>
        <v>69238.860850282959</v>
      </c>
      <c r="AT55" s="109">
        <f t="shared" si="177"/>
        <v>1365.2420677054083</v>
      </c>
      <c r="AU55" s="109">
        <f t="shared" si="178"/>
        <v>256042.18005950109</v>
      </c>
      <c r="AV55" s="109">
        <f t="shared" si="179"/>
        <v>0</v>
      </c>
      <c r="AW55" s="109">
        <f t="shared" si="180"/>
        <v>0</v>
      </c>
      <c r="AX55" s="109">
        <f t="shared" si="181"/>
        <v>0</v>
      </c>
      <c r="AY55" s="109">
        <f t="shared" si="182"/>
        <v>367066.13239082566</v>
      </c>
      <c r="AZ55" s="112">
        <f t="shared" si="35"/>
        <v>0.9</v>
      </c>
      <c r="BA55" s="113">
        <f t="shared" si="183"/>
        <v>330359.51915174309</v>
      </c>
      <c r="BB55" s="114">
        <f t="shared" si="184"/>
        <v>348790.27672521886</v>
      </c>
    </row>
    <row r="56" spans="1:54" s="90" customFormat="1">
      <c r="A56" s="94">
        <f t="shared" si="30"/>
        <v>47</v>
      </c>
      <c r="B56" s="107">
        <v>42036</v>
      </c>
      <c r="C56" s="108">
        <f t="shared" ref="C56:D56" si="188">C55</f>
        <v>0</v>
      </c>
      <c r="D56" s="108">
        <f t="shared" si="188"/>
        <v>0</v>
      </c>
      <c r="E56" s="108">
        <f t="shared" si="46"/>
        <v>381.25</v>
      </c>
      <c r="F56" s="109">
        <f t="shared" si="158"/>
        <v>418398.5</v>
      </c>
      <c r="G56" s="109">
        <f t="shared" si="59"/>
        <v>41912.982623639517</v>
      </c>
      <c r="H56" s="109">
        <f t="shared" si="60"/>
        <v>311379.70621520659</v>
      </c>
      <c r="I56" s="109">
        <f t="shared" si="61"/>
        <v>3718.0871682260877</v>
      </c>
      <c r="J56" s="109">
        <f t="shared" si="62"/>
        <v>212969.51764797309</v>
      </c>
      <c r="K56" s="109">
        <f t="shared" si="63"/>
        <v>79219.176913739255</v>
      </c>
      <c r="L56" s="109">
        <f t="shared" si="159"/>
        <v>69110.557026728638</v>
      </c>
      <c r="M56" s="109">
        <f t="shared" si="160"/>
        <v>69110.557026728638</v>
      </c>
      <c r="N56" s="109">
        <f t="shared" si="161"/>
        <v>406.57720778220988</v>
      </c>
      <c r="O56" s="106"/>
      <c r="P56" s="110">
        <f t="shared" si="162"/>
        <v>13957.023213671961</v>
      </c>
      <c r="Q56" s="110">
        <f t="shared" si="163"/>
        <v>189630.24108506081</v>
      </c>
      <c r="R56" s="110">
        <f t="shared" si="164"/>
        <v>1323.6390318884871</v>
      </c>
      <c r="S56" s="110">
        <f t="shared" si="165"/>
        <v>233414.59134217852</v>
      </c>
      <c r="T56" s="110">
        <f t="shared" si="166"/>
        <v>132137.58709211706</v>
      </c>
      <c r="U56" s="110">
        <f t="shared" si="167"/>
        <v>42088.329229277741</v>
      </c>
      <c r="V56" s="110">
        <f t="shared" si="168"/>
        <v>75745.170501294589</v>
      </c>
      <c r="W56" s="111">
        <f t="shared" si="169"/>
        <v>688296.58149548923</v>
      </c>
      <c r="X56" s="112">
        <v>0.9</v>
      </c>
      <c r="Y56" s="113">
        <f t="shared" si="170"/>
        <v>619466.9233459403</v>
      </c>
      <c r="Z56" s="113">
        <f t="shared" si="171"/>
        <v>654026.98299941036</v>
      </c>
      <c r="AA56" s="113"/>
      <c r="AB56" s="115"/>
      <c r="AC56" s="66"/>
      <c r="AD56" s="66"/>
      <c r="AE56" s="107">
        <f t="shared" ref="AE56:AE66" si="189">B56</f>
        <v>42036</v>
      </c>
      <c r="AF56" s="108">
        <f t="shared" ref="AF56:AG56" si="190">AF55</f>
        <v>1058.0227272727273</v>
      </c>
      <c r="AG56" s="108">
        <f t="shared" si="190"/>
        <v>269.75</v>
      </c>
      <c r="AH56" s="108">
        <f t="shared" si="47"/>
        <v>381.25</v>
      </c>
      <c r="AI56" s="109">
        <f t="shared" si="173"/>
        <v>339317.5</v>
      </c>
      <c r="AJ56" s="109">
        <f t="shared" si="66"/>
        <v>42151.370197780867</v>
      </c>
      <c r="AK56" s="109">
        <f t="shared" si="67"/>
        <v>301377.14645345334</v>
      </c>
      <c r="AL56" s="109">
        <f t="shared" si="68"/>
        <v>3905.0792868960707</v>
      </c>
      <c r="AM56" s="109">
        <f t="shared" si="69"/>
        <v>291284.3037066831</v>
      </c>
      <c r="AN56" s="109">
        <f t="shared" si="70"/>
        <v>76748.044671453099</v>
      </c>
      <c r="AO56" s="109">
        <f t="shared" ref="AO56:AP56" si="191">AO55+(AO$6*$E56)</f>
        <v>0</v>
      </c>
      <c r="AP56" s="109">
        <f t="shared" si="191"/>
        <v>0</v>
      </c>
      <c r="AQ56" s="106"/>
      <c r="AR56" s="109">
        <f t="shared" si="175"/>
        <v>40465.315389869633</v>
      </c>
      <c r="AS56" s="109">
        <f t="shared" si="176"/>
        <v>69316.74368429427</v>
      </c>
      <c r="AT56" s="109">
        <f t="shared" si="177"/>
        <v>1366.7777504136247</v>
      </c>
      <c r="AU56" s="109">
        <f t="shared" si="178"/>
        <v>256330.18726188113</v>
      </c>
      <c r="AV56" s="109">
        <f t="shared" si="179"/>
        <v>0</v>
      </c>
      <c r="AW56" s="109">
        <f t="shared" si="180"/>
        <v>0</v>
      </c>
      <c r="AX56" s="109">
        <f t="shared" si="181"/>
        <v>0</v>
      </c>
      <c r="AY56" s="109">
        <f t="shared" si="182"/>
        <v>367479.02408645867</v>
      </c>
      <c r="AZ56" s="112">
        <f t="shared" si="35"/>
        <v>0.9</v>
      </c>
      <c r="BA56" s="113">
        <f t="shared" si="183"/>
        <v>330731.12167781283</v>
      </c>
      <c r="BB56" s="113">
        <f t="shared" si="184"/>
        <v>349182.61095621804</v>
      </c>
    </row>
    <row r="57" spans="1:54" s="90" customFormat="1">
      <c r="A57" s="94">
        <f t="shared" si="30"/>
        <v>48</v>
      </c>
      <c r="B57" s="107">
        <v>42064</v>
      </c>
      <c r="C57" s="108">
        <f t="shared" ref="C57:D57" si="192">C56</f>
        <v>0</v>
      </c>
      <c r="D57" s="108">
        <f t="shared" si="192"/>
        <v>0</v>
      </c>
      <c r="E57" s="108">
        <f t="shared" si="46"/>
        <v>381.25</v>
      </c>
      <c r="F57" s="109">
        <f t="shared" si="158"/>
        <v>418779.75</v>
      </c>
      <c r="G57" s="109">
        <f t="shared" si="59"/>
        <v>41951.174263010267</v>
      </c>
      <c r="H57" s="109">
        <f t="shared" si="60"/>
        <v>312056.09341295488</v>
      </c>
      <c r="I57" s="109">
        <f t="shared" si="61"/>
        <v>3721.4751362347833</v>
      </c>
      <c r="J57" s="109">
        <f t="shared" si="62"/>
        <v>213358.00290218354</v>
      </c>
      <c r="K57" s="109">
        <f t="shared" si="63"/>
        <v>79363.683425382609</v>
      </c>
      <c r="L57" s="109">
        <f t="shared" si="159"/>
        <v>68548.826419215387</v>
      </c>
      <c r="M57" s="109">
        <f t="shared" si="160"/>
        <v>68548.826419215387</v>
      </c>
      <c r="N57" s="109">
        <f t="shared" si="161"/>
        <v>403.32257619451423</v>
      </c>
      <c r="O57" s="106"/>
      <c r="P57" s="110">
        <f t="shared" si="162"/>
        <v>13969.741029582419</v>
      </c>
      <c r="Q57" s="110">
        <f t="shared" si="163"/>
        <v>190042.16088848951</v>
      </c>
      <c r="R57" s="110">
        <f t="shared" si="164"/>
        <v>1324.8451484995828</v>
      </c>
      <c r="S57" s="110">
        <f t="shared" si="165"/>
        <v>233840.37118079318</v>
      </c>
      <c r="T57" s="110">
        <f t="shared" si="166"/>
        <v>132378.62395353819</v>
      </c>
      <c r="U57" s="110">
        <f t="shared" si="167"/>
        <v>41746.235289302167</v>
      </c>
      <c r="V57" s="110">
        <f t="shared" si="168"/>
        <v>75129.513755460066</v>
      </c>
      <c r="W57" s="111">
        <f t="shared" si="169"/>
        <v>688431.49124566512</v>
      </c>
      <c r="X57" s="112">
        <v>0.9</v>
      </c>
      <c r="Y57" s="113">
        <f t="shared" si="170"/>
        <v>619588.34212109866</v>
      </c>
      <c r="Z57" s="113">
        <f t="shared" si="171"/>
        <v>654155.17572803481</v>
      </c>
      <c r="AA57" s="113"/>
      <c r="AB57" s="115"/>
      <c r="AC57" s="66"/>
      <c r="AD57" s="66"/>
      <c r="AE57" s="107">
        <f t="shared" si="189"/>
        <v>42064</v>
      </c>
      <c r="AF57" s="108">
        <f t="shared" ref="AF57:AG57" si="193">AF56</f>
        <v>1058.0227272727273</v>
      </c>
      <c r="AG57" s="108">
        <f t="shared" si="193"/>
        <v>269.75</v>
      </c>
      <c r="AH57" s="108">
        <f t="shared" si="47"/>
        <v>381.25</v>
      </c>
      <c r="AI57" s="109">
        <f t="shared" si="173"/>
        <v>339698.75</v>
      </c>
      <c r="AJ57" s="109">
        <f t="shared" si="66"/>
        <v>42198.730590003208</v>
      </c>
      <c r="AK57" s="109">
        <f t="shared" si="67"/>
        <v>301715.76747089386</v>
      </c>
      <c r="AL57" s="109">
        <f t="shared" si="68"/>
        <v>3909.4669517766888</v>
      </c>
      <c r="AM57" s="109">
        <f t="shared" si="69"/>
        <v>291611.58461847861</v>
      </c>
      <c r="AN57" s="109">
        <f t="shared" si="70"/>
        <v>76834.27715881668</v>
      </c>
      <c r="AO57" s="109">
        <f t="shared" ref="AO57:AP57" si="194">AO56+(AO$6*$E57)</f>
        <v>0</v>
      </c>
      <c r="AP57" s="109">
        <f t="shared" si="194"/>
        <v>0</v>
      </c>
      <c r="AQ57" s="106"/>
      <c r="AR57" s="109">
        <f t="shared" si="175"/>
        <v>40510.781366403076</v>
      </c>
      <c r="AS57" s="109">
        <f t="shared" si="176"/>
        <v>69394.626518305595</v>
      </c>
      <c r="AT57" s="109">
        <f t="shared" si="177"/>
        <v>1368.3134331218409</v>
      </c>
      <c r="AU57" s="109">
        <f t="shared" si="178"/>
        <v>256618.19446426118</v>
      </c>
      <c r="AV57" s="109">
        <f t="shared" si="179"/>
        <v>0</v>
      </c>
      <c r="AW57" s="109">
        <f t="shared" si="180"/>
        <v>0</v>
      </c>
      <c r="AX57" s="109">
        <f t="shared" si="181"/>
        <v>0</v>
      </c>
      <c r="AY57" s="109">
        <f t="shared" si="182"/>
        <v>367891.91578209167</v>
      </c>
      <c r="AZ57" s="112">
        <f t="shared" si="35"/>
        <v>0.9</v>
      </c>
      <c r="BA57" s="113">
        <f t="shared" si="183"/>
        <v>331102.72420388251</v>
      </c>
      <c r="BB57" s="113">
        <f t="shared" si="184"/>
        <v>349574.94518721709</v>
      </c>
    </row>
    <row r="58" spans="1:54" s="90" customFormat="1">
      <c r="A58" s="94">
        <f t="shared" si="30"/>
        <v>49</v>
      </c>
      <c r="B58" s="107">
        <v>42095</v>
      </c>
      <c r="C58" s="108">
        <f t="shared" ref="C58:D58" si="195">C57</f>
        <v>0</v>
      </c>
      <c r="D58" s="108">
        <f t="shared" si="195"/>
        <v>0</v>
      </c>
      <c r="E58" s="108">
        <f t="shared" si="46"/>
        <v>381.25</v>
      </c>
      <c r="F58" s="109">
        <f t="shared" si="158"/>
        <v>419161</v>
      </c>
      <c r="G58" s="109">
        <f t="shared" si="59"/>
        <v>41989.365902381018</v>
      </c>
      <c r="H58" s="109">
        <f t="shared" si="60"/>
        <v>312729.25162286119</v>
      </c>
      <c r="I58" s="109">
        <f t="shared" si="61"/>
        <v>3724.863104243479</v>
      </c>
      <c r="J58" s="109">
        <f t="shared" si="62"/>
        <v>213744.88930601266</v>
      </c>
      <c r="K58" s="109">
        <f t="shared" si="63"/>
        <v>79507.595205852151</v>
      </c>
      <c r="L58" s="109">
        <f t="shared" si="159"/>
        <v>67991.593009253585</v>
      </c>
      <c r="M58" s="109">
        <f t="shared" si="160"/>
        <v>67991.593009253585</v>
      </c>
      <c r="N58" s="109">
        <f t="shared" si="161"/>
        <v>400.09358835257376</v>
      </c>
      <c r="O58" s="106"/>
      <c r="P58" s="110">
        <f t="shared" si="162"/>
        <v>13982.45884549288</v>
      </c>
      <c r="Q58" s="110">
        <f t="shared" si="163"/>
        <v>190452.11423832245</v>
      </c>
      <c r="R58" s="110">
        <f t="shared" si="164"/>
        <v>1326.0512651106785</v>
      </c>
      <c r="S58" s="110">
        <f t="shared" si="165"/>
        <v>234264.39867938988</v>
      </c>
      <c r="T58" s="110">
        <f t="shared" si="166"/>
        <v>132618.66880336139</v>
      </c>
      <c r="U58" s="110">
        <f t="shared" si="167"/>
        <v>41406.880142635433</v>
      </c>
      <c r="V58" s="110">
        <f t="shared" si="168"/>
        <v>74518.78593814194</v>
      </c>
      <c r="W58" s="111">
        <f t="shared" si="169"/>
        <v>688569.35791245464</v>
      </c>
      <c r="X58" s="112">
        <v>0.9</v>
      </c>
      <c r="Y58" s="113">
        <f t="shared" si="170"/>
        <v>619712.42212120921</v>
      </c>
      <c r="Z58" s="113">
        <f t="shared" si="171"/>
        <v>654286.17815135152</v>
      </c>
      <c r="AA58" s="113"/>
      <c r="AB58" s="115"/>
      <c r="AC58" s="66"/>
      <c r="AD58" s="66"/>
      <c r="AE58" s="107">
        <f t="shared" si="189"/>
        <v>42095</v>
      </c>
      <c r="AF58" s="108">
        <f t="shared" ref="AF58:AG58" si="196">AF57</f>
        <v>1058.0227272727273</v>
      </c>
      <c r="AG58" s="108">
        <f t="shared" si="196"/>
        <v>269.75</v>
      </c>
      <c r="AH58" s="108">
        <f t="shared" si="47"/>
        <v>381.25</v>
      </c>
      <c r="AI58" s="109">
        <f t="shared" si="173"/>
        <v>340080</v>
      </c>
      <c r="AJ58" s="109">
        <f t="shared" si="66"/>
        <v>42246.090982225549</v>
      </c>
      <c r="AK58" s="109">
        <f t="shared" si="67"/>
        <v>302054.38848833437</v>
      </c>
      <c r="AL58" s="109">
        <f t="shared" si="68"/>
        <v>3913.8546166573069</v>
      </c>
      <c r="AM58" s="109">
        <f t="shared" si="69"/>
        <v>291938.86553027411</v>
      </c>
      <c r="AN58" s="109">
        <f t="shared" si="70"/>
        <v>76920.50964618026</v>
      </c>
      <c r="AO58" s="109">
        <f t="shared" ref="AO58:AP58" si="197">AO57+(AO$6*$E58)</f>
        <v>0</v>
      </c>
      <c r="AP58" s="109">
        <f t="shared" si="197"/>
        <v>0</v>
      </c>
      <c r="AQ58" s="106"/>
      <c r="AR58" s="109">
        <f t="shared" si="175"/>
        <v>40556.247342936527</v>
      </c>
      <c r="AS58" s="109">
        <f t="shared" si="176"/>
        <v>69472.509352316905</v>
      </c>
      <c r="AT58" s="109">
        <f t="shared" si="177"/>
        <v>1369.8491158300574</v>
      </c>
      <c r="AU58" s="109">
        <f t="shared" si="178"/>
        <v>256906.20166664122</v>
      </c>
      <c r="AV58" s="109">
        <f t="shared" si="179"/>
        <v>0</v>
      </c>
      <c r="AW58" s="109">
        <f t="shared" si="180"/>
        <v>0</v>
      </c>
      <c r="AX58" s="109">
        <f t="shared" si="181"/>
        <v>0</v>
      </c>
      <c r="AY58" s="109">
        <f t="shared" si="182"/>
        <v>368304.80747772474</v>
      </c>
      <c r="AZ58" s="112">
        <f t="shared" si="35"/>
        <v>0.9</v>
      </c>
      <c r="BA58" s="113">
        <f t="shared" si="183"/>
        <v>331474.3267299523</v>
      </c>
      <c r="BB58" s="113">
        <f t="shared" si="184"/>
        <v>349967.27941821632</v>
      </c>
    </row>
    <row r="59" spans="1:54" s="90" customFormat="1">
      <c r="A59" s="94">
        <f t="shared" si="30"/>
        <v>50</v>
      </c>
      <c r="B59" s="107">
        <v>42125</v>
      </c>
      <c r="C59" s="108">
        <f t="shared" ref="C59:D59" si="198">C58</f>
        <v>0</v>
      </c>
      <c r="D59" s="108">
        <f t="shared" si="198"/>
        <v>0</v>
      </c>
      <c r="E59" s="108">
        <f t="shared" si="46"/>
        <v>381.25</v>
      </c>
      <c r="F59" s="109">
        <f t="shared" si="158"/>
        <v>419542.25</v>
      </c>
      <c r="G59" s="109">
        <f t="shared" si="59"/>
        <v>42027.557541751768</v>
      </c>
      <c r="H59" s="109">
        <f t="shared" si="60"/>
        <v>313399.20628995157</v>
      </c>
      <c r="I59" s="109">
        <f t="shared" si="61"/>
        <v>3728.2510722521747</v>
      </c>
      <c r="J59" s="109">
        <f t="shared" si="62"/>
        <v>214130.18945869946</v>
      </c>
      <c r="K59" s="109">
        <f t="shared" si="63"/>
        <v>79650.91694174039</v>
      </c>
      <c r="L59" s="109">
        <f t="shared" si="159"/>
        <v>67438.82135808836</v>
      </c>
      <c r="M59" s="109">
        <f t="shared" si="160"/>
        <v>67438.82135808836</v>
      </c>
      <c r="N59" s="109">
        <f t="shared" si="161"/>
        <v>396.89004553663165</v>
      </c>
      <c r="O59" s="106"/>
      <c r="P59" s="109">
        <f t="shared" si="162"/>
        <v>13995.17666140334</v>
      </c>
      <c r="Q59" s="109">
        <f t="shared" si="163"/>
        <v>190860.11663058051</v>
      </c>
      <c r="R59" s="109">
        <f t="shared" si="164"/>
        <v>1327.2573817217742</v>
      </c>
      <c r="S59" s="109">
        <f t="shared" si="165"/>
        <v>234686.68764673462</v>
      </c>
      <c r="T59" s="109">
        <f t="shared" si="166"/>
        <v>132857.72945882296</v>
      </c>
      <c r="U59" s="109">
        <f t="shared" si="167"/>
        <v>41070.242207075811</v>
      </c>
      <c r="V59" s="109">
        <f t="shared" si="168"/>
        <v>73912.948208464848</v>
      </c>
      <c r="W59" s="111">
        <f t="shared" si="169"/>
        <v>688710.15819480387</v>
      </c>
      <c r="X59" s="112">
        <v>0.9</v>
      </c>
      <c r="Y59" s="113">
        <f t="shared" si="170"/>
        <v>619839.14237532346</v>
      </c>
      <c r="Z59" s="113">
        <f t="shared" si="171"/>
        <v>654419.96812844276</v>
      </c>
      <c r="AA59" s="113"/>
      <c r="AB59" s="115"/>
      <c r="AE59" s="107">
        <f t="shared" si="189"/>
        <v>42125</v>
      </c>
      <c r="AF59" s="108">
        <f t="shared" ref="AF59:AG59" si="199">AF58</f>
        <v>1058.0227272727273</v>
      </c>
      <c r="AG59" s="108">
        <f t="shared" si="199"/>
        <v>269.75</v>
      </c>
      <c r="AH59" s="108">
        <f t="shared" si="47"/>
        <v>381.25</v>
      </c>
      <c r="AI59" s="109">
        <f t="shared" si="173"/>
        <v>340461.25</v>
      </c>
      <c r="AJ59" s="109">
        <f t="shared" si="66"/>
        <v>42293.45137444789</v>
      </c>
      <c r="AK59" s="109">
        <f t="shared" si="67"/>
        <v>302393.00950577488</v>
      </c>
      <c r="AL59" s="109">
        <f t="shared" si="68"/>
        <v>3918.242281537925</v>
      </c>
      <c r="AM59" s="109">
        <f t="shared" si="69"/>
        <v>292266.14644206961</v>
      </c>
      <c r="AN59" s="109">
        <f t="shared" si="70"/>
        <v>77006.742133543841</v>
      </c>
      <c r="AO59" s="109">
        <f t="shared" ref="AO59:AP59" si="200">AO58+(AO$6*$E59)</f>
        <v>0</v>
      </c>
      <c r="AP59" s="109">
        <f t="shared" si="200"/>
        <v>0</v>
      </c>
      <c r="AR59" s="98">
        <f t="shared" si="175"/>
        <v>40601.713319469971</v>
      </c>
      <c r="AS59" s="98">
        <f t="shared" si="176"/>
        <v>69550.39218632823</v>
      </c>
      <c r="AT59" s="98">
        <f t="shared" si="177"/>
        <v>1371.3847985382736</v>
      </c>
      <c r="AU59" s="98">
        <f t="shared" si="178"/>
        <v>257194.20886902127</v>
      </c>
      <c r="AV59" s="98">
        <f t="shared" si="179"/>
        <v>0</v>
      </c>
      <c r="AW59" s="98">
        <f t="shared" si="180"/>
        <v>0</v>
      </c>
      <c r="AX59" s="98">
        <f t="shared" si="181"/>
        <v>0</v>
      </c>
      <c r="AY59" s="98">
        <f t="shared" si="182"/>
        <v>368717.69917335775</v>
      </c>
      <c r="AZ59" s="100">
        <f t="shared" si="35"/>
        <v>0.9</v>
      </c>
      <c r="BA59" s="101">
        <f t="shared" si="183"/>
        <v>331845.92925602198</v>
      </c>
      <c r="BB59" s="101">
        <f t="shared" si="184"/>
        <v>350359.61364921543</v>
      </c>
    </row>
    <row r="60" spans="1:54" s="90" customFormat="1">
      <c r="A60" s="94">
        <f t="shared" si="30"/>
        <v>51</v>
      </c>
      <c r="B60" s="107">
        <v>42156</v>
      </c>
      <c r="C60" s="108">
        <f t="shared" ref="C60:D60" si="201">C59</f>
        <v>0</v>
      </c>
      <c r="D60" s="108">
        <f t="shared" si="201"/>
        <v>0</v>
      </c>
      <c r="E60" s="108">
        <f t="shared" si="46"/>
        <v>381.25</v>
      </c>
      <c r="F60" s="109">
        <f t="shared" si="158"/>
        <v>419923.5</v>
      </c>
      <c r="G60" s="109">
        <f t="shared" si="59"/>
        <v>42065.749181122519</v>
      </c>
      <c r="H60" s="109">
        <f t="shared" si="60"/>
        <v>314065.98266204546</v>
      </c>
      <c r="I60" s="109">
        <f t="shared" si="61"/>
        <v>3731.6390402608704</v>
      </c>
      <c r="J60" s="109">
        <f t="shared" si="62"/>
        <v>214513.91586183506</v>
      </c>
      <c r="K60" s="109">
        <f t="shared" si="63"/>
        <v>79793.653283317311</v>
      </c>
      <c r="L60" s="109">
        <f t="shared" si="159"/>
        <v>66890.476301625749</v>
      </c>
      <c r="M60" s="109">
        <f t="shared" si="160"/>
        <v>66890.476301625749</v>
      </c>
      <c r="N60" s="109">
        <f t="shared" si="161"/>
        <v>393.71175054015464</v>
      </c>
      <c r="O60" s="106"/>
      <c r="P60" s="110">
        <f t="shared" si="162"/>
        <v>14007.894477313799</v>
      </c>
      <c r="Q60" s="110">
        <f t="shared" si="163"/>
        <v>191266.18344118568</v>
      </c>
      <c r="R60" s="110">
        <f t="shared" si="164"/>
        <v>1328.4634983328699</v>
      </c>
      <c r="S60" s="110">
        <f t="shared" si="165"/>
        <v>235107.25178457124</v>
      </c>
      <c r="T60" s="110">
        <f t="shared" si="166"/>
        <v>133095.81367657328</v>
      </c>
      <c r="U60" s="110">
        <f t="shared" si="167"/>
        <v>40736.300067690077</v>
      </c>
      <c r="V60" s="110">
        <f t="shared" si="168"/>
        <v>73311.962026581823</v>
      </c>
      <c r="W60" s="111">
        <f t="shared" si="169"/>
        <v>688853.86897224875</v>
      </c>
      <c r="X60" s="112">
        <v>0.9</v>
      </c>
      <c r="Y60" s="113">
        <f t="shared" si="170"/>
        <v>619968.48207502393</v>
      </c>
      <c r="Z60" s="113">
        <f t="shared" si="171"/>
        <v>654556.52368998947</v>
      </c>
      <c r="AA60" s="113"/>
      <c r="AB60" s="115"/>
      <c r="AC60" s="66"/>
      <c r="AD60" s="66"/>
      <c r="AE60" s="107">
        <f t="shared" si="189"/>
        <v>42156</v>
      </c>
      <c r="AF60" s="108">
        <f t="shared" ref="AF60:AG60" si="202">AF59</f>
        <v>1058.0227272727273</v>
      </c>
      <c r="AG60" s="108">
        <f t="shared" si="202"/>
        <v>269.75</v>
      </c>
      <c r="AH60" s="108">
        <f t="shared" si="47"/>
        <v>381.25</v>
      </c>
      <c r="AI60" s="109">
        <f t="shared" si="173"/>
        <v>340842.5</v>
      </c>
      <c r="AJ60" s="109">
        <f t="shared" si="66"/>
        <v>42340.811766670231</v>
      </c>
      <c r="AK60" s="109">
        <f t="shared" si="67"/>
        <v>302731.6305232154</v>
      </c>
      <c r="AL60" s="109">
        <f t="shared" si="68"/>
        <v>3922.6299464185431</v>
      </c>
      <c r="AM60" s="109">
        <f t="shared" si="69"/>
        <v>292593.42735386512</v>
      </c>
      <c r="AN60" s="109">
        <f t="shared" si="70"/>
        <v>77092.974620907422</v>
      </c>
      <c r="AO60" s="109">
        <f t="shared" ref="AO60:AP60" si="203">AO59+(AO$6*$E60)</f>
        <v>0</v>
      </c>
      <c r="AP60" s="109">
        <f t="shared" si="203"/>
        <v>0</v>
      </c>
      <c r="AQ60" s="106"/>
      <c r="AR60" s="109">
        <f t="shared" si="175"/>
        <v>40647.179296003422</v>
      </c>
      <c r="AS60" s="109">
        <f t="shared" si="176"/>
        <v>69628.275020339541</v>
      </c>
      <c r="AT60" s="109">
        <f t="shared" si="177"/>
        <v>1372.92048124649</v>
      </c>
      <c r="AU60" s="109">
        <f t="shared" si="178"/>
        <v>257482.21607140132</v>
      </c>
      <c r="AV60" s="109">
        <f t="shared" si="179"/>
        <v>0</v>
      </c>
      <c r="AW60" s="109">
        <f t="shared" si="180"/>
        <v>0</v>
      </c>
      <c r="AX60" s="109">
        <f t="shared" si="181"/>
        <v>0</v>
      </c>
      <c r="AY60" s="109">
        <f t="shared" si="182"/>
        <v>369130.59086899075</v>
      </c>
      <c r="AZ60" s="112">
        <f t="shared" si="35"/>
        <v>0.9</v>
      </c>
      <c r="BA60" s="113">
        <f t="shared" si="183"/>
        <v>332217.53178209171</v>
      </c>
      <c r="BB60" s="113">
        <f t="shared" si="184"/>
        <v>350751.9478802146</v>
      </c>
    </row>
    <row r="61" spans="1:54" s="90" customFormat="1">
      <c r="A61" s="94">
        <f t="shared" si="30"/>
        <v>52</v>
      </c>
      <c r="B61" s="107">
        <v>42186</v>
      </c>
      <c r="C61" s="108">
        <f t="shared" ref="C61:D61" si="204">C60</f>
        <v>0</v>
      </c>
      <c r="D61" s="108">
        <f t="shared" si="204"/>
        <v>0</v>
      </c>
      <c r="E61" s="108">
        <f t="shared" si="46"/>
        <v>381.25</v>
      </c>
      <c r="F61" s="109">
        <f t="shared" si="158"/>
        <v>420304.75</v>
      </c>
      <c r="G61" s="109">
        <f t="shared" si="59"/>
        <v>42103.94082049327</v>
      </c>
      <c r="H61" s="109">
        <f t="shared" si="60"/>
        <v>314729.60579125769</v>
      </c>
      <c r="I61" s="109">
        <f t="shared" si="61"/>
        <v>3735.0270082695661</v>
      </c>
      <c r="J61" s="109">
        <f t="shared" si="62"/>
        <v>214896.08092010644</v>
      </c>
      <c r="K61" s="109">
        <f t="shared" si="63"/>
        <v>79935.808844807063</v>
      </c>
      <c r="L61" s="109">
        <f t="shared" si="159"/>
        <v>66346.52294834092</v>
      </c>
      <c r="M61" s="109">
        <f t="shared" si="160"/>
        <v>66346.52294834092</v>
      </c>
      <c r="N61" s="109">
        <f t="shared" si="161"/>
        <v>390.55850765850727</v>
      </c>
      <c r="O61" s="106"/>
      <c r="P61" s="110">
        <f t="shared" si="162"/>
        <v>14020.61229322426</v>
      </c>
      <c r="Q61" s="110">
        <f t="shared" si="163"/>
        <v>191670.32992687594</v>
      </c>
      <c r="R61" s="110">
        <f t="shared" si="164"/>
        <v>1329.6696149439654</v>
      </c>
      <c r="S61" s="110">
        <f t="shared" si="165"/>
        <v>235526.10468843667</v>
      </c>
      <c r="T61" s="110">
        <f t="shared" si="166"/>
        <v>133332.92915313819</v>
      </c>
      <c r="U61" s="110">
        <f t="shared" si="167"/>
        <v>40405.032475539621</v>
      </c>
      <c r="V61" s="110">
        <f t="shared" si="168"/>
        <v>72715.789151381658</v>
      </c>
      <c r="W61" s="111">
        <f t="shared" si="169"/>
        <v>689000.46730354032</v>
      </c>
      <c r="X61" s="112">
        <v>0.9</v>
      </c>
      <c r="Y61" s="113">
        <f t="shared" si="170"/>
        <v>620100.42057318636</v>
      </c>
      <c r="Z61" s="113">
        <f t="shared" si="171"/>
        <v>654695.8230369644</v>
      </c>
      <c r="AA61" s="113"/>
      <c r="AB61" s="115"/>
      <c r="AC61" s="66"/>
      <c r="AD61" s="66"/>
      <c r="AE61" s="107">
        <f t="shared" si="189"/>
        <v>42186</v>
      </c>
      <c r="AF61" s="108">
        <f t="shared" ref="AF61:AG61" si="205">AF60</f>
        <v>1058.0227272727273</v>
      </c>
      <c r="AG61" s="108">
        <f t="shared" si="205"/>
        <v>269.75</v>
      </c>
      <c r="AH61" s="108">
        <f t="shared" si="47"/>
        <v>381.25</v>
      </c>
      <c r="AI61" s="109">
        <f t="shared" si="173"/>
        <v>341223.75</v>
      </c>
      <c r="AJ61" s="109">
        <f t="shared" si="66"/>
        <v>42388.172158892572</v>
      </c>
      <c r="AK61" s="109">
        <f t="shared" si="67"/>
        <v>303070.25154065591</v>
      </c>
      <c r="AL61" s="109">
        <f t="shared" si="68"/>
        <v>3927.0176112991612</v>
      </c>
      <c r="AM61" s="109">
        <f t="shared" si="69"/>
        <v>292920.70826566062</v>
      </c>
      <c r="AN61" s="109">
        <f t="shared" si="70"/>
        <v>77179.207108271003</v>
      </c>
      <c r="AO61" s="109">
        <f t="shared" ref="AO61:AP61" si="206">AO60+(AO$6*$E61)</f>
        <v>0</v>
      </c>
      <c r="AP61" s="109">
        <f t="shared" si="206"/>
        <v>0</v>
      </c>
      <c r="AQ61" s="106"/>
      <c r="AR61" s="109">
        <f t="shared" si="175"/>
        <v>40692.645272536865</v>
      </c>
      <c r="AS61" s="109">
        <f t="shared" si="176"/>
        <v>69706.157854350866</v>
      </c>
      <c r="AT61" s="109">
        <f t="shared" si="177"/>
        <v>1374.4561639547064</v>
      </c>
      <c r="AU61" s="109">
        <f t="shared" si="178"/>
        <v>257770.22327378136</v>
      </c>
      <c r="AV61" s="109">
        <f t="shared" si="179"/>
        <v>0</v>
      </c>
      <c r="AW61" s="109">
        <f t="shared" si="180"/>
        <v>0</v>
      </c>
      <c r="AX61" s="109">
        <f t="shared" si="181"/>
        <v>0</v>
      </c>
      <c r="AY61" s="109">
        <f t="shared" si="182"/>
        <v>369543.48256462382</v>
      </c>
      <c r="AZ61" s="112">
        <f t="shared" si="35"/>
        <v>0.9</v>
      </c>
      <c r="BA61" s="113">
        <f t="shared" si="183"/>
        <v>332589.13430816145</v>
      </c>
      <c r="BB61" s="113">
        <f t="shared" si="184"/>
        <v>351144.28211121378</v>
      </c>
    </row>
    <row r="62" spans="1:54" s="90" customFormat="1">
      <c r="A62" s="94">
        <f t="shared" si="30"/>
        <v>53</v>
      </c>
      <c r="B62" s="107">
        <v>42217</v>
      </c>
      <c r="C62" s="108">
        <f t="shared" ref="C62:D62" si="207">C61</f>
        <v>0</v>
      </c>
      <c r="D62" s="108">
        <f t="shared" si="207"/>
        <v>0</v>
      </c>
      <c r="E62" s="108">
        <f t="shared" si="46"/>
        <v>381.25</v>
      </c>
      <c r="F62" s="109">
        <f t="shared" si="158"/>
        <v>420686</v>
      </c>
      <c r="G62" s="109">
        <f t="shared" si="59"/>
        <v>42142.13245986402</v>
      </c>
      <c r="H62" s="109">
        <f t="shared" si="60"/>
        <v>315390.10053548915</v>
      </c>
      <c r="I62" s="109">
        <f t="shared" si="61"/>
        <v>3738.4149762782617</v>
      </c>
      <c r="J62" s="109">
        <f t="shared" si="62"/>
        <v>215276.69694203444</v>
      </c>
      <c r="K62" s="109">
        <f t="shared" si="63"/>
        <v>80077.388204662493</v>
      </c>
      <c r="L62" s="109">
        <f t="shared" si="159"/>
        <v>65806.926677202064</v>
      </c>
      <c r="M62" s="109">
        <f t="shared" si="160"/>
        <v>65806.926677202064</v>
      </c>
      <c r="N62" s="109">
        <f t="shared" si="161"/>
        <v>387.43012267769899</v>
      </c>
      <c r="O62" s="106"/>
      <c r="P62" s="110">
        <f t="shared" si="162"/>
        <v>14033.33010913472</v>
      </c>
      <c r="Q62" s="110">
        <f t="shared" si="163"/>
        <v>192072.57122611289</v>
      </c>
      <c r="R62" s="110">
        <f t="shared" si="164"/>
        <v>1330.8757315550611</v>
      </c>
      <c r="S62" s="110">
        <f t="shared" si="165"/>
        <v>235943.25984846975</v>
      </c>
      <c r="T62" s="110">
        <f t="shared" si="166"/>
        <v>133569.08352537703</v>
      </c>
      <c r="U62" s="110">
        <f t="shared" si="167"/>
        <v>40076.418346416052</v>
      </c>
      <c r="V62" s="110">
        <f t="shared" si="168"/>
        <v>72124.391638213463</v>
      </c>
      <c r="W62" s="111">
        <f t="shared" si="169"/>
        <v>689149.93042527896</v>
      </c>
      <c r="X62" s="112">
        <v>0.9</v>
      </c>
      <c r="Y62" s="113">
        <f t="shared" si="170"/>
        <v>620234.93738275103</v>
      </c>
      <c r="Z62" s="113">
        <f t="shared" si="171"/>
        <v>654837.84453933476</v>
      </c>
      <c r="AA62" s="113"/>
      <c r="AB62" s="115"/>
      <c r="AC62" s="66"/>
      <c r="AD62" s="66"/>
      <c r="AE62" s="107">
        <f t="shared" si="189"/>
        <v>42217</v>
      </c>
      <c r="AF62" s="108">
        <f t="shared" ref="AF62:AG62" si="208">AF61</f>
        <v>1058.0227272727273</v>
      </c>
      <c r="AG62" s="108">
        <f t="shared" si="208"/>
        <v>269.75</v>
      </c>
      <c r="AH62" s="108">
        <f t="shared" si="47"/>
        <v>381.25</v>
      </c>
      <c r="AI62" s="109">
        <f t="shared" si="173"/>
        <v>341605</v>
      </c>
      <c r="AJ62" s="109">
        <f t="shared" si="66"/>
        <v>42435.532551114913</v>
      </c>
      <c r="AK62" s="109">
        <f t="shared" si="67"/>
        <v>303408.87255809642</v>
      </c>
      <c r="AL62" s="109">
        <f t="shared" si="68"/>
        <v>3931.4052761797793</v>
      </c>
      <c r="AM62" s="109">
        <f t="shared" si="69"/>
        <v>293247.98917745613</v>
      </c>
      <c r="AN62" s="109">
        <f t="shared" si="70"/>
        <v>77265.439595634583</v>
      </c>
      <c r="AO62" s="109">
        <f t="shared" ref="AO62:AP62" si="209">AO61+(AO$6*$E62)</f>
        <v>0</v>
      </c>
      <c r="AP62" s="109">
        <f t="shared" si="209"/>
        <v>0</v>
      </c>
      <c r="AQ62" s="106"/>
      <c r="AR62" s="109">
        <f t="shared" si="175"/>
        <v>40738.111249070316</v>
      </c>
      <c r="AS62" s="109">
        <f t="shared" si="176"/>
        <v>69784.040688362176</v>
      </c>
      <c r="AT62" s="109">
        <f t="shared" si="177"/>
        <v>1375.9918466629226</v>
      </c>
      <c r="AU62" s="109">
        <f t="shared" si="178"/>
        <v>258058.23047616138</v>
      </c>
      <c r="AV62" s="109">
        <f t="shared" si="179"/>
        <v>0</v>
      </c>
      <c r="AW62" s="109">
        <f t="shared" si="180"/>
        <v>0</v>
      </c>
      <c r="AX62" s="109">
        <f t="shared" si="181"/>
        <v>0</v>
      </c>
      <c r="AY62" s="109">
        <f t="shared" si="182"/>
        <v>369956.37426025677</v>
      </c>
      <c r="AZ62" s="112">
        <f t="shared" si="35"/>
        <v>0.9</v>
      </c>
      <c r="BA62" s="113">
        <f t="shared" si="183"/>
        <v>332960.73683423112</v>
      </c>
      <c r="BB62" s="113">
        <f t="shared" si="184"/>
        <v>351536.61634221289</v>
      </c>
    </row>
    <row r="63" spans="1:54" s="90" customFormat="1">
      <c r="A63" s="94">
        <f t="shared" si="30"/>
        <v>54</v>
      </c>
      <c r="B63" s="107">
        <v>42248</v>
      </c>
      <c r="C63" s="108">
        <f t="shared" ref="C63:D63" si="210">C62</f>
        <v>0</v>
      </c>
      <c r="D63" s="108">
        <f t="shared" si="210"/>
        <v>0</v>
      </c>
      <c r="E63" s="108">
        <f t="shared" si="46"/>
        <v>381.25</v>
      </c>
      <c r="F63" s="109">
        <f t="shared" si="158"/>
        <v>421067.25</v>
      </c>
      <c r="G63" s="109">
        <f t="shared" si="59"/>
        <v>42180.324099234771</v>
      </c>
      <c r="H63" s="109">
        <f t="shared" si="60"/>
        <v>316047.49155990622</v>
      </c>
      <c r="I63" s="109">
        <f t="shared" si="61"/>
        <v>3741.8029442869574</v>
      </c>
      <c r="J63" s="109">
        <f t="shared" si="62"/>
        <v>215655.77614070647</v>
      </c>
      <c r="K63" s="109">
        <f t="shared" si="63"/>
        <v>80218.395905837635</v>
      </c>
      <c r="L63" s="109">
        <f t="shared" si="159"/>
        <v>65271.653135609704</v>
      </c>
      <c r="M63" s="109">
        <f t="shared" si="160"/>
        <v>65271.653135609704</v>
      </c>
      <c r="N63" s="109">
        <f t="shared" si="161"/>
        <v>384.32640286331434</v>
      </c>
      <c r="O63" s="106"/>
      <c r="P63" s="110">
        <f t="shared" si="162"/>
        <v>14046.047925045179</v>
      </c>
      <c r="Q63" s="110">
        <f t="shared" si="163"/>
        <v>192472.92235998288</v>
      </c>
      <c r="R63" s="110">
        <f t="shared" si="164"/>
        <v>1332.0818481661568</v>
      </c>
      <c r="S63" s="110">
        <f t="shared" si="165"/>
        <v>236358.7306502143</v>
      </c>
      <c r="T63" s="110">
        <f t="shared" si="166"/>
        <v>133804.28437093718</v>
      </c>
      <c r="U63" s="110">
        <f t="shared" si="167"/>
        <v>39750.436759586308</v>
      </c>
      <c r="V63" s="110">
        <f t="shared" si="168"/>
        <v>71537.731836628242</v>
      </c>
      <c r="W63" s="111">
        <f t="shared" si="169"/>
        <v>689302.2357505603</v>
      </c>
      <c r="X63" s="112">
        <v>0.9</v>
      </c>
      <c r="Y63" s="113">
        <f t="shared" si="170"/>
        <v>620372.01217550423</v>
      </c>
      <c r="Z63" s="113">
        <f t="shared" si="171"/>
        <v>654982.56673477567</v>
      </c>
      <c r="AA63" s="113"/>
      <c r="AB63" s="115"/>
      <c r="AC63" s="66"/>
      <c r="AD63" s="66"/>
      <c r="AE63" s="107">
        <f t="shared" si="189"/>
        <v>42248</v>
      </c>
      <c r="AF63" s="108">
        <f t="shared" ref="AF63:AG63" si="211">AF62</f>
        <v>1058.0227272727273</v>
      </c>
      <c r="AG63" s="108">
        <f t="shared" si="211"/>
        <v>269.75</v>
      </c>
      <c r="AH63" s="108">
        <f t="shared" si="47"/>
        <v>381.25</v>
      </c>
      <c r="AI63" s="109">
        <f t="shared" si="173"/>
        <v>341986.25</v>
      </c>
      <c r="AJ63" s="109">
        <f t="shared" si="66"/>
        <v>42482.892943337254</v>
      </c>
      <c r="AK63" s="109">
        <f t="shared" si="67"/>
        <v>303747.49357553694</v>
      </c>
      <c r="AL63" s="109">
        <f t="shared" si="68"/>
        <v>3935.7929410603974</v>
      </c>
      <c r="AM63" s="109">
        <f t="shared" si="69"/>
        <v>293575.27008925163</v>
      </c>
      <c r="AN63" s="109">
        <f t="shared" si="70"/>
        <v>77351.672082998164</v>
      </c>
      <c r="AO63" s="109">
        <f t="shared" ref="AO63:AP63" si="212">AO62+(AO$6*$E63)</f>
        <v>0</v>
      </c>
      <c r="AP63" s="109">
        <f t="shared" si="212"/>
        <v>0</v>
      </c>
      <c r="AQ63" s="106"/>
      <c r="AR63" s="109">
        <f t="shared" si="175"/>
        <v>40783.57722560376</v>
      </c>
      <c r="AS63" s="109">
        <f t="shared" si="176"/>
        <v>69861.923522373501</v>
      </c>
      <c r="AT63" s="109">
        <f t="shared" si="177"/>
        <v>1377.5275293711391</v>
      </c>
      <c r="AU63" s="109">
        <f t="shared" si="178"/>
        <v>258346.23767854142</v>
      </c>
      <c r="AV63" s="109">
        <f t="shared" si="179"/>
        <v>0</v>
      </c>
      <c r="AW63" s="109">
        <f t="shared" si="180"/>
        <v>0</v>
      </c>
      <c r="AX63" s="109">
        <f t="shared" si="181"/>
        <v>0</v>
      </c>
      <c r="AY63" s="109">
        <f t="shared" si="182"/>
        <v>370369.26595588983</v>
      </c>
      <c r="AZ63" s="112">
        <f t="shared" si="35"/>
        <v>0.9</v>
      </c>
      <c r="BA63" s="113">
        <f t="shared" si="183"/>
        <v>333332.33936030086</v>
      </c>
      <c r="BB63" s="113">
        <f t="shared" si="184"/>
        <v>351928.95057321206</v>
      </c>
    </row>
    <row r="64" spans="1:54" s="90" customFormat="1">
      <c r="A64" s="94">
        <f t="shared" si="30"/>
        <v>55</v>
      </c>
      <c r="B64" s="107">
        <v>42278</v>
      </c>
      <c r="C64" s="108">
        <f t="shared" ref="C64:D64" si="213">C63</f>
        <v>0</v>
      </c>
      <c r="D64" s="108">
        <f t="shared" si="213"/>
        <v>0</v>
      </c>
      <c r="E64" s="108">
        <f t="shared" si="46"/>
        <v>381.25</v>
      </c>
      <c r="F64" s="109">
        <f t="shared" si="158"/>
        <v>421448.5</v>
      </c>
      <c r="G64" s="109">
        <f t="shared" si="59"/>
        <v>42218.515738605522</v>
      </c>
      <c r="H64" s="109">
        <f t="shared" si="60"/>
        <v>316701.80333840934</v>
      </c>
      <c r="I64" s="109">
        <f t="shared" si="61"/>
        <v>3745.1909122956531</v>
      </c>
      <c r="J64" s="109">
        <f t="shared" si="62"/>
        <v>216033.3306345036</v>
      </c>
      <c r="K64" s="109">
        <f t="shared" si="63"/>
        <v>80358.836456058212</v>
      </c>
      <c r="L64" s="109">
        <f t="shared" si="159"/>
        <v>64740.668237351521</v>
      </c>
      <c r="M64" s="109">
        <f t="shared" si="160"/>
        <v>64740.668237351521</v>
      </c>
      <c r="N64" s="109">
        <f t="shared" si="161"/>
        <v>381.24715694937504</v>
      </c>
      <c r="O64" s="106"/>
      <c r="P64" s="110">
        <f t="shared" si="162"/>
        <v>14058.76574095564</v>
      </c>
      <c r="Q64" s="110">
        <f t="shared" si="163"/>
        <v>192871.39823309128</v>
      </c>
      <c r="R64" s="110">
        <f t="shared" si="164"/>
        <v>1333.2879647772525</v>
      </c>
      <c r="S64" s="110">
        <f t="shared" si="165"/>
        <v>236772.53037541595</v>
      </c>
      <c r="T64" s="110">
        <f t="shared" si="166"/>
        <v>134038.5392087051</v>
      </c>
      <c r="U64" s="110">
        <f t="shared" si="167"/>
        <v>39427.066956547074</v>
      </c>
      <c r="V64" s="110">
        <f t="shared" si="168"/>
        <v>70955.772388137266</v>
      </c>
      <c r="W64" s="111">
        <f t="shared" si="169"/>
        <v>689457.36086762964</v>
      </c>
      <c r="X64" s="112">
        <v>0.9</v>
      </c>
      <c r="Y64" s="113">
        <f t="shared" si="170"/>
        <v>620511.62478086667</v>
      </c>
      <c r="Z64" s="113">
        <f t="shared" si="171"/>
        <v>655129.96832739119</v>
      </c>
      <c r="AA64" s="113"/>
      <c r="AB64" s="115"/>
      <c r="AC64" s="66"/>
      <c r="AD64" s="66"/>
      <c r="AE64" s="107">
        <f t="shared" si="189"/>
        <v>42278</v>
      </c>
      <c r="AF64" s="108">
        <f t="shared" ref="AF64:AG64" si="214">AF63</f>
        <v>1058.0227272727273</v>
      </c>
      <c r="AG64" s="108">
        <f t="shared" si="214"/>
        <v>269.75</v>
      </c>
      <c r="AH64" s="108">
        <f t="shared" si="47"/>
        <v>381.25</v>
      </c>
      <c r="AI64" s="109">
        <f t="shared" si="173"/>
        <v>342367.5</v>
      </c>
      <c r="AJ64" s="109">
        <f t="shared" si="66"/>
        <v>42530.253335559595</v>
      </c>
      <c r="AK64" s="109">
        <f t="shared" si="67"/>
        <v>304086.11459297745</v>
      </c>
      <c r="AL64" s="109">
        <f t="shared" si="68"/>
        <v>3940.1806059410155</v>
      </c>
      <c r="AM64" s="109">
        <f t="shared" si="69"/>
        <v>293902.55100104713</v>
      </c>
      <c r="AN64" s="109">
        <f t="shared" si="70"/>
        <v>77437.904570361745</v>
      </c>
      <c r="AO64" s="109">
        <f t="shared" ref="AO64:AP64" si="215">AO63+(AO$6*$E64)</f>
        <v>0</v>
      </c>
      <c r="AP64" s="109">
        <f t="shared" si="215"/>
        <v>0</v>
      </c>
      <c r="AQ64" s="106"/>
      <c r="AR64" s="109">
        <f t="shared" si="175"/>
        <v>40829.043202137211</v>
      </c>
      <c r="AS64" s="109">
        <f t="shared" si="176"/>
        <v>69939.806356384812</v>
      </c>
      <c r="AT64" s="109">
        <f t="shared" si="177"/>
        <v>1379.0632120793553</v>
      </c>
      <c r="AU64" s="109">
        <f t="shared" si="178"/>
        <v>258634.24488092147</v>
      </c>
      <c r="AV64" s="109">
        <f t="shared" si="179"/>
        <v>0</v>
      </c>
      <c r="AW64" s="109">
        <f t="shared" si="180"/>
        <v>0</v>
      </c>
      <c r="AX64" s="109">
        <f t="shared" si="181"/>
        <v>0</v>
      </c>
      <c r="AY64" s="109">
        <f t="shared" si="182"/>
        <v>370782.15765152284</v>
      </c>
      <c r="AZ64" s="112">
        <f t="shared" si="35"/>
        <v>0.9</v>
      </c>
      <c r="BA64" s="113">
        <f t="shared" si="183"/>
        <v>333703.94188637054</v>
      </c>
      <c r="BB64" s="113">
        <f t="shared" si="184"/>
        <v>352321.28480421117</v>
      </c>
    </row>
    <row r="65" spans="1:55" s="90" customFormat="1">
      <c r="A65" s="94">
        <f t="shared" si="30"/>
        <v>56</v>
      </c>
      <c r="B65" s="107">
        <v>42309</v>
      </c>
      <c r="C65" s="108">
        <f t="shared" ref="C65:D65" si="216">C64</f>
        <v>0</v>
      </c>
      <c r="D65" s="108">
        <f t="shared" si="216"/>
        <v>0</v>
      </c>
      <c r="E65" s="108">
        <f t="shared" si="46"/>
        <v>381.25</v>
      </c>
      <c r="F65" s="109">
        <f t="shared" si="158"/>
        <v>421829.75</v>
      </c>
      <c r="G65" s="109">
        <f t="shared" si="59"/>
        <v>42256.707377976272</v>
      </c>
      <c r="H65" s="109">
        <f t="shared" si="60"/>
        <v>317353.06015509047</v>
      </c>
      <c r="I65" s="109">
        <f t="shared" si="61"/>
        <v>3748.5788803043488</v>
      </c>
      <c r="J65" s="109">
        <f t="shared" si="62"/>
        <v>216409.37244782216</v>
      </c>
      <c r="K65" s="109">
        <f t="shared" si="63"/>
        <v>80498.714328090064</v>
      </c>
      <c r="L65" s="109">
        <f t="shared" si="159"/>
        <v>64213.938160572434</v>
      </c>
      <c r="M65" s="109">
        <f t="shared" si="160"/>
        <v>64213.938160572434</v>
      </c>
      <c r="N65" s="109">
        <f t="shared" si="161"/>
        <v>378.19219512738482</v>
      </c>
      <c r="O65" s="106"/>
      <c r="P65" s="110">
        <f t="shared" si="162"/>
        <v>14071.4835568661</v>
      </c>
      <c r="Q65" s="110">
        <f t="shared" si="163"/>
        <v>193268.01363445009</v>
      </c>
      <c r="R65" s="110">
        <f t="shared" si="164"/>
        <v>1334.4940813883481</v>
      </c>
      <c r="S65" s="110">
        <f t="shared" si="165"/>
        <v>237184.67220281309</v>
      </c>
      <c r="T65" s="110">
        <f t="shared" si="166"/>
        <v>134271.85549925422</v>
      </c>
      <c r="U65" s="110">
        <f t="shared" si="167"/>
        <v>39106.288339788611</v>
      </c>
      <c r="V65" s="110">
        <f t="shared" si="168"/>
        <v>70378.476223987396</v>
      </c>
      <c r="W65" s="111">
        <f t="shared" si="169"/>
        <v>689615.28353854781</v>
      </c>
      <c r="X65" s="112">
        <v>0.9</v>
      </c>
      <c r="Y65" s="113">
        <f t="shared" si="170"/>
        <v>620653.75518469303</v>
      </c>
      <c r="Z65" s="113">
        <f t="shared" si="171"/>
        <v>655280.0281864471</v>
      </c>
      <c r="AA65" s="113"/>
      <c r="AB65" s="115"/>
      <c r="AC65" s="66"/>
      <c r="AD65" s="66"/>
      <c r="AE65" s="107">
        <f t="shared" si="189"/>
        <v>42309</v>
      </c>
      <c r="AF65" s="108">
        <f t="shared" ref="AF65:AG65" si="217">AF64</f>
        <v>1058.0227272727273</v>
      </c>
      <c r="AG65" s="108">
        <f t="shared" si="217"/>
        <v>269.75</v>
      </c>
      <c r="AH65" s="108">
        <f t="shared" si="47"/>
        <v>381.25</v>
      </c>
      <c r="AI65" s="109">
        <f t="shared" si="173"/>
        <v>342748.75</v>
      </c>
      <c r="AJ65" s="109">
        <f t="shared" si="66"/>
        <v>42577.613727781936</v>
      </c>
      <c r="AK65" s="109">
        <f t="shared" si="67"/>
        <v>304424.73561041796</v>
      </c>
      <c r="AL65" s="109">
        <f t="shared" si="68"/>
        <v>3944.5682708216336</v>
      </c>
      <c r="AM65" s="109">
        <f t="shared" si="69"/>
        <v>294229.83191284264</v>
      </c>
      <c r="AN65" s="109">
        <f t="shared" si="70"/>
        <v>77524.137057725326</v>
      </c>
      <c r="AO65" s="109">
        <f t="shared" ref="AO65:AP65" si="218">AO64+(AO$6*$E65)</f>
        <v>0</v>
      </c>
      <c r="AP65" s="109">
        <f t="shared" si="218"/>
        <v>0</v>
      </c>
      <c r="AQ65" s="106"/>
      <c r="AR65" s="109">
        <f t="shared" si="175"/>
        <v>40874.509178670654</v>
      </c>
      <c r="AS65" s="109">
        <f t="shared" si="176"/>
        <v>70017.689190396137</v>
      </c>
      <c r="AT65" s="109">
        <f t="shared" si="177"/>
        <v>1380.5988947875717</v>
      </c>
      <c r="AU65" s="109">
        <f t="shared" si="178"/>
        <v>258922.25208330152</v>
      </c>
      <c r="AV65" s="109">
        <f t="shared" si="179"/>
        <v>0</v>
      </c>
      <c r="AW65" s="109">
        <f t="shared" si="180"/>
        <v>0</v>
      </c>
      <c r="AX65" s="109">
        <f t="shared" si="181"/>
        <v>0</v>
      </c>
      <c r="AY65" s="109">
        <f t="shared" si="182"/>
        <v>371195.04934715584</v>
      </c>
      <c r="AZ65" s="112">
        <f t="shared" si="35"/>
        <v>0.9</v>
      </c>
      <c r="BA65" s="113">
        <f t="shared" si="183"/>
        <v>334075.54441244027</v>
      </c>
      <c r="BB65" s="113">
        <f t="shared" si="184"/>
        <v>352713.61903521034</v>
      </c>
    </row>
    <row r="66" spans="1:55" s="90" customFormat="1">
      <c r="A66" s="94">
        <f t="shared" si="30"/>
        <v>57</v>
      </c>
      <c r="B66" s="107">
        <v>42339</v>
      </c>
      <c r="C66" s="108">
        <f t="shared" ref="C66:D66" si="219">C65</f>
        <v>0</v>
      </c>
      <c r="D66" s="108">
        <f t="shared" si="219"/>
        <v>0</v>
      </c>
      <c r="E66" s="108">
        <f t="shared" si="46"/>
        <v>381.25</v>
      </c>
      <c r="F66" s="109">
        <f t="shared" ref="F66" si="220">F65+E66</f>
        <v>422211</v>
      </c>
      <c r="G66" s="109">
        <f t="shared" si="59"/>
        <v>42294.899017347023</v>
      </c>
      <c r="H66" s="109">
        <f t="shared" si="60"/>
        <v>318001.28610567964</v>
      </c>
      <c r="I66" s="109">
        <f t="shared" si="61"/>
        <v>3751.9668483130445</v>
      </c>
      <c r="J66" s="109">
        <f t="shared" si="62"/>
        <v>216783.91351179013</v>
      </c>
      <c r="K66" s="109">
        <f t="shared" si="63"/>
        <v>80638.033960005574</v>
      </c>
      <c r="L66" s="109">
        <f t="shared" ref="L66" si="221">L65*(0.99192-(0.000001*A66))</f>
        <v>63691.429345759861</v>
      </c>
      <c r="M66" s="109">
        <f t="shared" ref="M66" si="222">L66</f>
        <v>63691.429345759861</v>
      </c>
      <c r="N66" s="109">
        <f t="shared" ref="N66" si="223">(L65-L66)*$N$6</f>
        <v>375.16132903542695</v>
      </c>
      <c r="O66" s="106"/>
      <c r="P66" s="110">
        <f t="shared" ref="P66" si="224">P$6*G66</f>
        <v>14084.201372776559</v>
      </c>
      <c r="Q66" s="110">
        <f t="shared" ref="Q66" si="225">Q$6*H66</f>
        <v>193662.78323835888</v>
      </c>
      <c r="R66" s="110">
        <f t="shared" ref="R66" si="226">R$6*I66</f>
        <v>1335.7001979994438</v>
      </c>
      <c r="S66" s="110">
        <f t="shared" ref="S66" si="227">S$6*J66</f>
        <v>237595.16920892202</v>
      </c>
      <c r="T66" s="110">
        <f t="shared" ref="T66" si="228">T$6*K66</f>
        <v>134504.2406452893</v>
      </c>
      <c r="U66" s="110">
        <f t="shared" ref="U66" si="229">U$6*L66</f>
        <v>38788.080471567751</v>
      </c>
      <c r="V66" s="110">
        <f t="shared" ref="V66" si="230">V$6*M66</f>
        <v>69805.806562952814</v>
      </c>
      <c r="W66" s="111">
        <f t="shared" ref="W66" si="231">SUM(P66:V66)</f>
        <v>689775.98169786681</v>
      </c>
      <c r="X66" s="112">
        <v>0.9</v>
      </c>
      <c r="Y66" s="113">
        <f t="shared" ref="Y66" si="232">W66*X66</f>
        <v>620798.38352808019</v>
      </c>
      <c r="Z66" s="113">
        <f t="shared" ref="Z66" si="233">Y66*$Z$2</f>
        <v>655432.7253451118</v>
      </c>
      <c r="AA66" s="113"/>
      <c r="AB66" s="115"/>
      <c r="AC66" s="66"/>
      <c r="AD66" s="66"/>
      <c r="AE66" s="107">
        <f t="shared" si="189"/>
        <v>42339</v>
      </c>
      <c r="AF66" s="108">
        <f t="shared" ref="AF66:AG66" si="234">AF65</f>
        <v>1058.0227272727273</v>
      </c>
      <c r="AG66" s="108">
        <f t="shared" si="234"/>
        <v>269.75</v>
      </c>
      <c r="AH66" s="108">
        <f t="shared" si="47"/>
        <v>381.25</v>
      </c>
      <c r="AI66" s="109">
        <f t="shared" ref="AI66" si="235">AI65+AH66</f>
        <v>343130</v>
      </c>
      <c r="AJ66" s="109">
        <f t="shared" si="66"/>
        <v>42624.974120004277</v>
      </c>
      <c r="AK66" s="109">
        <f t="shared" si="67"/>
        <v>304763.35662785848</v>
      </c>
      <c r="AL66" s="109">
        <f t="shared" si="68"/>
        <v>3948.9559357022517</v>
      </c>
      <c r="AM66" s="109">
        <f t="shared" si="69"/>
        <v>294557.11282463814</v>
      </c>
      <c r="AN66" s="109">
        <f t="shared" si="70"/>
        <v>77610.369545088906</v>
      </c>
      <c r="AO66" s="109">
        <f t="shared" ref="AO66:AP66" si="236">AO65+(AO$6*$E66)</f>
        <v>0</v>
      </c>
      <c r="AP66" s="109">
        <f t="shared" si="236"/>
        <v>0</v>
      </c>
      <c r="AQ66" s="106"/>
      <c r="AR66" s="109">
        <f t="shared" ref="AR66" si="237">AR$6*AJ66</f>
        <v>40919.975155204105</v>
      </c>
      <c r="AS66" s="109">
        <f t="shared" ref="AS66" si="238">AS$6*AK66</f>
        <v>70095.572024407447</v>
      </c>
      <c r="AT66" s="109">
        <f t="shared" ref="AT66" si="239">AT$6*AL66</f>
        <v>1382.1345774957881</v>
      </c>
      <c r="AU66" s="109">
        <f t="shared" ref="AU66" si="240">AU$6*AM66</f>
        <v>259210.25928568156</v>
      </c>
      <c r="AV66" s="109">
        <f t="shared" ref="AV66" si="241">AV$6*AN66</f>
        <v>0</v>
      </c>
      <c r="AW66" s="109">
        <f t="shared" ref="AW66" si="242">AW$6*AO66</f>
        <v>0</v>
      </c>
      <c r="AX66" s="109">
        <f t="shared" ref="AX66" si="243">AX$6*AP66</f>
        <v>0</v>
      </c>
      <c r="AY66" s="109">
        <f t="shared" ref="AY66" si="244">SUM(AR66:AX66)</f>
        <v>371607.94104278891</v>
      </c>
      <c r="AZ66" s="112">
        <f t="shared" si="35"/>
        <v>0.9</v>
      </c>
      <c r="BA66" s="113">
        <f t="shared" ref="BA66" si="245">AY66*AZ66</f>
        <v>334447.14693851001</v>
      </c>
      <c r="BB66" s="113">
        <f t="shared" ref="BB66" si="246">BA66*$BB$2</f>
        <v>353105.95326620946</v>
      </c>
    </row>
    <row r="67" spans="1:55" s="90" customFormat="1">
      <c r="A67" s="94">
        <f t="shared" si="30"/>
        <v>58</v>
      </c>
      <c r="B67" s="107">
        <v>42370</v>
      </c>
      <c r="C67" s="108">
        <v>7700</v>
      </c>
      <c r="D67" s="108">
        <v>3125</v>
      </c>
      <c r="E67" s="108">
        <f t="shared" si="20"/>
        <v>4575</v>
      </c>
      <c r="F67" s="109">
        <f>F55+E67</f>
        <v>422592.25</v>
      </c>
      <c r="G67" s="109">
        <f t="shared" si="59"/>
        <v>42753.198689796016</v>
      </c>
      <c r="H67" s="109">
        <f t="shared" si="60"/>
        <v>325950.74491616368</v>
      </c>
      <c r="I67" s="109">
        <f t="shared" si="61"/>
        <v>3792.6224644173908</v>
      </c>
      <c r="J67" s="109">
        <f t="shared" si="62"/>
        <v>221362.95275787544</v>
      </c>
      <c r="K67" s="109">
        <f t="shared" si="63"/>
        <v>82341.318656035117</v>
      </c>
      <c r="L67" s="109">
        <f>L55*(0.99192-(0.000001*A67))^12</f>
        <v>63168.905015507189</v>
      </c>
      <c r="M67" s="109">
        <f t="shared" si="15"/>
        <v>63168.905015507189</v>
      </c>
      <c r="N67" s="109">
        <f>(L55-L67)*$N$6</f>
        <v>4672.6833518392104</v>
      </c>
      <c r="O67" s="106"/>
      <c r="P67" s="110">
        <f t="shared" si="4"/>
        <v>14236.815163702075</v>
      </c>
      <c r="Q67" s="110">
        <f t="shared" si="4"/>
        <v>198504.00365394368</v>
      </c>
      <c r="R67" s="110">
        <f t="shared" si="4"/>
        <v>1350.173597332591</v>
      </c>
      <c r="S67" s="110">
        <f t="shared" si="4"/>
        <v>242613.7962226315</v>
      </c>
      <c r="T67" s="110">
        <f t="shared" si="4"/>
        <v>137345.31951826657</v>
      </c>
      <c r="U67" s="110">
        <f t="shared" si="4"/>
        <v>38469.863154443876</v>
      </c>
      <c r="V67" s="110">
        <f t="shared" si="4"/>
        <v>69233.119896995879</v>
      </c>
      <c r="W67" s="111">
        <f t="shared" si="5"/>
        <v>701753.09120731615</v>
      </c>
      <c r="X67" s="112">
        <v>0.9</v>
      </c>
      <c r="Y67" s="113">
        <f t="shared" si="6"/>
        <v>631577.7820865846</v>
      </c>
      <c r="Z67" s="114">
        <f t="shared" si="7"/>
        <v>666813.50654919515</v>
      </c>
      <c r="AA67" s="113"/>
      <c r="AB67" s="115">
        <f>75000*0.11*1.065</f>
        <v>8786.25</v>
      </c>
      <c r="AC67" s="66"/>
      <c r="AD67" s="66"/>
      <c r="AE67" s="107">
        <v>42583</v>
      </c>
      <c r="AF67" s="108">
        <v>7700</v>
      </c>
      <c r="AG67" s="108">
        <v>3125</v>
      </c>
      <c r="AH67" s="108">
        <f t="shared" ref="AH67" si="247">AF67-AG67</f>
        <v>4575</v>
      </c>
      <c r="AI67" s="109">
        <f>AI19+AH67</f>
        <v>325579.72727272706</v>
      </c>
      <c r="AJ67" s="109">
        <f t="shared" si="66"/>
        <v>43193.298826672362</v>
      </c>
      <c r="AK67" s="109">
        <f t="shared" si="67"/>
        <v>308826.80883714493</v>
      </c>
      <c r="AL67" s="109">
        <f t="shared" si="68"/>
        <v>4001.6079142696685</v>
      </c>
      <c r="AM67" s="109">
        <f t="shared" si="69"/>
        <v>298484.48376618425</v>
      </c>
      <c r="AN67" s="109">
        <f t="shared" si="70"/>
        <v>78645.159393451861</v>
      </c>
      <c r="AO67" s="109">
        <f t="shared" ref="AO67:AP67" si="248">AO19+(AO$6*$AH67)</f>
        <v>0</v>
      </c>
      <c r="AP67" s="109">
        <f t="shared" si="248"/>
        <v>0</v>
      </c>
      <c r="AQ67" s="106"/>
      <c r="AR67" s="109">
        <f t="shared" si="17"/>
        <v>41465.566873605465</v>
      </c>
      <c r="AS67" s="109">
        <f t="shared" si="8"/>
        <v>71030.166032543333</v>
      </c>
      <c r="AT67" s="109">
        <f t="shared" si="8"/>
        <v>1400.5627699943839</v>
      </c>
      <c r="AU67" s="109">
        <f t="shared" si="8"/>
        <v>262666.34571424214</v>
      </c>
      <c r="AV67" s="109">
        <f t="shared" si="8"/>
        <v>0</v>
      </c>
      <c r="AW67" s="109">
        <f t="shared" si="8"/>
        <v>0</v>
      </c>
      <c r="AX67" s="109">
        <f t="shared" si="8"/>
        <v>0</v>
      </c>
      <c r="AY67" s="109">
        <f t="shared" si="18"/>
        <v>376562.64139038534</v>
      </c>
      <c r="AZ67" s="112">
        <f t="shared" si="35"/>
        <v>0.9</v>
      </c>
      <c r="BA67" s="113">
        <f t="shared" si="9"/>
        <v>338906.37725134683</v>
      </c>
      <c r="BB67" s="113">
        <f t="shared" si="10"/>
        <v>357813.96403819945</v>
      </c>
    </row>
    <row r="68" spans="1:55" s="90" customFormat="1">
      <c r="A68" s="94">
        <f t="shared" ref="A68:A84" si="249">A67+12</f>
        <v>70</v>
      </c>
      <c r="B68" s="107">
        <v>42736</v>
      </c>
      <c r="C68" s="108">
        <f t="shared" ref="C68:D83" si="250">C67</f>
        <v>7700</v>
      </c>
      <c r="D68" s="108">
        <f t="shared" si="250"/>
        <v>3125</v>
      </c>
      <c r="E68" s="108">
        <f t="shared" si="20"/>
        <v>4575</v>
      </c>
      <c r="F68" s="109">
        <f t="shared" si="21"/>
        <v>427167.25</v>
      </c>
      <c r="G68" s="109">
        <f t="shared" si="59"/>
        <v>43211.498362245009</v>
      </c>
      <c r="H68" s="109">
        <f t="shared" si="60"/>
        <v>333469.73768641241</v>
      </c>
      <c r="I68" s="109">
        <f t="shared" si="61"/>
        <v>3833.2780805217371</v>
      </c>
      <c r="J68" s="109">
        <f t="shared" si="62"/>
        <v>225728.8444709678</v>
      </c>
      <c r="K68" s="109">
        <f t="shared" si="63"/>
        <v>83965.317958026222</v>
      </c>
      <c r="L68" s="109">
        <f t="shared" ref="L68:L84" si="251">L67*(0.99192-(0.000001*A68))^12</f>
        <v>57260.524358677292</v>
      </c>
      <c r="M68" s="109">
        <f t="shared" si="15"/>
        <v>57260.524358677292</v>
      </c>
      <c r="N68" s="109">
        <f t="shared" si="24"/>
        <v>4242.2173116038657</v>
      </c>
      <c r="O68" s="106"/>
      <c r="P68" s="110">
        <f t="shared" si="4"/>
        <v>14389.428954627589</v>
      </c>
      <c r="Q68" s="110">
        <f t="shared" si="4"/>
        <v>203083.07025102514</v>
      </c>
      <c r="R68" s="110">
        <f t="shared" si="4"/>
        <v>1364.6469966657382</v>
      </c>
      <c r="S68" s="110">
        <f t="shared" si="4"/>
        <v>247398.81354018074</v>
      </c>
      <c r="T68" s="110">
        <f t="shared" si="4"/>
        <v>140054.15035398773</v>
      </c>
      <c r="U68" s="110">
        <f t="shared" si="4"/>
        <v>34871.659334434473</v>
      </c>
      <c r="V68" s="110">
        <f t="shared" si="4"/>
        <v>62757.534697110314</v>
      </c>
      <c r="W68" s="111">
        <f t="shared" si="5"/>
        <v>703919.30412803171</v>
      </c>
      <c r="X68" s="112">
        <v>0.95</v>
      </c>
      <c r="Y68" s="113">
        <f t="shared" si="6"/>
        <v>668723.33892163006</v>
      </c>
      <c r="Z68" s="114">
        <f t="shared" si="7"/>
        <v>706031.41400006774</v>
      </c>
      <c r="AA68" s="113"/>
      <c r="AB68" s="115">
        <f>75000*0.11*1.065</f>
        <v>8786.25</v>
      </c>
      <c r="AC68" s="66"/>
      <c r="AD68" s="66"/>
      <c r="AE68" s="107">
        <v>42948</v>
      </c>
      <c r="AF68" s="108">
        <f t="shared" ref="AF68:AG83" si="252">AF67</f>
        <v>7700</v>
      </c>
      <c r="AG68" s="108">
        <f t="shared" si="252"/>
        <v>3125</v>
      </c>
      <c r="AH68" s="108">
        <f t="shared" si="25"/>
        <v>4575</v>
      </c>
      <c r="AI68" s="109">
        <f t="shared" ref="AI68:AI84" si="253">AI67+AH68</f>
        <v>330154.72727272706</v>
      </c>
      <c r="AJ68" s="109">
        <f t="shared" si="66"/>
        <v>43761.623533340447</v>
      </c>
      <c r="AK68" s="109">
        <f t="shared" si="67"/>
        <v>312890.26104643138</v>
      </c>
      <c r="AL68" s="109">
        <f t="shared" si="68"/>
        <v>4054.2598928370853</v>
      </c>
      <c r="AM68" s="109">
        <f t="shared" si="69"/>
        <v>302411.85470773035</v>
      </c>
      <c r="AN68" s="109">
        <f t="shared" si="70"/>
        <v>79679.949241814815</v>
      </c>
      <c r="AO68" s="109">
        <f t="shared" ref="AO68:AP83" si="254">AO67+(AO$6*$AH68)</f>
        <v>0</v>
      </c>
      <c r="AP68" s="109">
        <f t="shared" si="254"/>
        <v>0</v>
      </c>
      <c r="AQ68" s="106"/>
      <c r="AR68" s="109">
        <f t="shared" si="17"/>
        <v>42011.158592006825</v>
      </c>
      <c r="AS68" s="109">
        <f t="shared" si="8"/>
        <v>71964.760040679219</v>
      </c>
      <c r="AT68" s="109">
        <f t="shared" si="8"/>
        <v>1418.9909624929799</v>
      </c>
      <c r="AU68" s="109">
        <f t="shared" si="8"/>
        <v>266122.43214280269</v>
      </c>
      <c r="AV68" s="109">
        <f t="shared" si="8"/>
        <v>0</v>
      </c>
      <c r="AW68" s="109">
        <f t="shared" si="8"/>
        <v>0</v>
      </c>
      <c r="AX68" s="109">
        <f t="shared" si="8"/>
        <v>0</v>
      </c>
      <c r="AY68" s="109">
        <f t="shared" si="18"/>
        <v>381517.34173798171</v>
      </c>
      <c r="AZ68" s="112">
        <v>0.95</v>
      </c>
      <c r="BA68" s="113">
        <f t="shared" si="9"/>
        <v>362441.47465108259</v>
      </c>
      <c r="BB68" s="114">
        <f t="shared" si="10"/>
        <v>382662.08452186652</v>
      </c>
      <c r="BC68" s="116" t="s">
        <v>104</v>
      </c>
    </row>
    <row r="69" spans="1:55" s="90" customFormat="1">
      <c r="A69" s="94">
        <f t="shared" si="249"/>
        <v>82</v>
      </c>
      <c r="B69" s="107">
        <v>43101</v>
      </c>
      <c r="C69" s="108">
        <f t="shared" si="250"/>
        <v>7700</v>
      </c>
      <c r="D69" s="108">
        <f t="shared" si="250"/>
        <v>3125</v>
      </c>
      <c r="E69" s="108">
        <f t="shared" si="20"/>
        <v>4575</v>
      </c>
      <c r="F69" s="109">
        <f t="shared" si="21"/>
        <v>431742.25</v>
      </c>
      <c r="G69" s="109">
        <f t="shared" si="59"/>
        <v>43669.798034694002</v>
      </c>
      <c r="H69" s="109">
        <f t="shared" si="60"/>
        <v>340597.35318712395</v>
      </c>
      <c r="I69" s="109">
        <f t="shared" si="61"/>
        <v>3873.9336966260835</v>
      </c>
      <c r="J69" s="109">
        <f t="shared" si="62"/>
        <v>229900.94366229523</v>
      </c>
      <c r="K69" s="109">
        <f t="shared" si="63"/>
        <v>85517.231431792694</v>
      </c>
      <c r="L69" s="109">
        <f t="shared" si="251"/>
        <v>51897.237392010589</v>
      </c>
      <c r="M69" s="109">
        <f t="shared" si="15"/>
        <v>51897.237392010589</v>
      </c>
      <c r="N69" s="109">
        <f t="shared" si="24"/>
        <v>3850.8400420666926</v>
      </c>
      <c r="O69" s="106"/>
      <c r="P69" s="110">
        <f t="shared" si="4"/>
        <v>14542.042745553104</v>
      </c>
      <c r="Q69" s="110">
        <f t="shared" si="4"/>
        <v>207423.78809095849</v>
      </c>
      <c r="R69" s="110">
        <f t="shared" si="4"/>
        <v>1379.1203959988857</v>
      </c>
      <c r="S69" s="110">
        <f t="shared" si="4"/>
        <v>251971.4342538756</v>
      </c>
      <c r="T69" s="110">
        <f t="shared" si="4"/>
        <v>142642.74202823022</v>
      </c>
      <c r="U69" s="110">
        <f t="shared" si="4"/>
        <v>31605.417571734448</v>
      </c>
      <c r="V69" s="110">
        <f t="shared" si="4"/>
        <v>56879.372181643608</v>
      </c>
      <c r="W69" s="111">
        <f t="shared" si="5"/>
        <v>706443.91726799437</v>
      </c>
      <c r="X69" s="112">
        <v>0.95</v>
      </c>
      <c r="Y69" s="113">
        <f t="shared" si="6"/>
        <v>671121.7214045946</v>
      </c>
      <c r="Z69" s="113">
        <f t="shared" si="7"/>
        <v>708563.60224175698</v>
      </c>
      <c r="AA69" s="113"/>
      <c r="AB69" s="115">
        <f>75000*0.11*1.065</f>
        <v>8786.25</v>
      </c>
      <c r="AC69" s="66"/>
      <c r="AD69" s="66"/>
      <c r="AE69" s="107">
        <v>43313</v>
      </c>
      <c r="AF69" s="108">
        <f t="shared" si="252"/>
        <v>7700</v>
      </c>
      <c r="AG69" s="108">
        <f t="shared" si="252"/>
        <v>3125</v>
      </c>
      <c r="AH69" s="108">
        <f t="shared" si="25"/>
        <v>4575</v>
      </c>
      <c r="AI69" s="109">
        <f t="shared" si="253"/>
        <v>334729.72727272706</v>
      </c>
      <c r="AJ69" s="109">
        <f t="shared" si="66"/>
        <v>44329.948240008533</v>
      </c>
      <c r="AK69" s="109">
        <f t="shared" si="67"/>
        <v>316953.71325571783</v>
      </c>
      <c r="AL69" s="109">
        <f t="shared" si="68"/>
        <v>4106.9118714045026</v>
      </c>
      <c r="AM69" s="109">
        <f t="shared" si="69"/>
        <v>306339.22564927646</v>
      </c>
      <c r="AN69" s="109">
        <f t="shared" si="70"/>
        <v>80714.739090177769</v>
      </c>
      <c r="AO69" s="109">
        <f t="shared" si="254"/>
        <v>0</v>
      </c>
      <c r="AP69" s="109">
        <f t="shared" si="254"/>
        <v>0</v>
      </c>
      <c r="AQ69" s="106"/>
      <c r="AR69" s="109">
        <f t="shared" si="17"/>
        <v>42556.750310408192</v>
      </c>
      <c r="AS69" s="109">
        <f t="shared" si="8"/>
        <v>72899.354048815105</v>
      </c>
      <c r="AT69" s="109">
        <f t="shared" si="8"/>
        <v>1437.4191549915759</v>
      </c>
      <c r="AU69" s="109">
        <f t="shared" si="8"/>
        <v>269578.5185713633</v>
      </c>
      <c r="AV69" s="109">
        <f t="shared" si="8"/>
        <v>0</v>
      </c>
      <c r="AW69" s="109">
        <f t="shared" si="8"/>
        <v>0</v>
      </c>
      <c r="AX69" s="109">
        <f t="shared" si="8"/>
        <v>0</v>
      </c>
      <c r="AY69" s="109">
        <f t="shared" si="18"/>
        <v>386472.0420855782</v>
      </c>
      <c r="AZ69" s="112">
        <f t="shared" si="35"/>
        <v>0.95</v>
      </c>
      <c r="BA69" s="113">
        <f t="shared" si="9"/>
        <v>367148.43998129928</v>
      </c>
      <c r="BB69" s="113">
        <f t="shared" si="10"/>
        <v>387631.65144785598</v>
      </c>
    </row>
    <row r="70" spans="1:55" s="90" customFormat="1">
      <c r="A70" s="94">
        <f>A69+12</f>
        <v>94</v>
      </c>
      <c r="B70" s="107">
        <v>43466</v>
      </c>
      <c r="C70" s="108">
        <f>C69</f>
        <v>7700</v>
      </c>
      <c r="D70" s="108">
        <f>D69</f>
        <v>3125</v>
      </c>
      <c r="E70" s="108">
        <f t="shared" si="20"/>
        <v>4575</v>
      </c>
      <c r="F70" s="109">
        <f>F69+E70</f>
        <v>436317.25</v>
      </c>
      <c r="G70" s="109">
        <f t="shared" si="59"/>
        <v>44128.097707142995</v>
      </c>
      <c r="H70" s="109">
        <f t="shared" si="60"/>
        <v>347369.18397435505</v>
      </c>
      <c r="I70" s="109">
        <f t="shared" si="61"/>
        <v>3914.5893127304298</v>
      </c>
      <c r="J70" s="109">
        <f t="shared" si="62"/>
        <v>233896.87417394356</v>
      </c>
      <c r="K70" s="109">
        <f t="shared" si="63"/>
        <v>87003.614692802483</v>
      </c>
      <c r="L70" s="109">
        <f>L69*(0.99192-(0.000001*A70))^12</f>
        <v>47029.472310414101</v>
      </c>
      <c r="M70" s="109">
        <f t="shared" si="15"/>
        <v>47029.472310414101</v>
      </c>
      <c r="N70" s="109">
        <f>(L69-L70)*$N$6</f>
        <v>3495.0553285862784</v>
      </c>
      <c r="O70" s="106"/>
      <c r="P70" s="110">
        <f t="shared" si="4"/>
        <v>14694.656536478618</v>
      </c>
      <c r="Q70" s="110">
        <f t="shared" si="4"/>
        <v>211547.83304038222</v>
      </c>
      <c r="R70" s="110">
        <f t="shared" si="4"/>
        <v>1393.5937953320329</v>
      </c>
      <c r="S70" s="110">
        <f t="shared" si="4"/>
        <v>256350.97409464218</v>
      </c>
      <c r="T70" s="110">
        <f t="shared" si="4"/>
        <v>145122.02930759452</v>
      </c>
      <c r="U70" s="110">
        <f t="shared" si="4"/>
        <v>28640.948637042187</v>
      </c>
      <c r="V70" s="110">
        <f t="shared" si="4"/>
        <v>51544.301652213857</v>
      </c>
      <c r="W70" s="111">
        <f t="shared" si="5"/>
        <v>709294.33706368564</v>
      </c>
      <c r="X70" s="112">
        <v>0.95</v>
      </c>
      <c r="Y70" s="113">
        <f t="shared" si="6"/>
        <v>673829.62021050137</v>
      </c>
      <c r="Z70" s="113">
        <f t="shared" si="7"/>
        <v>711422.57472204522</v>
      </c>
      <c r="AA70" s="113"/>
      <c r="AB70" s="115">
        <f>51250*0.11*1.065</f>
        <v>6003.9375</v>
      </c>
      <c r="AC70" s="66"/>
      <c r="AD70" s="66"/>
      <c r="AE70" s="107">
        <v>43678</v>
      </c>
      <c r="AF70" s="108">
        <f>AF69</f>
        <v>7700</v>
      </c>
      <c r="AG70" s="108">
        <f>AG69</f>
        <v>3125</v>
      </c>
      <c r="AH70" s="108">
        <f t="shared" si="25"/>
        <v>4575</v>
      </c>
      <c r="AI70" s="109">
        <f>AI69+AH70</f>
        <v>339304.72727272706</v>
      </c>
      <c r="AJ70" s="109">
        <f t="shared" si="66"/>
        <v>44898.272946676618</v>
      </c>
      <c r="AK70" s="109">
        <f t="shared" si="67"/>
        <v>321017.16546500428</v>
      </c>
      <c r="AL70" s="109">
        <f t="shared" si="68"/>
        <v>4159.5638499719198</v>
      </c>
      <c r="AM70" s="109">
        <f t="shared" si="69"/>
        <v>310266.59659082256</v>
      </c>
      <c r="AN70" s="109">
        <f t="shared" si="70"/>
        <v>81749.528938540723</v>
      </c>
      <c r="AO70" s="109">
        <f t="shared" ref="AO70:AP70" si="255">AO69+(AO$6*$AH70)</f>
        <v>0</v>
      </c>
      <c r="AP70" s="109">
        <f t="shared" si="255"/>
        <v>0</v>
      </c>
      <c r="AQ70" s="106"/>
      <c r="AR70" s="109">
        <f t="shared" si="17"/>
        <v>43102.342028809551</v>
      </c>
      <c r="AS70" s="109">
        <f t="shared" si="8"/>
        <v>73833.948056950991</v>
      </c>
      <c r="AT70" s="109">
        <f t="shared" si="8"/>
        <v>1455.8473474901718</v>
      </c>
      <c r="AU70" s="109">
        <f t="shared" si="8"/>
        <v>273034.60499992385</v>
      </c>
      <c r="AV70" s="109">
        <f t="shared" si="8"/>
        <v>0</v>
      </c>
      <c r="AW70" s="109">
        <f t="shared" si="8"/>
        <v>0</v>
      </c>
      <c r="AX70" s="109">
        <f t="shared" si="8"/>
        <v>0</v>
      </c>
      <c r="AY70" s="109">
        <f t="shared" si="18"/>
        <v>391426.74243317457</v>
      </c>
      <c r="AZ70" s="112">
        <f t="shared" si="35"/>
        <v>0.95</v>
      </c>
      <c r="BA70" s="113">
        <f t="shared" si="9"/>
        <v>371855.40531151585</v>
      </c>
      <c r="BB70" s="113">
        <f t="shared" si="10"/>
        <v>392601.21837384533</v>
      </c>
    </row>
    <row r="71" spans="1:55" s="90" customFormat="1">
      <c r="A71" s="94">
        <f t="shared" si="249"/>
        <v>106</v>
      </c>
      <c r="B71" s="107">
        <v>43831</v>
      </c>
      <c r="C71" s="108">
        <f t="shared" si="250"/>
        <v>7700</v>
      </c>
      <c r="D71" s="108">
        <f t="shared" si="250"/>
        <v>3125</v>
      </c>
      <c r="E71" s="108">
        <f t="shared" si="20"/>
        <v>4575</v>
      </c>
      <c r="F71" s="109">
        <f t="shared" si="21"/>
        <v>440892.25</v>
      </c>
      <c r="G71" s="109">
        <f t="shared" si="59"/>
        <v>44586.397379591988</v>
      </c>
      <c r="H71" s="109">
        <f t="shared" si="60"/>
        <v>353817.63416588231</v>
      </c>
      <c r="I71" s="109">
        <f t="shared" si="61"/>
        <v>3955.2449288347761</v>
      </c>
      <c r="J71" s="109">
        <f t="shared" si="62"/>
        <v>237732.68107594689</v>
      </c>
      <c r="K71" s="109">
        <f t="shared" si="63"/>
        <v>88430.436093971366</v>
      </c>
      <c r="L71" s="109">
        <f t="shared" si="251"/>
        <v>42612.098030633584</v>
      </c>
      <c r="M71" s="109">
        <f t="shared" si="15"/>
        <v>42612.098030633584</v>
      </c>
      <c r="N71" s="109">
        <f t="shared" si="24"/>
        <v>3171.6747328824113</v>
      </c>
      <c r="O71" s="106"/>
      <c r="P71" s="110">
        <f t="shared" si="4"/>
        <v>14847.270327404132</v>
      </c>
      <c r="Q71" s="110">
        <f t="shared" si="4"/>
        <v>215474.93920702231</v>
      </c>
      <c r="R71" s="110">
        <f t="shared" si="4"/>
        <v>1408.0671946651803</v>
      </c>
      <c r="S71" s="110">
        <f t="shared" si="4"/>
        <v>260555.01845923782</v>
      </c>
      <c r="T71" s="110">
        <f t="shared" si="4"/>
        <v>147501.96740474424</v>
      </c>
      <c r="U71" s="110">
        <f t="shared" si="4"/>
        <v>25950.767700655852</v>
      </c>
      <c r="V71" s="110">
        <f t="shared" si="4"/>
        <v>46702.859441574408</v>
      </c>
      <c r="W71" s="111">
        <f t="shared" si="5"/>
        <v>712440.88973530394</v>
      </c>
      <c r="X71" s="112">
        <v>0.95</v>
      </c>
      <c r="Y71" s="113">
        <f t="shared" si="6"/>
        <v>676818.84524853865</v>
      </c>
      <c r="Z71" s="113">
        <f t="shared" si="7"/>
        <v>714578.56862495467</v>
      </c>
      <c r="AA71" s="118"/>
      <c r="AB71" s="115">
        <v>46860</v>
      </c>
      <c r="AC71" s="66"/>
      <c r="AD71" s="66"/>
      <c r="AE71" s="107">
        <v>44044</v>
      </c>
      <c r="AF71" s="108">
        <f t="shared" si="252"/>
        <v>7700</v>
      </c>
      <c r="AG71" s="108">
        <f t="shared" si="252"/>
        <v>3125</v>
      </c>
      <c r="AH71" s="108">
        <f t="shared" si="25"/>
        <v>4575</v>
      </c>
      <c r="AI71" s="109">
        <f t="shared" si="253"/>
        <v>343879.72727272706</v>
      </c>
      <c r="AJ71" s="109">
        <f t="shared" si="66"/>
        <v>45466.597653344703</v>
      </c>
      <c r="AK71" s="109">
        <f t="shared" si="67"/>
        <v>325080.61767429073</v>
      </c>
      <c r="AL71" s="109">
        <f t="shared" si="68"/>
        <v>4212.2158285393371</v>
      </c>
      <c r="AM71" s="109">
        <f t="shared" si="69"/>
        <v>314193.96753236867</v>
      </c>
      <c r="AN71" s="109">
        <f t="shared" si="70"/>
        <v>82784.318786903677</v>
      </c>
      <c r="AO71" s="109">
        <f t="shared" si="254"/>
        <v>0</v>
      </c>
      <c r="AP71" s="109">
        <f t="shared" si="254"/>
        <v>0</v>
      </c>
      <c r="AQ71" s="106"/>
      <c r="AR71" s="109">
        <f t="shared" si="17"/>
        <v>43647.933747210911</v>
      </c>
      <c r="AS71" s="109">
        <f t="shared" si="8"/>
        <v>74768.542065086876</v>
      </c>
      <c r="AT71" s="109">
        <f t="shared" si="8"/>
        <v>1474.2755399887678</v>
      </c>
      <c r="AU71" s="109">
        <f t="shared" si="8"/>
        <v>276490.69142848445</v>
      </c>
      <c r="AV71" s="109">
        <f t="shared" si="8"/>
        <v>0</v>
      </c>
      <c r="AW71" s="109">
        <f t="shared" si="8"/>
        <v>0</v>
      </c>
      <c r="AX71" s="109">
        <f t="shared" si="8"/>
        <v>0</v>
      </c>
      <c r="AY71" s="109">
        <f t="shared" si="18"/>
        <v>396381.442780771</v>
      </c>
      <c r="AZ71" s="112">
        <f t="shared" si="35"/>
        <v>0.95</v>
      </c>
      <c r="BA71" s="113">
        <f t="shared" si="9"/>
        <v>376562.37064173241</v>
      </c>
      <c r="BB71" s="113">
        <f t="shared" si="10"/>
        <v>397570.78529983468</v>
      </c>
    </row>
    <row r="72" spans="1:55" s="90" customFormat="1">
      <c r="A72" s="94">
        <f t="shared" si="249"/>
        <v>118</v>
      </c>
      <c r="B72" s="107">
        <v>44197</v>
      </c>
      <c r="C72" s="108">
        <f t="shared" si="250"/>
        <v>7700</v>
      </c>
      <c r="D72" s="108">
        <f t="shared" si="250"/>
        <v>3125</v>
      </c>
      <c r="E72" s="108">
        <f t="shared" si="20"/>
        <v>4575</v>
      </c>
      <c r="F72" s="109">
        <f t="shared" si="21"/>
        <v>445467.25</v>
      </c>
      <c r="G72" s="109">
        <f t="shared" si="59"/>
        <v>45044.697052040981</v>
      </c>
      <c r="H72" s="109">
        <f t="shared" si="60"/>
        <v>359972.20057468221</v>
      </c>
      <c r="I72" s="109">
        <f t="shared" si="61"/>
        <v>3995.9005449391225</v>
      </c>
      <c r="J72" s="109">
        <f t="shared" si="62"/>
        <v>241422.96987101494</v>
      </c>
      <c r="K72" s="109">
        <f t="shared" si="63"/>
        <v>89803.12850623719</v>
      </c>
      <c r="L72" s="109">
        <f t="shared" si="251"/>
        <v>38604.032640445468</v>
      </c>
      <c r="M72" s="109">
        <f t="shared" si="15"/>
        <v>38604.032640445468</v>
      </c>
      <c r="N72" s="109">
        <f t="shared" si="24"/>
        <v>2877.7909501550671</v>
      </c>
      <c r="O72" s="106"/>
      <c r="P72" s="110">
        <f t="shared" si="4"/>
        <v>14999.884118329648</v>
      </c>
      <c r="Q72" s="110">
        <f t="shared" si="4"/>
        <v>219223.07014998147</v>
      </c>
      <c r="R72" s="110">
        <f t="shared" si="4"/>
        <v>1422.5405939983275</v>
      </c>
      <c r="S72" s="110">
        <f t="shared" si="4"/>
        <v>264599.57497863239</v>
      </c>
      <c r="T72" s="110">
        <f t="shared" si="4"/>
        <v>149791.61834840363</v>
      </c>
      <c r="U72" s="110">
        <f t="shared" si="4"/>
        <v>23509.855878031289</v>
      </c>
      <c r="V72" s="110">
        <f t="shared" si="4"/>
        <v>42310.019773928238</v>
      </c>
      <c r="W72" s="111">
        <f t="shared" si="5"/>
        <v>715856.56384130497</v>
      </c>
      <c r="X72" s="112">
        <v>0.95</v>
      </c>
      <c r="Y72" s="113">
        <f t="shared" si="6"/>
        <v>680063.73564923974</v>
      </c>
      <c r="Z72" s="113">
        <f t="shared" si="7"/>
        <v>718004.49146111088</v>
      </c>
      <c r="AA72" s="113"/>
      <c r="AB72" s="115">
        <v>46860</v>
      </c>
      <c r="AC72" s="66"/>
      <c r="AD72" s="66"/>
      <c r="AE72" s="107">
        <v>44409</v>
      </c>
      <c r="AF72" s="108">
        <f t="shared" si="252"/>
        <v>7700</v>
      </c>
      <c r="AG72" s="108">
        <f t="shared" si="252"/>
        <v>3125</v>
      </c>
      <c r="AH72" s="108">
        <f t="shared" si="25"/>
        <v>4575</v>
      </c>
      <c r="AI72" s="109">
        <f t="shared" si="253"/>
        <v>348454.72727272706</v>
      </c>
      <c r="AJ72" s="109">
        <f t="shared" si="66"/>
        <v>46034.922360012788</v>
      </c>
      <c r="AK72" s="109">
        <f t="shared" si="67"/>
        <v>329144.06988357718</v>
      </c>
      <c r="AL72" s="109">
        <f t="shared" si="68"/>
        <v>4264.8678071067543</v>
      </c>
      <c r="AM72" s="109">
        <f t="shared" si="69"/>
        <v>318121.33847391477</v>
      </c>
      <c r="AN72" s="109">
        <f t="shared" si="70"/>
        <v>83819.108635266632</v>
      </c>
      <c r="AO72" s="109">
        <f t="shared" si="254"/>
        <v>0</v>
      </c>
      <c r="AP72" s="109">
        <f t="shared" si="254"/>
        <v>0</v>
      </c>
      <c r="AQ72" s="106"/>
      <c r="AR72" s="109">
        <f t="shared" si="17"/>
        <v>44193.525465612278</v>
      </c>
      <c r="AS72" s="109">
        <f t="shared" si="17"/>
        <v>75703.136073222748</v>
      </c>
      <c r="AT72" s="109">
        <f t="shared" si="17"/>
        <v>1492.7037324873638</v>
      </c>
      <c r="AU72" s="109">
        <f t="shared" si="17"/>
        <v>279946.777857045</v>
      </c>
      <c r="AV72" s="109">
        <f t="shared" si="17"/>
        <v>0</v>
      </c>
      <c r="AW72" s="109">
        <f t="shared" si="17"/>
        <v>0</v>
      </c>
      <c r="AX72" s="109">
        <f t="shared" si="17"/>
        <v>0</v>
      </c>
      <c r="AY72" s="109">
        <f t="shared" si="18"/>
        <v>401336.14312836737</v>
      </c>
      <c r="AZ72" s="112">
        <f t="shared" si="35"/>
        <v>0.95</v>
      </c>
      <c r="BA72" s="113">
        <f t="shared" si="9"/>
        <v>381269.33597194898</v>
      </c>
      <c r="BB72" s="113">
        <f t="shared" si="10"/>
        <v>402540.35222582403</v>
      </c>
    </row>
    <row r="73" spans="1:55" s="90" customFormat="1">
      <c r="A73" s="94">
        <f t="shared" si="249"/>
        <v>130</v>
      </c>
      <c r="B73" s="107">
        <v>44562</v>
      </c>
      <c r="C73" s="108">
        <f t="shared" si="250"/>
        <v>7700</v>
      </c>
      <c r="D73" s="108">
        <f t="shared" si="250"/>
        <v>3125</v>
      </c>
      <c r="E73" s="108">
        <f t="shared" si="20"/>
        <v>4575</v>
      </c>
      <c r="F73" s="109">
        <f t="shared" si="21"/>
        <v>450042.25</v>
      </c>
      <c r="G73" s="109">
        <f t="shared" si="59"/>
        <v>45502.996724489974</v>
      </c>
      <c r="H73" s="109">
        <f t="shared" si="60"/>
        <v>365859.7294652448</v>
      </c>
      <c r="I73" s="109">
        <f t="shared" si="61"/>
        <v>4036.5561610434688</v>
      </c>
      <c r="J73" s="109">
        <f t="shared" si="62"/>
        <v>244981.03362877754</v>
      </c>
      <c r="K73" s="109">
        <f t="shared" si="63"/>
        <v>91126.636609225287</v>
      </c>
      <c r="L73" s="109">
        <f t="shared" si="251"/>
        <v>34967.885799334392</v>
      </c>
      <c r="M73" s="109">
        <f t="shared" si="15"/>
        <v>34967.885799334392</v>
      </c>
      <c r="N73" s="109">
        <f t="shared" si="24"/>
        <v>2610.7534319177526</v>
      </c>
      <c r="O73" s="106"/>
      <c r="P73" s="110">
        <f t="shared" si="4"/>
        <v>15152.497909255162</v>
      </c>
      <c r="Q73" s="110">
        <f t="shared" si="4"/>
        <v>222808.57524433409</v>
      </c>
      <c r="R73" s="110">
        <f t="shared" si="4"/>
        <v>1437.0139933314749</v>
      </c>
      <c r="S73" s="110">
        <f t="shared" si="4"/>
        <v>268499.21285714023</v>
      </c>
      <c r="T73" s="110">
        <f t="shared" si="4"/>
        <v>151999.22986418777</v>
      </c>
      <c r="U73" s="110">
        <f t="shared" si="4"/>
        <v>21295.442451794643</v>
      </c>
      <c r="V73" s="110">
        <f t="shared" si="4"/>
        <v>38324.802836070499</v>
      </c>
      <c r="W73" s="111">
        <f t="shared" si="5"/>
        <v>719516.7751561139</v>
      </c>
      <c r="X73" s="112">
        <v>0.95</v>
      </c>
      <c r="Y73" s="113">
        <f t="shared" si="6"/>
        <v>683540.93639830814</v>
      </c>
      <c r="Z73" s="113">
        <f t="shared" si="7"/>
        <v>721675.68523996975</v>
      </c>
      <c r="AA73" s="113"/>
      <c r="AB73" s="115">
        <v>46860</v>
      </c>
      <c r="AC73" s="66"/>
      <c r="AD73" s="66"/>
      <c r="AE73" s="107">
        <v>44774</v>
      </c>
      <c r="AF73" s="108">
        <f t="shared" si="252"/>
        <v>7700</v>
      </c>
      <c r="AG73" s="108">
        <f t="shared" si="252"/>
        <v>3125</v>
      </c>
      <c r="AH73" s="108">
        <f t="shared" si="25"/>
        <v>4575</v>
      </c>
      <c r="AI73" s="109">
        <f t="shared" si="253"/>
        <v>353029.72727272706</v>
      </c>
      <c r="AJ73" s="109">
        <f t="shared" si="66"/>
        <v>46603.247066680873</v>
      </c>
      <c r="AK73" s="109">
        <f t="shared" si="67"/>
        <v>333207.52209286363</v>
      </c>
      <c r="AL73" s="109">
        <f t="shared" si="68"/>
        <v>4317.5197856741715</v>
      </c>
      <c r="AM73" s="109">
        <f t="shared" si="69"/>
        <v>322048.70941546088</v>
      </c>
      <c r="AN73" s="109">
        <f t="shared" si="70"/>
        <v>84853.898483629586</v>
      </c>
      <c r="AO73" s="109">
        <f t="shared" si="254"/>
        <v>0</v>
      </c>
      <c r="AP73" s="109">
        <f t="shared" si="254"/>
        <v>0</v>
      </c>
      <c r="AQ73" s="106"/>
      <c r="AR73" s="109">
        <f t="shared" si="17"/>
        <v>44739.117184013638</v>
      </c>
      <c r="AS73" s="109">
        <f t="shared" si="17"/>
        <v>76637.730081358633</v>
      </c>
      <c r="AT73" s="109">
        <f t="shared" si="17"/>
        <v>1511.13192498596</v>
      </c>
      <c r="AU73" s="109">
        <f t="shared" si="17"/>
        <v>283402.86428560555</v>
      </c>
      <c r="AV73" s="109">
        <f t="shared" si="17"/>
        <v>0</v>
      </c>
      <c r="AW73" s="109">
        <f t="shared" si="17"/>
        <v>0</v>
      </c>
      <c r="AX73" s="109">
        <f t="shared" si="17"/>
        <v>0</v>
      </c>
      <c r="AY73" s="109">
        <f t="shared" si="18"/>
        <v>406290.8434759638</v>
      </c>
      <c r="AZ73" s="112">
        <f t="shared" si="35"/>
        <v>0.95</v>
      </c>
      <c r="BA73" s="113">
        <f t="shared" si="9"/>
        <v>385976.30130216561</v>
      </c>
      <c r="BB73" s="113">
        <f t="shared" si="10"/>
        <v>407509.91915181343</v>
      </c>
    </row>
    <row r="74" spans="1:55" s="90" customFormat="1">
      <c r="A74" s="94">
        <f t="shared" si="249"/>
        <v>142</v>
      </c>
      <c r="B74" s="107">
        <v>44927</v>
      </c>
      <c r="C74" s="108">
        <f t="shared" si="250"/>
        <v>7700</v>
      </c>
      <c r="D74" s="108">
        <f t="shared" si="250"/>
        <v>3125</v>
      </c>
      <c r="E74" s="108">
        <f t="shared" si="20"/>
        <v>4575</v>
      </c>
      <c r="F74" s="109">
        <f t="shared" si="21"/>
        <v>454617.25</v>
      </c>
      <c r="G74" s="109">
        <f t="shared" si="59"/>
        <v>45961.296396938968</v>
      </c>
      <c r="H74" s="109">
        <f t="shared" si="60"/>
        <v>371504.6510093665</v>
      </c>
      <c r="I74" s="109">
        <f t="shared" si="61"/>
        <v>4077.2117771478152</v>
      </c>
      <c r="J74" s="109">
        <f t="shared" si="62"/>
        <v>248418.96907780858</v>
      </c>
      <c r="K74" s="109">
        <f t="shared" si="63"/>
        <v>92405.460074492206</v>
      </c>
      <c r="L74" s="109">
        <f t="shared" si="251"/>
        <v>31669.632198391711</v>
      </c>
      <c r="M74" s="109">
        <f t="shared" si="15"/>
        <v>31669.632198391711</v>
      </c>
      <c r="N74" s="109">
        <f t="shared" si="24"/>
        <v>2368.1460854768443</v>
      </c>
      <c r="O74" s="106"/>
      <c r="P74" s="110">
        <f t="shared" si="4"/>
        <v>15305.111700180678</v>
      </c>
      <c r="Q74" s="110">
        <f t="shared" si="4"/>
        <v>226246.3324647042</v>
      </c>
      <c r="R74" s="110">
        <f t="shared" si="4"/>
        <v>1451.4873926646221</v>
      </c>
      <c r="S74" s="110">
        <f t="shared" si="4"/>
        <v>272267.19010927825</v>
      </c>
      <c r="T74" s="110">
        <f t="shared" si="4"/>
        <v>154132.30740425299</v>
      </c>
      <c r="U74" s="110">
        <f t="shared" si="4"/>
        <v>19286.806008820553</v>
      </c>
      <c r="V74" s="110">
        <f t="shared" si="4"/>
        <v>34709.916889437322</v>
      </c>
      <c r="W74" s="111">
        <f t="shared" si="5"/>
        <v>723399.15196933865</v>
      </c>
      <c r="X74" s="112">
        <v>0.95</v>
      </c>
      <c r="Y74" s="113">
        <f t="shared" si="6"/>
        <v>687229.19437087164</v>
      </c>
      <c r="Z74" s="113">
        <f t="shared" si="7"/>
        <v>725569.71112482261</v>
      </c>
      <c r="AA74" s="113"/>
      <c r="AB74" s="115">
        <v>46860</v>
      </c>
      <c r="AC74" s="66"/>
      <c r="AD74" s="66"/>
      <c r="AE74" s="107">
        <v>45139</v>
      </c>
      <c r="AF74" s="108">
        <f t="shared" si="252"/>
        <v>7700</v>
      </c>
      <c r="AG74" s="108">
        <f t="shared" si="252"/>
        <v>3125</v>
      </c>
      <c r="AH74" s="108">
        <f t="shared" si="25"/>
        <v>4575</v>
      </c>
      <c r="AI74" s="109">
        <f t="shared" si="253"/>
        <v>357604.72727272706</v>
      </c>
      <c r="AJ74" s="109">
        <f t="shared" si="66"/>
        <v>47171.571773348958</v>
      </c>
      <c r="AK74" s="109">
        <f t="shared" si="67"/>
        <v>337270.97430215008</v>
      </c>
      <c r="AL74" s="109">
        <f t="shared" si="68"/>
        <v>4370.1717642415888</v>
      </c>
      <c r="AM74" s="109">
        <f t="shared" si="69"/>
        <v>325976.08035700698</v>
      </c>
      <c r="AN74" s="109">
        <f t="shared" si="70"/>
        <v>85888.68833199254</v>
      </c>
      <c r="AO74" s="109">
        <f t="shared" si="254"/>
        <v>0</v>
      </c>
      <c r="AP74" s="109">
        <f t="shared" si="254"/>
        <v>0</v>
      </c>
      <c r="AQ74" s="106"/>
      <c r="AR74" s="109">
        <f t="shared" si="17"/>
        <v>45284.708902414997</v>
      </c>
      <c r="AS74" s="109">
        <f t="shared" si="17"/>
        <v>77572.324089494519</v>
      </c>
      <c r="AT74" s="109">
        <f t="shared" si="17"/>
        <v>1529.560117484556</v>
      </c>
      <c r="AU74" s="109">
        <f t="shared" si="17"/>
        <v>286858.95071416616</v>
      </c>
      <c r="AV74" s="109">
        <f t="shared" si="17"/>
        <v>0</v>
      </c>
      <c r="AW74" s="109">
        <f t="shared" si="17"/>
        <v>0</v>
      </c>
      <c r="AX74" s="109">
        <f t="shared" si="17"/>
        <v>0</v>
      </c>
      <c r="AY74" s="109">
        <f t="shared" si="18"/>
        <v>411245.54382356023</v>
      </c>
      <c r="AZ74" s="112">
        <f t="shared" si="35"/>
        <v>0.95</v>
      </c>
      <c r="BA74" s="113">
        <f t="shared" si="9"/>
        <v>390683.26663238218</v>
      </c>
      <c r="BB74" s="113">
        <f t="shared" si="10"/>
        <v>412479.48607780278</v>
      </c>
    </row>
    <row r="75" spans="1:55" s="90" customFormat="1">
      <c r="A75" s="94">
        <f t="shared" si="249"/>
        <v>154</v>
      </c>
      <c r="B75" s="107">
        <v>45292</v>
      </c>
      <c r="C75" s="108">
        <f t="shared" si="250"/>
        <v>7700</v>
      </c>
      <c r="D75" s="108">
        <f t="shared" si="250"/>
        <v>3125</v>
      </c>
      <c r="E75" s="108">
        <f t="shared" si="20"/>
        <v>4575</v>
      </c>
      <c r="F75" s="109">
        <f t="shared" si="21"/>
        <v>459192.25</v>
      </c>
      <c r="G75" s="109">
        <f t="shared" si="59"/>
        <v>46419.596069387961</v>
      </c>
      <c r="H75" s="109">
        <f t="shared" si="60"/>
        <v>376929.19334446284</v>
      </c>
      <c r="I75" s="109">
        <f t="shared" si="61"/>
        <v>4117.8673932521615</v>
      </c>
      <c r="J75" s="109">
        <f t="shared" si="62"/>
        <v>251747.78259772991</v>
      </c>
      <c r="K75" s="109">
        <f t="shared" si="63"/>
        <v>93643.692991859207</v>
      </c>
      <c r="L75" s="109">
        <f t="shared" si="251"/>
        <v>28678.313428960697</v>
      </c>
      <c r="M75" s="109">
        <f t="shared" si="15"/>
        <v>28678.313428960697</v>
      </c>
      <c r="N75" s="109">
        <f t="shared" si="24"/>
        <v>2147.7668764514683</v>
      </c>
      <c r="O75" s="106"/>
      <c r="P75" s="110">
        <f t="shared" si="4"/>
        <v>15457.725491106192</v>
      </c>
      <c r="Q75" s="110">
        <f t="shared" si="4"/>
        <v>229549.87874677786</v>
      </c>
      <c r="R75" s="110">
        <f t="shared" si="4"/>
        <v>1465.9607919977693</v>
      </c>
      <c r="S75" s="110">
        <f t="shared" si="4"/>
        <v>275915.56972711202</v>
      </c>
      <c r="T75" s="110">
        <f t="shared" si="4"/>
        <v>156197.67991042114</v>
      </c>
      <c r="U75" s="110">
        <f t="shared" si="4"/>
        <v>17465.092878237065</v>
      </c>
      <c r="V75" s="110">
        <f t="shared" si="4"/>
        <v>31431.431518140926</v>
      </c>
      <c r="W75" s="111">
        <f t="shared" si="5"/>
        <v>727483.33906379296</v>
      </c>
      <c r="X75" s="112">
        <v>0.95</v>
      </c>
      <c r="Y75" s="113">
        <f t="shared" si="6"/>
        <v>691109.17211060331</v>
      </c>
      <c r="Z75" s="113">
        <f t="shared" si="7"/>
        <v>729666.15282265388</v>
      </c>
      <c r="AA75" s="113"/>
      <c r="AB75" s="115">
        <v>46860</v>
      </c>
      <c r="AC75" s="66"/>
      <c r="AD75" s="66"/>
      <c r="AE75" s="107">
        <v>45505</v>
      </c>
      <c r="AF75" s="108">
        <f t="shared" si="252"/>
        <v>7700</v>
      </c>
      <c r="AG75" s="108">
        <f t="shared" si="252"/>
        <v>3125</v>
      </c>
      <c r="AH75" s="108">
        <f t="shared" si="25"/>
        <v>4575</v>
      </c>
      <c r="AI75" s="109">
        <f t="shared" si="253"/>
        <v>362179.72727272706</v>
      </c>
      <c r="AJ75" s="109">
        <f t="shared" si="66"/>
        <v>47739.896480017043</v>
      </c>
      <c r="AK75" s="109">
        <f t="shared" si="67"/>
        <v>341334.42651143653</v>
      </c>
      <c r="AL75" s="109">
        <f t="shared" si="68"/>
        <v>4422.823742809006</v>
      </c>
      <c r="AM75" s="109">
        <f t="shared" si="69"/>
        <v>329903.45129855309</v>
      </c>
      <c r="AN75" s="109">
        <f t="shared" si="70"/>
        <v>86923.478180355494</v>
      </c>
      <c r="AO75" s="109">
        <f t="shared" si="254"/>
        <v>0</v>
      </c>
      <c r="AP75" s="109">
        <f t="shared" si="254"/>
        <v>0</v>
      </c>
      <c r="AQ75" s="106"/>
      <c r="AR75" s="109">
        <f t="shared" si="17"/>
        <v>45830.300620816357</v>
      </c>
      <c r="AS75" s="109">
        <f t="shared" si="17"/>
        <v>78506.918097630405</v>
      </c>
      <c r="AT75" s="109">
        <f t="shared" si="17"/>
        <v>1547.988309983152</v>
      </c>
      <c r="AU75" s="109">
        <f t="shared" si="17"/>
        <v>290315.03714272671</v>
      </c>
      <c r="AV75" s="109">
        <f t="shared" si="17"/>
        <v>0</v>
      </c>
      <c r="AW75" s="109">
        <f t="shared" si="17"/>
        <v>0</v>
      </c>
      <c r="AX75" s="109">
        <f t="shared" si="17"/>
        <v>0</v>
      </c>
      <c r="AY75" s="109">
        <f t="shared" si="18"/>
        <v>416200.24417115661</v>
      </c>
      <c r="AZ75" s="112">
        <f t="shared" si="35"/>
        <v>0.95</v>
      </c>
      <c r="BA75" s="113">
        <f t="shared" si="9"/>
        <v>395390.23196259874</v>
      </c>
      <c r="BB75" s="113">
        <f t="shared" si="10"/>
        <v>417449.05300379213</v>
      </c>
    </row>
    <row r="76" spans="1:55" s="90" customFormat="1">
      <c r="A76" s="94">
        <f t="shared" si="249"/>
        <v>166</v>
      </c>
      <c r="B76" s="107">
        <v>45658</v>
      </c>
      <c r="C76" s="108">
        <f t="shared" si="250"/>
        <v>7700</v>
      </c>
      <c r="D76" s="108">
        <f t="shared" si="250"/>
        <v>3125</v>
      </c>
      <c r="E76" s="108">
        <f t="shared" si="20"/>
        <v>4575</v>
      </c>
      <c r="F76" s="109">
        <f t="shared" si="21"/>
        <v>463767.25</v>
      </c>
      <c r="G76" s="109">
        <f t="shared" si="59"/>
        <v>46877.895741836954</v>
      </c>
      <c r="H76" s="109">
        <f t="shared" si="60"/>
        <v>382153.57797805913</v>
      </c>
      <c r="I76" s="109">
        <f t="shared" si="61"/>
        <v>4158.5230093565078</v>
      </c>
      <c r="J76" s="109">
        <f t="shared" si="62"/>
        <v>254977.48697477681</v>
      </c>
      <c r="K76" s="109">
        <f t="shared" si="63"/>
        <v>94845.059859991336</v>
      </c>
      <c r="L76" s="109">
        <f t="shared" si="251"/>
        <v>25965.765831535256</v>
      </c>
      <c r="M76" s="109">
        <f t="shared" si="15"/>
        <v>25965.765831535256</v>
      </c>
      <c r="N76" s="109">
        <f t="shared" si="24"/>
        <v>1947.6091749514662</v>
      </c>
      <c r="O76" s="106"/>
      <c r="P76" s="110">
        <f t="shared" si="4"/>
        <v>15610.339282031706</v>
      </c>
      <c r="Q76" s="110">
        <f t="shared" si="4"/>
        <v>232731.52898863799</v>
      </c>
      <c r="R76" s="110">
        <f t="shared" si="4"/>
        <v>1480.4341913309167</v>
      </c>
      <c r="S76" s="110">
        <f t="shared" si="4"/>
        <v>279455.32572435541</v>
      </c>
      <c r="T76" s="110">
        <f t="shared" si="4"/>
        <v>158201.55984646553</v>
      </c>
      <c r="U76" s="110">
        <f t="shared" si="4"/>
        <v>15813.15139140497</v>
      </c>
      <c r="V76" s="110">
        <f t="shared" si="4"/>
        <v>28458.479351362643</v>
      </c>
      <c r="W76" s="111">
        <f t="shared" si="5"/>
        <v>731750.81877558911</v>
      </c>
      <c r="X76" s="112">
        <v>0.95</v>
      </c>
      <c r="Y76" s="113">
        <f t="shared" si="6"/>
        <v>695163.27783680963</v>
      </c>
      <c r="Z76" s="113">
        <f t="shared" si="7"/>
        <v>733946.4371073253</v>
      </c>
      <c r="AA76" s="113"/>
      <c r="AB76" s="115">
        <v>46860</v>
      </c>
      <c r="AC76" s="66"/>
      <c r="AD76" s="66"/>
      <c r="AE76" s="107">
        <v>45870</v>
      </c>
      <c r="AF76" s="108">
        <f t="shared" si="252"/>
        <v>7700</v>
      </c>
      <c r="AG76" s="108">
        <f t="shared" si="252"/>
        <v>3125</v>
      </c>
      <c r="AH76" s="108">
        <f t="shared" si="25"/>
        <v>4575</v>
      </c>
      <c r="AI76" s="109">
        <f t="shared" si="253"/>
        <v>366754.72727272706</v>
      </c>
      <c r="AJ76" s="109">
        <f t="shared" si="66"/>
        <v>48308.221186685128</v>
      </c>
      <c r="AK76" s="109">
        <f t="shared" si="67"/>
        <v>345397.87872072298</v>
      </c>
      <c r="AL76" s="109">
        <f t="shared" si="68"/>
        <v>4475.4757213764233</v>
      </c>
      <c r="AM76" s="109">
        <f t="shared" si="69"/>
        <v>333830.82224009919</v>
      </c>
      <c r="AN76" s="109">
        <f t="shared" si="70"/>
        <v>87958.268028718448</v>
      </c>
      <c r="AO76" s="109">
        <f t="shared" si="254"/>
        <v>0</v>
      </c>
      <c r="AP76" s="109">
        <f t="shared" si="254"/>
        <v>0</v>
      </c>
      <c r="AQ76" s="106"/>
      <c r="AR76" s="109">
        <f t="shared" si="17"/>
        <v>46375.892339217724</v>
      </c>
      <c r="AS76" s="109">
        <f t="shared" si="17"/>
        <v>79441.512105766291</v>
      </c>
      <c r="AT76" s="109">
        <f t="shared" si="17"/>
        <v>1566.416502481748</v>
      </c>
      <c r="AU76" s="109">
        <f t="shared" si="17"/>
        <v>293771.12357128732</v>
      </c>
      <c r="AV76" s="109">
        <f t="shared" si="17"/>
        <v>0</v>
      </c>
      <c r="AW76" s="109">
        <f t="shared" si="17"/>
        <v>0</v>
      </c>
      <c r="AX76" s="109">
        <f t="shared" si="17"/>
        <v>0</v>
      </c>
      <c r="AY76" s="109">
        <f t="shared" si="18"/>
        <v>421154.94451875309</v>
      </c>
      <c r="AZ76" s="112">
        <f t="shared" si="35"/>
        <v>0.95</v>
      </c>
      <c r="BA76" s="113">
        <f t="shared" si="9"/>
        <v>400097.19729281543</v>
      </c>
      <c r="BB76" s="113">
        <f t="shared" si="10"/>
        <v>422418.61992978159</v>
      </c>
    </row>
    <row r="77" spans="1:55" s="106" customFormat="1">
      <c r="A77" s="94">
        <f t="shared" si="249"/>
        <v>178</v>
      </c>
      <c r="B77" s="107">
        <v>46023</v>
      </c>
      <c r="C77" s="108">
        <f t="shared" si="250"/>
        <v>7700</v>
      </c>
      <c r="D77" s="108">
        <f t="shared" si="250"/>
        <v>3125</v>
      </c>
      <c r="E77" s="108">
        <f t="shared" si="20"/>
        <v>4575</v>
      </c>
      <c r="F77" s="109">
        <f t="shared" si="21"/>
        <v>468342.25</v>
      </c>
      <c r="G77" s="109">
        <f t="shared" si="59"/>
        <v>47336.195414285947</v>
      </c>
      <c r="H77" s="109">
        <f t="shared" si="60"/>
        <v>387196.19813581975</v>
      </c>
      <c r="I77" s="109">
        <f t="shared" si="61"/>
        <v>4199.1786254608542</v>
      </c>
      <c r="J77" s="109">
        <f t="shared" si="62"/>
        <v>258117.18971176646</v>
      </c>
      <c r="K77" s="109">
        <f t="shared" si="63"/>
        <v>96012.948435431797</v>
      </c>
      <c r="L77" s="109">
        <f t="shared" si="251"/>
        <v>23506.37210017621</v>
      </c>
      <c r="M77" s="109">
        <f t="shared" si="15"/>
        <v>23506.37210017621</v>
      </c>
      <c r="N77" s="109">
        <f t="shared" si="24"/>
        <v>1765.8446991157955</v>
      </c>
      <c r="O77" s="108"/>
      <c r="P77" s="110">
        <f t="shared" si="4"/>
        <v>15762.953072957222</v>
      </c>
      <c r="Q77" s="110">
        <f t="shared" si="4"/>
        <v>235802.48466471423</v>
      </c>
      <c r="R77" s="110">
        <f t="shared" si="4"/>
        <v>1494.9075906640639</v>
      </c>
      <c r="S77" s="110">
        <f t="shared" si="4"/>
        <v>282896.43992409605</v>
      </c>
      <c r="T77" s="110">
        <f t="shared" si="4"/>
        <v>160149.59799030024</v>
      </c>
      <c r="U77" s="110">
        <f t="shared" si="4"/>
        <v>14315.380609007312</v>
      </c>
      <c r="V77" s="110">
        <f t="shared" si="4"/>
        <v>25762.983821793128</v>
      </c>
      <c r="W77" s="111">
        <f t="shared" si="5"/>
        <v>736184.74767353223</v>
      </c>
      <c r="X77" s="112">
        <v>0.95</v>
      </c>
      <c r="Y77" s="113">
        <f t="shared" si="6"/>
        <v>699375.51028985553</v>
      </c>
      <c r="Z77" s="113">
        <f t="shared" si="7"/>
        <v>738393.67000892654</v>
      </c>
      <c r="AA77" s="113"/>
      <c r="AB77" s="109">
        <v>46860</v>
      </c>
      <c r="AC77" s="66"/>
      <c r="AD77" s="66"/>
      <c r="AE77" s="107">
        <v>46235</v>
      </c>
      <c r="AF77" s="108">
        <f t="shared" si="252"/>
        <v>7700</v>
      </c>
      <c r="AG77" s="108">
        <f t="shared" si="252"/>
        <v>3125</v>
      </c>
      <c r="AH77" s="108">
        <f t="shared" si="25"/>
        <v>4575</v>
      </c>
      <c r="AI77" s="109">
        <f t="shared" si="253"/>
        <v>371329.72727272706</v>
      </c>
      <c r="AJ77" s="109">
        <f t="shared" si="66"/>
        <v>48876.545893353214</v>
      </c>
      <c r="AK77" s="109">
        <f t="shared" si="67"/>
        <v>349461.33093000943</v>
      </c>
      <c r="AL77" s="109">
        <f t="shared" si="68"/>
        <v>4528.1276999438405</v>
      </c>
      <c r="AM77" s="109">
        <f t="shared" si="69"/>
        <v>337758.1931816453</v>
      </c>
      <c r="AN77" s="109">
        <f t="shared" si="70"/>
        <v>88993.057877081403</v>
      </c>
      <c r="AO77" s="109">
        <f t="shared" si="254"/>
        <v>0</v>
      </c>
      <c r="AP77" s="109">
        <f t="shared" si="254"/>
        <v>0</v>
      </c>
      <c r="AR77" s="109">
        <f t="shared" si="17"/>
        <v>46921.484057619084</v>
      </c>
      <c r="AS77" s="109">
        <f t="shared" si="17"/>
        <v>80376.106113902177</v>
      </c>
      <c r="AT77" s="109">
        <f t="shared" si="17"/>
        <v>1584.844694980344</v>
      </c>
      <c r="AU77" s="109">
        <f t="shared" si="17"/>
        <v>297227.20999984787</v>
      </c>
      <c r="AV77" s="109">
        <f t="shared" si="17"/>
        <v>0</v>
      </c>
      <c r="AW77" s="109">
        <f t="shared" si="17"/>
        <v>0</v>
      </c>
      <c r="AX77" s="109">
        <f t="shared" si="17"/>
        <v>0</v>
      </c>
      <c r="AY77" s="109">
        <f t="shared" si="18"/>
        <v>426109.64486634947</v>
      </c>
      <c r="AZ77" s="112">
        <f t="shared" si="35"/>
        <v>0.95</v>
      </c>
      <c r="BA77" s="113">
        <f t="shared" si="9"/>
        <v>404804.162623032</v>
      </c>
      <c r="BB77" s="113">
        <f t="shared" si="10"/>
        <v>427388.18685577094</v>
      </c>
      <c r="BC77" s="90"/>
    </row>
    <row r="78" spans="1:55" s="90" customFormat="1">
      <c r="A78" s="94">
        <f t="shared" si="249"/>
        <v>190</v>
      </c>
      <c r="B78" s="107">
        <v>46388</v>
      </c>
      <c r="C78" s="108">
        <f t="shared" si="250"/>
        <v>7700</v>
      </c>
      <c r="D78" s="108">
        <f t="shared" si="250"/>
        <v>3125</v>
      </c>
      <c r="E78" s="108">
        <f t="shared" si="20"/>
        <v>4575</v>
      </c>
      <c r="F78" s="109">
        <f t="shared" si="21"/>
        <v>472917.25</v>
      </c>
      <c r="G78" s="109">
        <f t="shared" si="59"/>
        <v>47794.49508673494</v>
      </c>
      <c r="H78" s="109">
        <f t="shared" si="60"/>
        <v>392073.78151621087</v>
      </c>
      <c r="I78" s="109">
        <f t="shared" si="61"/>
        <v>4239.8342415652005</v>
      </c>
      <c r="J78" s="109">
        <f t="shared" si="62"/>
        <v>261175.17361692866</v>
      </c>
      <c r="K78" s="109">
        <f t="shared" si="63"/>
        <v>97150.439709571976</v>
      </c>
      <c r="L78" s="109">
        <f t="shared" si="251"/>
        <v>21276.834604707881</v>
      </c>
      <c r="M78" s="109">
        <f t="shared" si="15"/>
        <v>21276.834604707881</v>
      </c>
      <c r="N78" s="109">
        <f t="shared" si="24"/>
        <v>1600.8079217462598</v>
      </c>
      <c r="O78" s="106"/>
      <c r="P78" s="110">
        <f t="shared" si="4"/>
        <v>15915.566863882736</v>
      </c>
      <c r="Q78" s="110">
        <f t="shared" si="4"/>
        <v>238772.93294337241</v>
      </c>
      <c r="R78" s="110">
        <f t="shared" si="4"/>
        <v>1509.3809899972114</v>
      </c>
      <c r="S78" s="110">
        <f t="shared" si="4"/>
        <v>286247.99028415384</v>
      </c>
      <c r="T78" s="110">
        <f t="shared" si="4"/>
        <v>162046.93343556605</v>
      </c>
      <c r="U78" s="110">
        <f t="shared" si="4"/>
        <v>12957.592274267099</v>
      </c>
      <c r="V78" s="110">
        <f t="shared" si="4"/>
        <v>23319.410726759841</v>
      </c>
      <c r="W78" s="111">
        <f t="shared" si="5"/>
        <v>740769.8075179992</v>
      </c>
      <c r="X78" s="112">
        <v>0.95</v>
      </c>
      <c r="Y78" s="113">
        <f t="shared" si="6"/>
        <v>703731.31714209926</v>
      </c>
      <c r="Z78" s="113">
        <f t="shared" si="7"/>
        <v>742992.48732545692</v>
      </c>
      <c r="AA78" s="113"/>
      <c r="AB78" s="115">
        <v>46860</v>
      </c>
      <c r="AC78" s="66"/>
      <c r="AD78" s="66"/>
      <c r="AE78" s="107">
        <v>46600</v>
      </c>
      <c r="AF78" s="108">
        <f t="shared" si="252"/>
        <v>7700</v>
      </c>
      <c r="AG78" s="108">
        <f t="shared" si="252"/>
        <v>3125</v>
      </c>
      <c r="AH78" s="108">
        <f t="shared" si="25"/>
        <v>4575</v>
      </c>
      <c r="AI78" s="109">
        <f t="shared" si="253"/>
        <v>375904.72727272706</v>
      </c>
      <c r="AJ78" s="109">
        <f t="shared" si="66"/>
        <v>49444.870600021299</v>
      </c>
      <c r="AK78" s="109">
        <f t="shared" si="67"/>
        <v>353524.78313929588</v>
      </c>
      <c r="AL78" s="109">
        <f t="shared" si="68"/>
        <v>4580.7796785112578</v>
      </c>
      <c r="AM78" s="109">
        <f t="shared" si="69"/>
        <v>341685.56412319141</v>
      </c>
      <c r="AN78" s="109">
        <f t="shared" si="70"/>
        <v>90027.847725444357</v>
      </c>
      <c r="AO78" s="109">
        <f t="shared" si="254"/>
        <v>0</v>
      </c>
      <c r="AP78" s="109">
        <f t="shared" si="254"/>
        <v>0</v>
      </c>
      <c r="AQ78" s="106"/>
      <c r="AR78" s="109">
        <f t="shared" si="17"/>
        <v>47467.075776020443</v>
      </c>
      <c r="AS78" s="109">
        <f t="shared" si="17"/>
        <v>81310.700122038048</v>
      </c>
      <c r="AT78" s="109">
        <f t="shared" si="17"/>
        <v>1603.2728874789402</v>
      </c>
      <c r="AU78" s="109">
        <f t="shared" si="17"/>
        <v>300683.29642840842</v>
      </c>
      <c r="AV78" s="109">
        <f t="shared" si="17"/>
        <v>0</v>
      </c>
      <c r="AW78" s="109">
        <f t="shared" si="17"/>
        <v>0</v>
      </c>
      <c r="AX78" s="109">
        <f t="shared" si="17"/>
        <v>0</v>
      </c>
      <c r="AY78" s="109">
        <f t="shared" si="18"/>
        <v>431064.34521394584</v>
      </c>
      <c r="AZ78" s="112">
        <f t="shared" si="35"/>
        <v>0.95</v>
      </c>
      <c r="BA78" s="113">
        <f t="shared" si="9"/>
        <v>409511.12795324851</v>
      </c>
      <c r="BB78" s="113">
        <f t="shared" si="10"/>
        <v>432357.75378176023</v>
      </c>
    </row>
    <row r="79" spans="1:55" s="90" customFormat="1">
      <c r="A79" s="94">
        <f t="shared" si="249"/>
        <v>202</v>
      </c>
      <c r="B79" s="107">
        <v>46753</v>
      </c>
      <c r="C79" s="108">
        <f t="shared" si="250"/>
        <v>7700</v>
      </c>
      <c r="D79" s="108">
        <f t="shared" si="250"/>
        <v>3125</v>
      </c>
      <c r="E79" s="108">
        <f t="shared" si="20"/>
        <v>4575</v>
      </c>
      <c r="F79" s="109">
        <f t="shared" si="21"/>
        <v>477492.25</v>
      </c>
      <c r="G79" s="109">
        <f t="shared" si="59"/>
        <v>48252.794759183933</v>
      </c>
      <c r="H79" s="109">
        <f t="shared" si="60"/>
        <v>396801.5387916906</v>
      </c>
      <c r="I79" s="109">
        <f t="shared" si="61"/>
        <v>4280.4898576695468</v>
      </c>
      <c r="J79" s="109">
        <f t="shared" si="62"/>
        <v>264158.97033505439</v>
      </c>
      <c r="K79" s="109">
        <f t="shared" si="63"/>
        <v>98260.335260345339</v>
      </c>
      <c r="L79" s="109">
        <f t="shared" si="251"/>
        <v>19255.968564547835</v>
      </c>
      <c r="M79" s="109">
        <f t="shared" si="15"/>
        <v>19255.968564547835</v>
      </c>
      <c r="N79" s="109">
        <f t="shared" si="24"/>
        <v>1450.9818168349132</v>
      </c>
      <c r="O79" s="106"/>
      <c r="P79" s="110">
        <f t="shared" si="4"/>
        <v>16068.180654808251</v>
      </c>
      <c r="Q79" s="110">
        <f t="shared" si="4"/>
        <v>241652.13712413958</v>
      </c>
      <c r="R79" s="110">
        <f t="shared" si="4"/>
        <v>1523.8543893303586</v>
      </c>
      <c r="S79" s="110">
        <f t="shared" si="4"/>
        <v>289518.23148721963</v>
      </c>
      <c r="T79" s="110">
        <f t="shared" si="4"/>
        <v>163898.23921425603</v>
      </c>
      <c r="U79" s="110">
        <f t="shared" si="4"/>
        <v>11726.884855809631</v>
      </c>
      <c r="V79" s="110">
        <f t="shared" si="4"/>
        <v>21104.541546744429</v>
      </c>
      <c r="W79" s="111">
        <f t="shared" si="5"/>
        <v>745492.06927230791</v>
      </c>
      <c r="X79" s="112">
        <v>0.95</v>
      </c>
      <c r="Y79" s="113">
        <f t="shared" si="6"/>
        <v>708217.4658086925</v>
      </c>
      <c r="Z79" s="113">
        <f t="shared" si="7"/>
        <v>747728.91822615941</v>
      </c>
      <c r="AA79" s="113"/>
      <c r="AB79" s="115">
        <v>46860</v>
      </c>
      <c r="AC79" s="66"/>
      <c r="AD79" s="66"/>
      <c r="AE79" s="107">
        <v>46966</v>
      </c>
      <c r="AF79" s="108">
        <f t="shared" si="252"/>
        <v>7700</v>
      </c>
      <c r="AG79" s="108">
        <f t="shared" si="252"/>
        <v>3125</v>
      </c>
      <c r="AH79" s="108">
        <f t="shared" si="25"/>
        <v>4575</v>
      </c>
      <c r="AI79" s="109">
        <f t="shared" si="253"/>
        <v>380479.72727272706</v>
      </c>
      <c r="AJ79" s="109">
        <f t="shared" si="66"/>
        <v>50013.195306689384</v>
      </c>
      <c r="AK79" s="109">
        <f t="shared" si="67"/>
        <v>357588.23534858233</v>
      </c>
      <c r="AL79" s="109">
        <f t="shared" si="68"/>
        <v>4633.431657078675</v>
      </c>
      <c r="AM79" s="109">
        <f t="shared" si="69"/>
        <v>345612.93506473751</v>
      </c>
      <c r="AN79" s="109">
        <f t="shared" si="70"/>
        <v>91062.637573807311</v>
      </c>
      <c r="AO79" s="109">
        <f t="shared" si="254"/>
        <v>0</v>
      </c>
      <c r="AP79" s="109">
        <f t="shared" si="254"/>
        <v>0</v>
      </c>
      <c r="AQ79" s="106"/>
      <c r="AR79" s="109">
        <f t="shared" si="17"/>
        <v>48012.66749442181</v>
      </c>
      <c r="AS79" s="109">
        <f t="shared" si="17"/>
        <v>82245.294130173934</v>
      </c>
      <c r="AT79" s="109">
        <f t="shared" si="17"/>
        <v>1621.7010799775362</v>
      </c>
      <c r="AU79" s="109">
        <f t="shared" si="17"/>
        <v>304139.38285696902</v>
      </c>
      <c r="AV79" s="109">
        <f t="shared" si="17"/>
        <v>0</v>
      </c>
      <c r="AW79" s="109">
        <f t="shared" si="17"/>
        <v>0</v>
      </c>
      <c r="AX79" s="109">
        <f t="shared" si="17"/>
        <v>0</v>
      </c>
      <c r="AY79" s="109">
        <f t="shared" si="18"/>
        <v>436019.04556154227</v>
      </c>
      <c r="AZ79" s="112">
        <f t="shared" si="35"/>
        <v>0.95</v>
      </c>
      <c r="BA79" s="113">
        <f t="shared" si="9"/>
        <v>414218.09328346513</v>
      </c>
      <c r="BB79" s="113">
        <f t="shared" si="10"/>
        <v>437327.32070774963</v>
      </c>
    </row>
    <row r="80" spans="1:55" s="90" customFormat="1">
      <c r="A80" s="94">
        <f t="shared" si="249"/>
        <v>214</v>
      </c>
      <c r="B80" s="107">
        <v>47119</v>
      </c>
      <c r="C80" s="108">
        <f t="shared" si="250"/>
        <v>7700</v>
      </c>
      <c r="D80" s="108">
        <f t="shared" si="250"/>
        <v>3125</v>
      </c>
      <c r="E80" s="108">
        <f t="shared" si="20"/>
        <v>4575</v>
      </c>
      <c r="F80" s="109">
        <f t="shared" si="21"/>
        <v>482067.25</v>
      </c>
      <c r="G80" s="109">
        <f t="shared" si="59"/>
        <v>48711.094431632926</v>
      </c>
      <c r="H80" s="109">
        <f t="shared" si="60"/>
        <v>401393.29908329068</v>
      </c>
      <c r="I80" s="109">
        <f t="shared" si="61"/>
        <v>4321.1454737738932</v>
      </c>
      <c r="J80" s="109">
        <f t="shared" si="62"/>
        <v>267075.42742845014</v>
      </c>
      <c r="K80" s="109">
        <f t="shared" si="63"/>
        <v>99345.182204615281</v>
      </c>
      <c r="L80" s="109">
        <f t="shared" si="251"/>
        <v>17424.513365445815</v>
      </c>
      <c r="M80" s="109">
        <f t="shared" si="15"/>
        <v>17424.513365445815</v>
      </c>
      <c r="N80" s="109">
        <f t="shared" si="24"/>
        <v>1314.9848329552501</v>
      </c>
      <c r="O80" s="106"/>
      <c r="P80" s="110">
        <f t="shared" si="4"/>
        <v>16220.794445733765</v>
      </c>
      <c r="Q80" s="110">
        <f t="shared" si="4"/>
        <v>244448.51914172401</v>
      </c>
      <c r="R80" s="110">
        <f t="shared" si="4"/>
        <v>1538.327788663506</v>
      </c>
      <c r="S80" s="110">
        <f t="shared" si="4"/>
        <v>292714.6684615814</v>
      </c>
      <c r="T80" s="110">
        <f t="shared" si="4"/>
        <v>165707.76391729829</v>
      </c>
      <c r="U80" s="110">
        <f t="shared" si="4"/>
        <v>10611.528639556502</v>
      </c>
      <c r="V80" s="110">
        <f t="shared" si="4"/>
        <v>19097.266648528614</v>
      </c>
      <c r="W80" s="111">
        <f t="shared" si="5"/>
        <v>750338.86904308607</v>
      </c>
      <c r="X80" s="112">
        <v>0.95</v>
      </c>
      <c r="Y80" s="113">
        <f t="shared" si="6"/>
        <v>712821.92559093179</v>
      </c>
      <c r="Z80" s="113">
        <f t="shared" si="7"/>
        <v>752590.26081964991</v>
      </c>
      <c r="AA80" s="113"/>
      <c r="AB80" s="115">
        <v>46860</v>
      </c>
      <c r="AC80" s="66"/>
      <c r="AD80" s="66"/>
      <c r="AE80" s="107">
        <v>47331</v>
      </c>
      <c r="AF80" s="108">
        <f t="shared" si="252"/>
        <v>7700</v>
      </c>
      <c r="AG80" s="108">
        <f t="shared" si="252"/>
        <v>3125</v>
      </c>
      <c r="AH80" s="108">
        <f t="shared" si="25"/>
        <v>4575</v>
      </c>
      <c r="AI80" s="109">
        <f t="shared" si="253"/>
        <v>385054.72727272706</v>
      </c>
      <c r="AJ80" s="109">
        <f t="shared" si="66"/>
        <v>50581.520013357469</v>
      </c>
      <c r="AK80" s="109">
        <f t="shared" si="67"/>
        <v>361651.68755786878</v>
      </c>
      <c r="AL80" s="109">
        <f t="shared" si="68"/>
        <v>4686.0836356460923</v>
      </c>
      <c r="AM80" s="109">
        <f t="shared" si="69"/>
        <v>349540.30600628362</v>
      </c>
      <c r="AN80" s="109">
        <f t="shared" si="70"/>
        <v>92097.427422170265</v>
      </c>
      <c r="AO80" s="109">
        <f t="shared" si="254"/>
        <v>0</v>
      </c>
      <c r="AP80" s="109">
        <f t="shared" si="254"/>
        <v>0</v>
      </c>
      <c r="AQ80" s="106"/>
      <c r="AR80" s="109">
        <f t="shared" si="17"/>
        <v>48558.25921282317</v>
      </c>
      <c r="AS80" s="109">
        <f t="shared" si="17"/>
        <v>83179.88813830982</v>
      </c>
      <c r="AT80" s="109">
        <f t="shared" si="17"/>
        <v>1640.1292724761322</v>
      </c>
      <c r="AU80" s="109">
        <f t="shared" si="17"/>
        <v>307595.46928552957</v>
      </c>
      <c r="AV80" s="109">
        <f t="shared" si="17"/>
        <v>0</v>
      </c>
      <c r="AW80" s="109">
        <f t="shared" si="17"/>
        <v>0</v>
      </c>
      <c r="AX80" s="109">
        <f t="shared" si="17"/>
        <v>0</v>
      </c>
      <c r="AY80" s="109">
        <f t="shared" si="18"/>
        <v>440973.7459091387</v>
      </c>
      <c r="AZ80" s="112">
        <f t="shared" si="35"/>
        <v>0.95</v>
      </c>
      <c r="BA80" s="113">
        <f t="shared" si="9"/>
        <v>418925.05861368176</v>
      </c>
      <c r="BB80" s="113">
        <f t="shared" si="10"/>
        <v>442296.88763373904</v>
      </c>
    </row>
    <row r="81" spans="1:54" s="90" customFormat="1">
      <c r="A81" s="94">
        <f t="shared" si="249"/>
        <v>226</v>
      </c>
      <c r="B81" s="107">
        <v>47484</v>
      </c>
      <c r="C81" s="108">
        <f t="shared" si="250"/>
        <v>7700</v>
      </c>
      <c r="D81" s="108">
        <f t="shared" si="250"/>
        <v>3125</v>
      </c>
      <c r="E81" s="108">
        <f t="shared" si="20"/>
        <v>4575</v>
      </c>
      <c r="F81" s="109">
        <f t="shared" si="21"/>
        <v>486642.25</v>
      </c>
      <c r="G81" s="109">
        <f t="shared" si="59"/>
        <v>49169.394104081919</v>
      </c>
      <c r="H81" s="109">
        <f t="shared" si="60"/>
        <v>405861.63353177212</v>
      </c>
      <c r="I81" s="109">
        <f t="shared" si="61"/>
        <v>4361.8010898782395</v>
      </c>
      <c r="J81" s="109">
        <f t="shared" si="62"/>
        <v>269930.76956384844</v>
      </c>
      <c r="K81" s="109">
        <f t="shared" si="63"/>
        <v>100407.2959581303</v>
      </c>
      <c r="L81" s="109">
        <f t="shared" si="251"/>
        <v>15764.960454809865</v>
      </c>
      <c r="M81" s="109">
        <f t="shared" si="15"/>
        <v>15764.960454809865</v>
      </c>
      <c r="N81" s="109">
        <f t="shared" si="24"/>
        <v>1191.558989836612</v>
      </c>
      <c r="O81" s="106"/>
      <c r="P81" s="110">
        <f t="shared" si="4"/>
        <v>16373.408236659279</v>
      </c>
      <c r="Q81" s="110">
        <f t="shared" si="4"/>
        <v>247169.7348208492</v>
      </c>
      <c r="R81" s="110">
        <f t="shared" si="4"/>
        <v>1552.8011879966532</v>
      </c>
      <c r="S81" s="110">
        <f t="shared" ref="P81:V84" si="256">S$6*J81</f>
        <v>295844.12344197789</v>
      </c>
      <c r="T81" s="110">
        <f t="shared" si="256"/>
        <v>167479.36965816133</v>
      </c>
      <c r="U81" s="110">
        <f t="shared" si="256"/>
        <v>9600.8609169792071</v>
      </c>
      <c r="V81" s="110">
        <f t="shared" si="256"/>
        <v>17278.396658471615</v>
      </c>
      <c r="W81" s="111">
        <f t="shared" si="5"/>
        <v>755298.69492109527</v>
      </c>
      <c r="X81" s="112">
        <v>0.95</v>
      </c>
      <c r="Y81" s="113">
        <f t="shared" si="6"/>
        <v>717533.76017504046</v>
      </c>
      <c r="Z81" s="113">
        <f t="shared" si="7"/>
        <v>757564.96865520591</v>
      </c>
      <c r="AA81" s="113"/>
      <c r="AB81" s="115">
        <v>46860</v>
      </c>
      <c r="AC81" s="66"/>
      <c r="AD81" s="66"/>
      <c r="AE81" s="107">
        <v>47696</v>
      </c>
      <c r="AF81" s="108">
        <f t="shared" si="252"/>
        <v>7700</v>
      </c>
      <c r="AG81" s="108">
        <f t="shared" si="252"/>
        <v>3125</v>
      </c>
      <c r="AH81" s="108">
        <f t="shared" si="25"/>
        <v>4575</v>
      </c>
      <c r="AI81" s="109">
        <f t="shared" si="253"/>
        <v>389629.72727272706</v>
      </c>
      <c r="AJ81" s="109">
        <f t="shared" si="66"/>
        <v>51149.844720025554</v>
      </c>
      <c r="AK81" s="109">
        <f t="shared" si="67"/>
        <v>365715.13976715523</v>
      </c>
      <c r="AL81" s="109">
        <f t="shared" si="68"/>
        <v>4738.7356142135095</v>
      </c>
      <c r="AM81" s="109">
        <f t="shared" si="69"/>
        <v>353467.67694782972</v>
      </c>
      <c r="AN81" s="109">
        <f t="shared" si="70"/>
        <v>93132.21727053322</v>
      </c>
      <c r="AO81" s="109">
        <f t="shared" si="254"/>
        <v>0</v>
      </c>
      <c r="AP81" s="109">
        <f t="shared" si="254"/>
        <v>0</v>
      </c>
      <c r="AQ81" s="106"/>
      <c r="AR81" s="109">
        <f t="shared" si="17"/>
        <v>49103.85093122453</v>
      </c>
      <c r="AS81" s="109">
        <f t="shared" si="17"/>
        <v>84114.482146445705</v>
      </c>
      <c r="AT81" s="109">
        <f t="shared" si="17"/>
        <v>1658.5574649747282</v>
      </c>
      <c r="AU81" s="109">
        <f t="shared" si="17"/>
        <v>311051.55571409018</v>
      </c>
      <c r="AV81" s="109">
        <f t="shared" si="17"/>
        <v>0</v>
      </c>
      <c r="AW81" s="109">
        <f t="shared" si="17"/>
        <v>0</v>
      </c>
      <c r="AX81" s="109">
        <f t="shared" si="17"/>
        <v>0</v>
      </c>
      <c r="AY81" s="109">
        <f t="shared" si="18"/>
        <v>445928.44625673513</v>
      </c>
      <c r="AZ81" s="112">
        <f t="shared" si="35"/>
        <v>0.95</v>
      </c>
      <c r="BA81" s="113">
        <f t="shared" si="9"/>
        <v>423632.02394389833</v>
      </c>
      <c r="BB81" s="113">
        <f t="shared" si="10"/>
        <v>447266.45455972845</v>
      </c>
    </row>
    <row r="82" spans="1:54" s="90" customFormat="1">
      <c r="A82" s="94">
        <f t="shared" si="249"/>
        <v>238</v>
      </c>
      <c r="B82" s="107">
        <v>47849</v>
      </c>
      <c r="C82" s="108">
        <f t="shared" si="250"/>
        <v>7700</v>
      </c>
      <c r="D82" s="108">
        <f t="shared" si="250"/>
        <v>3125</v>
      </c>
      <c r="E82" s="108">
        <f t="shared" si="20"/>
        <v>4575</v>
      </c>
      <c r="F82" s="109">
        <f t="shared" si="21"/>
        <v>491217.25</v>
      </c>
      <c r="G82" s="109">
        <f t="shared" si="59"/>
        <v>49627.693776530912</v>
      </c>
      <c r="H82" s="109">
        <f t="shared" si="60"/>
        <v>410217.96799344989</v>
      </c>
      <c r="I82" s="109">
        <f t="shared" si="61"/>
        <v>4402.4567059825858</v>
      </c>
      <c r="J82" s="109">
        <f t="shared" si="62"/>
        <v>272730.65431434033</v>
      </c>
      <c r="K82" s="109">
        <f t="shared" si="63"/>
        <v>101448.7809924061</v>
      </c>
      <c r="L82" s="109">
        <f t="shared" si="251"/>
        <v>14261.396383733387</v>
      </c>
      <c r="M82" s="109">
        <f t="shared" si="15"/>
        <v>14261.396383733387</v>
      </c>
      <c r="N82" s="109">
        <f t="shared" si="24"/>
        <v>1079.5590030329113</v>
      </c>
      <c r="O82" s="106"/>
      <c r="P82" s="110">
        <f t="shared" si="256"/>
        <v>16526.022027584793</v>
      </c>
      <c r="Q82" s="110">
        <f t="shared" si="256"/>
        <v>249822.74250801097</v>
      </c>
      <c r="R82" s="110">
        <f t="shared" si="256"/>
        <v>1567.2745873298004</v>
      </c>
      <c r="S82" s="110">
        <f t="shared" si="256"/>
        <v>298912.79712851701</v>
      </c>
      <c r="T82" s="110">
        <f t="shared" si="256"/>
        <v>169216.56669533337</v>
      </c>
      <c r="U82" s="110">
        <f t="shared" si="256"/>
        <v>8685.1903976936319</v>
      </c>
      <c r="V82" s="110">
        <f t="shared" si="256"/>
        <v>15630.490436571794</v>
      </c>
      <c r="W82" s="111">
        <f t="shared" si="5"/>
        <v>760361.08378104132</v>
      </c>
      <c r="X82" s="112">
        <v>0.95</v>
      </c>
      <c r="Y82" s="113">
        <f t="shared" si="6"/>
        <v>722343.02959198924</v>
      </c>
      <c r="Z82" s="113">
        <f t="shared" si="7"/>
        <v>762642.54721292632</v>
      </c>
      <c r="AA82" s="113"/>
      <c r="AB82" s="115">
        <v>46860</v>
      </c>
      <c r="AC82" s="66"/>
      <c r="AD82" s="66"/>
      <c r="AE82" s="107">
        <v>48061</v>
      </c>
      <c r="AF82" s="108">
        <f t="shared" si="252"/>
        <v>7700</v>
      </c>
      <c r="AG82" s="108">
        <f t="shared" si="252"/>
        <v>3125</v>
      </c>
      <c r="AH82" s="108">
        <f t="shared" si="25"/>
        <v>4575</v>
      </c>
      <c r="AI82" s="109">
        <f t="shared" si="253"/>
        <v>394204.72727272706</v>
      </c>
      <c r="AJ82" s="109">
        <f t="shared" si="66"/>
        <v>51718.169426693639</v>
      </c>
      <c r="AK82" s="109">
        <f t="shared" si="67"/>
        <v>369778.59197644168</v>
      </c>
      <c r="AL82" s="109">
        <f t="shared" si="68"/>
        <v>4791.3875927809268</v>
      </c>
      <c r="AM82" s="109">
        <f t="shared" si="69"/>
        <v>357395.04788937583</v>
      </c>
      <c r="AN82" s="109">
        <f t="shared" si="70"/>
        <v>94167.007118896174</v>
      </c>
      <c r="AO82" s="109">
        <f t="shared" si="254"/>
        <v>0</v>
      </c>
      <c r="AP82" s="109">
        <f t="shared" si="254"/>
        <v>0</v>
      </c>
      <c r="AQ82" s="106"/>
      <c r="AR82" s="109">
        <f t="shared" si="17"/>
        <v>49649.442649625889</v>
      </c>
      <c r="AS82" s="109">
        <f t="shared" si="17"/>
        <v>85049.076154581591</v>
      </c>
      <c r="AT82" s="109">
        <f t="shared" si="17"/>
        <v>1676.9856574733242</v>
      </c>
      <c r="AU82" s="109">
        <f t="shared" si="17"/>
        <v>314507.64214265073</v>
      </c>
      <c r="AV82" s="109">
        <f t="shared" si="17"/>
        <v>0</v>
      </c>
      <c r="AW82" s="109">
        <f t="shared" si="17"/>
        <v>0</v>
      </c>
      <c r="AX82" s="109">
        <f t="shared" si="17"/>
        <v>0</v>
      </c>
      <c r="AY82" s="109">
        <f t="shared" si="18"/>
        <v>450883.14660433156</v>
      </c>
      <c r="AZ82" s="112">
        <f t="shared" si="35"/>
        <v>0.95</v>
      </c>
      <c r="BA82" s="113">
        <f t="shared" si="9"/>
        <v>428338.98927411495</v>
      </c>
      <c r="BB82" s="113">
        <f t="shared" si="10"/>
        <v>452236.02148571785</v>
      </c>
    </row>
    <row r="83" spans="1:54" s="90" customFormat="1">
      <c r="A83" s="94">
        <f t="shared" si="249"/>
        <v>250</v>
      </c>
      <c r="B83" s="107">
        <v>48214</v>
      </c>
      <c r="C83" s="108">
        <f t="shared" si="250"/>
        <v>7700</v>
      </c>
      <c r="D83" s="108">
        <f t="shared" si="250"/>
        <v>3125</v>
      </c>
      <c r="E83" s="108">
        <f t="shared" si="20"/>
        <v>4575</v>
      </c>
      <c r="F83" s="109">
        <f t="shared" si="21"/>
        <v>495792.25</v>
      </c>
      <c r="G83" s="109">
        <f t="shared" si="59"/>
        <v>50085.993448979905</v>
      </c>
      <c r="H83" s="109">
        <f t="shared" si="60"/>
        <v>414472.68580158672</v>
      </c>
      <c r="I83" s="109">
        <f t="shared" si="61"/>
        <v>4443.1123220869322</v>
      </c>
      <c r="J83" s="109">
        <f t="shared" si="62"/>
        <v>275480.22304222238</v>
      </c>
      <c r="K83" s="109">
        <f t="shared" si="63"/>
        <v>102471.5497618345</v>
      </c>
      <c r="L83" s="109">
        <f t="shared" si="251"/>
        <v>12899.359685276593</v>
      </c>
      <c r="M83" s="109">
        <f t="shared" si="15"/>
        <v>12899.359685276593</v>
      </c>
      <c r="N83" s="109">
        <f t="shared" si="24"/>
        <v>977.94234949197778</v>
      </c>
      <c r="O83" s="106"/>
      <c r="P83" s="110">
        <f t="shared" si="256"/>
        <v>16678.635818510309</v>
      </c>
      <c r="Q83" s="110">
        <f t="shared" si="256"/>
        <v>252413.86565316631</v>
      </c>
      <c r="R83" s="110">
        <f t="shared" si="256"/>
        <v>1581.7479866629478</v>
      </c>
      <c r="S83" s="110">
        <f t="shared" si="256"/>
        <v>301926.32445427577</v>
      </c>
      <c r="T83" s="110">
        <f t="shared" si="256"/>
        <v>170922.54500273993</v>
      </c>
      <c r="U83" s="110">
        <f t="shared" si="256"/>
        <v>7855.7100483334452</v>
      </c>
      <c r="V83" s="110">
        <f t="shared" si="256"/>
        <v>14137.698215063147</v>
      </c>
      <c r="W83" s="111">
        <f t="shared" si="5"/>
        <v>765516.52717875189</v>
      </c>
      <c r="X83" s="112">
        <v>0.95</v>
      </c>
      <c r="Y83" s="113">
        <f t="shared" si="6"/>
        <v>727240.70081981423</v>
      </c>
      <c r="Z83" s="113">
        <f t="shared" si="7"/>
        <v>767813.45951855171</v>
      </c>
      <c r="AA83" s="113"/>
      <c r="AB83" s="115">
        <v>46860</v>
      </c>
      <c r="AC83" s="66"/>
      <c r="AD83" s="66"/>
      <c r="AE83" s="107">
        <v>48427</v>
      </c>
      <c r="AF83" s="108">
        <f t="shared" si="252"/>
        <v>7700</v>
      </c>
      <c r="AG83" s="108">
        <f t="shared" si="252"/>
        <v>3125</v>
      </c>
      <c r="AH83" s="108">
        <f t="shared" si="25"/>
        <v>4575</v>
      </c>
      <c r="AI83" s="109">
        <f t="shared" si="253"/>
        <v>398779.72727272706</v>
      </c>
      <c r="AJ83" s="109">
        <f t="shared" si="66"/>
        <v>52286.494133361724</v>
      </c>
      <c r="AK83" s="109">
        <f t="shared" si="67"/>
        <v>373842.04418572813</v>
      </c>
      <c r="AL83" s="109">
        <f t="shared" si="68"/>
        <v>4844.039571348344</v>
      </c>
      <c r="AM83" s="109">
        <f t="shared" si="69"/>
        <v>361322.41883092193</v>
      </c>
      <c r="AN83" s="109">
        <f t="shared" si="70"/>
        <v>95201.796967259128</v>
      </c>
      <c r="AO83" s="109">
        <f t="shared" si="254"/>
        <v>0</v>
      </c>
      <c r="AP83" s="109">
        <f t="shared" si="254"/>
        <v>0</v>
      </c>
      <c r="AQ83" s="106"/>
      <c r="AR83" s="109">
        <f t="shared" si="17"/>
        <v>50195.034368027256</v>
      </c>
      <c r="AS83" s="109">
        <f t="shared" si="17"/>
        <v>85983.670162717477</v>
      </c>
      <c r="AT83" s="109">
        <f t="shared" si="17"/>
        <v>1695.4138499719204</v>
      </c>
      <c r="AU83" s="109">
        <f t="shared" si="17"/>
        <v>317963.72857121128</v>
      </c>
      <c r="AV83" s="109">
        <f t="shared" si="17"/>
        <v>0</v>
      </c>
      <c r="AW83" s="109">
        <f t="shared" si="17"/>
        <v>0</v>
      </c>
      <c r="AX83" s="109">
        <f t="shared" si="17"/>
        <v>0</v>
      </c>
      <c r="AY83" s="109">
        <f t="shared" si="18"/>
        <v>455837.84695192793</v>
      </c>
      <c r="AZ83" s="112">
        <f t="shared" si="35"/>
        <v>0.95</v>
      </c>
      <c r="BA83" s="113">
        <f t="shared" si="9"/>
        <v>433045.95460433152</v>
      </c>
      <c r="BB83" s="113">
        <f t="shared" si="10"/>
        <v>457205.5884117072</v>
      </c>
    </row>
    <row r="84" spans="1:54" s="90" customFormat="1">
      <c r="A84" s="94">
        <f t="shared" si="249"/>
        <v>262</v>
      </c>
      <c r="B84" s="107">
        <v>48580</v>
      </c>
      <c r="C84" s="108">
        <f t="shared" ref="C84:D84" si="257">C83</f>
        <v>7700</v>
      </c>
      <c r="D84" s="108">
        <f t="shared" si="257"/>
        <v>3125</v>
      </c>
      <c r="E84" s="108">
        <f t="shared" si="20"/>
        <v>4575</v>
      </c>
      <c r="F84" s="109">
        <f t="shared" si="21"/>
        <v>500367.25</v>
      </c>
      <c r="G84" s="109">
        <f t="shared" si="59"/>
        <v>50544.293121428898</v>
      </c>
      <c r="H84" s="109">
        <f t="shared" si="60"/>
        <v>418635.22145431611</v>
      </c>
      <c r="I84" s="109">
        <f t="shared" si="61"/>
        <v>4483.7679381912785</v>
      </c>
      <c r="J84" s="109">
        <f t="shared" si="62"/>
        <v>278184.14728906634</v>
      </c>
      <c r="K84" s="109">
        <f t="shared" si="63"/>
        <v>103477.33995959486</v>
      </c>
      <c r="L84" s="109">
        <f t="shared" si="251"/>
        <v>11665.71038989418</v>
      </c>
      <c r="M84" s="109">
        <f t="shared" si="15"/>
        <v>11665.71038989418</v>
      </c>
      <c r="N84" s="109">
        <f t="shared" si="24"/>
        <v>885.76019408457228</v>
      </c>
      <c r="O84" s="106"/>
      <c r="P84" s="110">
        <f t="shared" si="256"/>
        <v>16831.249609435825</v>
      </c>
      <c r="Q84" s="110">
        <f t="shared" si="256"/>
        <v>254948.84986567849</v>
      </c>
      <c r="R84" s="110">
        <f t="shared" si="256"/>
        <v>1596.221385996095</v>
      </c>
      <c r="S84" s="110">
        <f t="shared" si="256"/>
        <v>304889.82542881672</v>
      </c>
      <c r="T84" s="110">
        <f t="shared" si="256"/>
        <v>172600.20305260422</v>
      </c>
      <c r="U84" s="110">
        <f t="shared" si="256"/>
        <v>7104.4176274455558</v>
      </c>
      <c r="V84" s="110">
        <f t="shared" si="256"/>
        <v>12785.618587324023</v>
      </c>
      <c r="W84" s="111">
        <f t="shared" si="5"/>
        <v>770756.38555730099</v>
      </c>
      <c r="X84" s="112">
        <v>0.95</v>
      </c>
      <c r="Y84" s="113">
        <f t="shared" si="6"/>
        <v>732218.56627943588</v>
      </c>
      <c r="Z84" s="113">
        <f t="shared" si="7"/>
        <v>773069.04009216558</v>
      </c>
      <c r="AA84" s="113"/>
      <c r="AB84" s="115">
        <v>46860</v>
      </c>
      <c r="AC84" s="66"/>
      <c r="AD84" s="66"/>
      <c r="AE84" s="107">
        <v>48792</v>
      </c>
      <c r="AF84" s="108">
        <f t="shared" ref="AF84:AG84" si="258">AF83</f>
        <v>7700</v>
      </c>
      <c r="AG84" s="108">
        <f t="shared" si="258"/>
        <v>3125</v>
      </c>
      <c r="AH84" s="108">
        <f t="shared" si="25"/>
        <v>4575</v>
      </c>
      <c r="AI84" s="109">
        <f t="shared" si="253"/>
        <v>403354.72727272706</v>
      </c>
      <c r="AJ84" s="109">
        <f t="shared" si="66"/>
        <v>52854.81884002981</v>
      </c>
      <c r="AK84" s="109">
        <f t="shared" si="67"/>
        <v>377905.49639501458</v>
      </c>
      <c r="AL84" s="109">
        <f t="shared" si="68"/>
        <v>4896.6915499157612</v>
      </c>
      <c r="AM84" s="109">
        <f t="shared" si="69"/>
        <v>365249.78977246804</v>
      </c>
      <c r="AN84" s="109">
        <f t="shared" si="70"/>
        <v>96236.586815622082</v>
      </c>
      <c r="AO84" s="109">
        <f t="shared" ref="AO84:AP84" si="259">AO83+(AO$6*$AH84)</f>
        <v>0</v>
      </c>
      <c r="AP84" s="109">
        <f t="shared" si="259"/>
        <v>0</v>
      </c>
      <c r="AQ84" s="106"/>
      <c r="AR84" s="109">
        <f t="shared" si="17"/>
        <v>50740.626086428616</v>
      </c>
      <c r="AS84" s="109">
        <f t="shared" si="17"/>
        <v>86918.264170853363</v>
      </c>
      <c r="AT84" s="109">
        <f t="shared" si="17"/>
        <v>1713.8420424705164</v>
      </c>
      <c r="AU84" s="109">
        <f t="shared" si="17"/>
        <v>321419.81499977189</v>
      </c>
      <c r="AV84" s="109">
        <f t="shared" si="17"/>
        <v>0</v>
      </c>
      <c r="AW84" s="109">
        <f t="shared" si="17"/>
        <v>0</v>
      </c>
      <c r="AX84" s="109">
        <f t="shared" si="17"/>
        <v>0</v>
      </c>
      <c r="AY84" s="109">
        <f t="shared" si="18"/>
        <v>460792.54729952442</v>
      </c>
      <c r="AZ84" s="112">
        <f t="shared" ref="AZ84" si="260">X84</f>
        <v>0.95</v>
      </c>
      <c r="BA84" s="113">
        <f t="shared" si="9"/>
        <v>437752.9199345482</v>
      </c>
      <c r="BB84" s="113">
        <f t="shared" si="10"/>
        <v>462175.15533769666</v>
      </c>
    </row>
  </sheetData>
  <mergeCells count="10">
    <mergeCell ref="G3:M3"/>
    <mergeCell ref="P3:V3"/>
    <mergeCell ref="AJ3:AP3"/>
    <mergeCell ref="AR3:AX3"/>
    <mergeCell ref="G4:J4"/>
    <mergeCell ref="L4:M4"/>
    <mergeCell ref="P4:S4"/>
    <mergeCell ref="U4:V4"/>
    <mergeCell ref="AO4:AP4"/>
    <mergeCell ref="AW4:AX4"/>
  </mergeCells>
  <printOptions gridLines="1"/>
  <pageMargins left="0" right="0" top="0.75" bottom="0.75" header="0.5" footer="0.5"/>
  <pageSetup scale="75" orientation="landscape" cellComments="asDisplayed" r:id="rId1"/>
  <headerFooter alignWithMargins="0">
    <oddHeader>&amp;C&amp;14&amp;A</oddHeader>
    <oddFooter>&amp;C&amp;P&amp;R&amp;11 14LGBRA-NRGPOD1-6-DOC1
14BGBRA-STAFFROG1-19A-DOC1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>
      <selection activeCell="A34" sqref="A34"/>
    </sheetView>
  </sheetViews>
  <sheetFormatPr defaultRowHeight="12.75"/>
  <cols>
    <col min="1" max="1" width="40.85546875" customWidth="1"/>
    <col min="2" max="2" width="11.140625" bestFit="1" customWidth="1"/>
    <col min="3" max="3" width="14.5703125" customWidth="1"/>
    <col min="4" max="4" width="9.28515625" bestFit="1" customWidth="1"/>
    <col min="5" max="5" width="11.7109375" customWidth="1"/>
    <col min="6" max="6" width="10.5703125" customWidth="1"/>
    <col min="7" max="7" width="10.28515625" customWidth="1"/>
    <col min="10" max="11" width="11.5703125" bestFit="1" customWidth="1"/>
  </cols>
  <sheetData>
    <row r="1" spans="1:7" ht="32.25" thickBot="1">
      <c r="A1" s="31" t="s">
        <v>106</v>
      </c>
      <c r="B1" s="119">
        <v>41274</v>
      </c>
      <c r="C1" s="32"/>
      <c r="D1" s="32"/>
      <c r="E1" s="32"/>
      <c r="F1" s="159" t="s">
        <v>107</v>
      </c>
      <c r="G1" s="160"/>
    </row>
    <row r="2" spans="1:7" ht="30">
      <c r="A2" s="33" t="s">
        <v>28</v>
      </c>
      <c r="B2" s="34" t="s">
        <v>56</v>
      </c>
      <c r="C2" s="34" t="s">
        <v>59</v>
      </c>
      <c r="D2" s="34" t="s">
        <v>57</v>
      </c>
      <c r="E2" s="35" t="s">
        <v>60</v>
      </c>
      <c r="F2" s="120" t="s">
        <v>108</v>
      </c>
      <c r="G2" s="120" t="s">
        <v>59</v>
      </c>
    </row>
    <row r="3" spans="1:7" ht="13.5">
      <c r="A3" s="36" t="s">
        <v>61</v>
      </c>
      <c r="B3" s="37">
        <v>3301</v>
      </c>
      <c r="C3" s="37">
        <v>3060.42</v>
      </c>
      <c r="D3" s="38">
        <v>8.0810603056163492E-3</v>
      </c>
      <c r="E3" s="39">
        <v>0.92711905483186918</v>
      </c>
      <c r="F3" s="121">
        <v>-87</v>
      </c>
      <c r="G3" s="122">
        <v>-80.659357770372623</v>
      </c>
    </row>
    <row r="4" spans="1:7" ht="13.5">
      <c r="A4" s="36" t="s">
        <v>62</v>
      </c>
      <c r="B4" s="37">
        <v>162358</v>
      </c>
      <c r="C4" s="40">
        <v>270678.78000000003</v>
      </c>
      <c r="D4" s="38">
        <v>0.39746282614336842</v>
      </c>
      <c r="E4" s="41">
        <v>1.6671724214390422</v>
      </c>
      <c r="F4" s="123">
        <v>-865</v>
      </c>
      <c r="G4" s="124">
        <v>-1442.1041445447715</v>
      </c>
    </row>
    <row r="5" spans="1:7" ht="13.5">
      <c r="A5" s="36" t="s">
        <v>63</v>
      </c>
      <c r="B5" s="37">
        <v>85417</v>
      </c>
      <c r="C5" s="40">
        <v>134128.85999999999</v>
      </c>
      <c r="D5" s="38">
        <v>0.20910630964096688</v>
      </c>
      <c r="E5" s="41">
        <v>1.5702829647494057</v>
      </c>
      <c r="F5" s="123">
        <v>-2559</v>
      </c>
      <c r="G5" s="124">
        <v>-4018.354106793729</v>
      </c>
    </row>
    <row r="6" spans="1:7" ht="13.5">
      <c r="A6" s="36" t="s">
        <v>64</v>
      </c>
      <c r="B6" s="37">
        <v>35495</v>
      </c>
      <c r="C6" s="40">
        <v>22058.690000000002</v>
      </c>
      <c r="D6" s="38">
        <v>8.689404288029455E-2</v>
      </c>
      <c r="E6" s="41">
        <v>0.62145907874348505</v>
      </c>
      <c r="F6" s="123">
        <v>-34</v>
      </c>
      <c r="G6" s="124">
        <v>-21.12960867727849</v>
      </c>
    </row>
    <row r="7" spans="1:7" ht="13.5">
      <c r="A7" s="36" t="s">
        <v>65</v>
      </c>
      <c r="B7" s="37">
        <v>127</v>
      </c>
      <c r="C7" s="32">
        <v>42.31</v>
      </c>
      <c r="D7" s="38">
        <v>3.1090416807430364E-4</v>
      </c>
      <c r="E7" s="41">
        <v>0.33314960629921264</v>
      </c>
      <c r="F7" s="123">
        <v>0</v>
      </c>
      <c r="G7" s="124">
        <v>0</v>
      </c>
    </row>
    <row r="8" spans="1:7" ht="13.5">
      <c r="A8" s="36" t="s">
        <v>66</v>
      </c>
      <c r="B8" s="37">
        <v>19911</v>
      </c>
      <c r="C8" s="40">
        <v>22532.080000000002</v>
      </c>
      <c r="D8" s="38">
        <v>4.8743408586830392E-2</v>
      </c>
      <c r="E8" s="41">
        <v>1.1316397970970822</v>
      </c>
      <c r="F8" s="123">
        <v>213</v>
      </c>
      <c r="G8" s="124">
        <v>241.0392767816785</v>
      </c>
    </row>
    <row r="9" spans="1:7" ht="13.5">
      <c r="A9" s="36" t="s">
        <v>67</v>
      </c>
      <c r="B9" s="37">
        <v>188</v>
      </c>
      <c r="C9" s="32">
        <v>276.76</v>
      </c>
      <c r="D9" s="38">
        <v>4.6023609132259124E-4</v>
      </c>
      <c r="E9" s="41">
        <v>1.4721276595744681</v>
      </c>
      <c r="F9" s="123">
        <v>-8</v>
      </c>
      <c r="G9" s="124">
        <v>-11.777021276595745</v>
      </c>
    </row>
    <row r="10" spans="1:7" ht="13.5">
      <c r="A10" s="36" t="s">
        <v>68</v>
      </c>
      <c r="B10" s="37">
        <v>18697</v>
      </c>
      <c r="C10" s="40">
        <v>41989.270000000004</v>
      </c>
      <c r="D10" s="38">
        <v>4.5771458507757913E-2</v>
      </c>
      <c r="E10" s="41">
        <v>2.2457757929079532</v>
      </c>
      <c r="F10" s="123">
        <v>-559</v>
      </c>
      <c r="G10" s="124">
        <v>-1255.3886682355458</v>
      </c>
    </row>
    <row r="11" spans="1:7" ht="13.5">
      <c r="A11" s="36" t="s">
        <v>69</v>
      </c>
      <c r="B11" s="37">
        <v>3142</v>
      </c>
      <c r="C11" s="40">
        <v>3148.75</v>
      </c>
      <c r="D11" s="38">
        <v>7.6918180794445833E-3</v>
      </c>
      <c r="E11" s="41">
        <v>1.0021483131763209</v>
      </c>
      <c r="F11" s="123">
        <v>26</v>
      </c>
      <c r="G11" s="124">
        <v>26.055856142584343</v>
      </c>
    </row>
    <row r="12" spans="1:7" ht="13.5">
      <c r="A12" s="36" t="s">
        <v>70</v>
      </c>
      <c r="B12" s="37">
        <v>14</v>
      </c>
      <c r="C12" s="32">
        <v>11.05</v>
      </c>
      <c r="D12" s="38">
        <v>3.4272900417639774E-5</v>
      </c>
      <c r="E12" s="41">
        <v>0.78928571428571437</v>
      </c>
      <c r="F12" s="123">
        <v>0</v>
      </c>
      <c r="G12" s="124">
        <v>0</v>
      </c>
    </row>
    <row r="13" spans="1:7" ht="13.5">
      <c r="A13" s="36" t="s">
        <v>71</v>
      </c>
      <c r="B13" s="37">
        <v>1298</v>
      </c>
      <c r="C13" s="40">
        <v>2046.1200000000003</v>
      </c>
      <c r="D13" s="38">
        <v>3.1775874815783162E-3</v>
      </c>
      <c r="E13" s="41">
        <v>1.5763636363636366</v>
      </c>
      <c r="F13" s="123">
        <v>-20</v>
      </c>
      <c r="G13" s="124">
        <v>-31.527272727272731</v>
      </c>
    </row>
    <row r="14" spans="1:7" ht="13.5">
      <c r="A14" s="36" t="s">
        <v>72</v>
      </c>
      <c r="B14" s="37">
        <v>3301</v>
      </c>
      <c r="C14" s="32">
        <v>1089.33</v>
      </c>
      <c r="D14" s="38">
        <v>8.0810603056163492E-3</v>
      </c>
      <c r="E14" s="41">
        <v>0.32999999999999996</v>
      </c>
      <c r="F14" s="123">
        <v>42</v>
      </c>
      <c r="G14" s="124">
        <v>13.859999999999998</v>
      </c>
    </row>
    <row r="15" spans="1:7" ht="13.5">
      <c r="A15" s="42" t="s">
        <v>73</v>
      </c>
      <c r="B15" s="37">
        <v>0</v>
      </c>
      <c r="C15" s="43">
        <v>0</v>
      </c>
      <c r="D15" s="44">
        <v>0</v>
      </c>
      <c r="E15" s="45" t="s">
        <v>74</v>
      </c>
      <c r="F15" s="123">
        <v>0</v>
      </c>
      <c r="G15" s="124"/>
    </row>
    <row r="16" spans="1:7" ht="13.5">
      <c r="A16" s="42" t="s">
        <v>75</v>
      </c>
      <c r="B16" s="37">
        <v>0</v>
      </c>
      <c r="C16" s="43">
        <v>0</v>
      </c>
      <c r="D16" s="44">
        <v>0</v>
      </c>
      <c r="E16" s="45" t="s">
        <v>74</v>
      </c>
      <c r="F16" s="123">
        <v>0</v>
      </c>
      <c r="G16" s="124"/>
    </row>
    <row r="17" spans="1:9" ht="13.5">
      <c r="A17" s="42" t="s">
        <v>76</v>
      </c>
      <c r="B17" s="37">
        <v>0</v>
      </c>
      <c r="C17" s="43">
        <v>0</v>
      </c>
      <c r="D17" s="44">
        <v>0</v>
      </c>
      <c r="E17" s="45" t="s">
        <v>74</v>
      </c>
      <c r="F17" s="123">
        <v>0</v>
      </c>
      <c r="G17" s="124"/>
    </row>
    <row r="18" spans="1:9" ht="13.5">
      <c r="A18" s="42" t="s">
        <v>77</v>
      </c>
      <c r="B18" s="37">
        <v>0</v>
      </c>
      <c r="C18" s="43">
        <v>0</v>
      </c>
      <c r="D18" s="44">
        <v>0</v>
      </c>
      <c r="E18" s="45" t="s">
        <v>74</v>
      </c>
      <c r="F18" s="123">
        <v>0</v>
      </c>
      <c r="G18" s="124"/>
    </row>
    <row r="19" spans="1:9" ht="13.5">
      <c r="A19" s="36" t="s">
        <v>78</v>
      </c>
      <c r="B19" s="37">
        <v>56344</v>
      </c>
      <c r="C19" s="40">
        <v>125782.81999999999</v>
      </c>
      <c r="D19" s="38">
        <v>0.13793373579510682</v>
      </c>
      <c r="E19" s="41">
        <v>2.2324084197075109</v>
      </c>
      <c r="F19" s="123">
        <v>5857</v>
      </c>
      <c r="G19" s="124">
        <v>13075.216114226891</v>
      </c>
    </row>
    <row r="20" spans="1:9" ht="13.5">
      <c r="A20" s="36" t="s">
        <v>79</v>
      </c>
      <c r="B20" s="37">
        <v>4613</v>
      </c>
      <c r="C20" s="40">
        <v>7391.73</v>
      </c>
      <c r="D20" s="38">
        <v>1.1292920687612305E-2</v>
      </c>
      <c r="E20" s="41">
        <v>1.6023693908519401</v>
      </c>
      <c r="F20" s="123">
        <v>557</v>
      </c>
      <c r="G20" s="124">
        <v>892.51975070453068</v>
      </c>
    </row>
    <row r="21" spans="1:9" ht="13.5">
      <c r="A21" s="36" t="s">
        <v>80</v>
      </c>
      <c r="B21" s="37">
        <v>1233</v>
      </c>
      <c r="C21" s="40">
        <v>2666.4600000000005</v>
      </c>
      <c r="D21" s="38">
        <v>3.0184633010678454E-3</v>
      </c>
      <c r="E21" s="41">
        <v>2.162579075425791</v>
      </c>
      <c r="F21" s="123">
        <v>125</v>
      </c>
      <c r="G21" s="124">
        <v>270.32238442822387</v>
      </c>
    </row>
    <row r="22" spans="1:9" ht="14.25" thickBot="1">
      <c r="A22" s="46" t="s">
        <v>81</v>
      </c>
      <c r="B22" s="47">
        <v>13047</v>
      </c>
      <c r="C22" s="48">
        <v>36539.240000000005</v>
      </c>
      <c r="D22" s="49">
        <v>3.1939895124924719E-2</v>
      </c>
      <c r="E22" s="50">
        <v>2.800585575228022</v>
      </c>
      <c r="F22" s="125">
        <v>1122</v>
      </c>
      <c r="G22" s="126">
        <v>3142.2570154058408</v>
      </c>
    </row>
    <row r="23" spans="1:9" ht="16.5" thickTop="1" thickBot="1">
      <c r="B23" s="37">
        <v>408486</v>
      </c>
      <c r="C23" s="127">
        <v>673442.66999999993</v>
      </c>
      <c r="F23" s="128">
        <v>3810</v>
      </c>
      <c r="G23" s="128">
        <v>10800.330217664183</v>
      </c>
      <c r="I23">
        <v>606098.40299999993</v>
      </c>
    </row>
    <row r="24" spans="1:9" ht="15">
      <c r="A24" s="51"/>
      <c r="B24" s="52" t="s">
        <v>56</v>
      </c>
      <c r="C24" s="53" t="s">
        <v>82</v>
      </c>
    </row>
    <row r="25" spans="1:9" ht="15">
      <c r="A25" s="54" t="s">
        <v>46</v>
      </c>
      <c r="B25" s="55">
        <v>40920</v>
      </c>
      <c r="C25" s="56">
        <v>13503.600000000002</v>
      </c>
    </row>
    <row r="26" spans="1:9" ht="15">
      <c r="A26" s="54" t="s">
        <v>47</v>
      </c>
      <c r="B26" s="55">
        <v>377989</v>
      </c>
      <c r="C26" s="56">
        <v>231364.15000000002</v>
      </c>
    </row>
    <row r="27" spans="1:9" ht="15.75" thickBot="1">
      <c r="A27" s="57" t="s">
        <v>83</v>
      </c>
      <c r="B27" s="58">
        <v>366548</v>
      </c>
      <c r="C27" s="59">
        <v>428574.92000000004</v>
      </c>
    </row>
    <row r="28" spans="1:9" ht="15.75" thickTop="1">
      <c r="A28" s="60" t="s">
        <v>84</v>
      </c>
      <c r="B28" s="61">
        <v>3630</v>
      </c>
      <c r="C28" s="62">
        <v>1275.21</v>
      </c>
    </row>
    <row r="29" spans="1:9" ht="15">
      <c r="A29" s="60" t="s">
        <v>85</v>
      </c>
      <c r="B29" s="61">
        <v>202264</v>
      </c>
      <c r="C29" s="62">
        <v>220780.99000000002</v>
      </c>
    </row>
    <row r="30" spans="1:9" ht="15">
      <c r="A30" s="60" t="s">
        <v>86</v>
      </c>
      <c r="B30" s="61">
        <v>75237</v>
      </c>
      <c r="C30" s="62">
        <v>122636.96999999999</v>
      </c>
    </row>
    <row r="31" spans="1:9" ht="15.75" thickBot="1">
      <c r="A31" s="63" t="s">
        <v>87</v>
      </c>
      <c r="B31" s="64">
        <v>85417</v>
      </c>
      <c r="C31" s="65">
        <v>83881.75</v>
      </c>
    </row>
    <row r="34" spans="2:3" ht="15">
      <c r="B34" s="129" t="s">
        <v>109</v>
      </c>
      <c r="C34" s="130">
        <v>1.6486309689928171</v>
      </c>
    </row>
  </sheetData>
  <mergeCells count="1">
    <mergeCell ref="F1:G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zoomScale="90" zoomScaleNormal="90" workbookViewId="0">
      <selection activeCell="F22" sqref="F22"/>
    </sheetView>
  </sheetViews>
  <sheetFormatPr defaultRowHeight="12.75"/>
  <cols>
    <col min="1" max="1" width="40.85546875" customWidth="1"/>
    <col min="2" max="2" width="11.28515625" bestFit="1" customWidth="1"/>
    <col min="3" max="3" width="14.5703125" customWidth="1"/>
    <col min="4" max="4" width="9.28515625" bestFit="1" customWidth="1"/>
    <col min="5" max="5" width="11.7109375" customWidth="1"/>
    <col min="6" max="6" width="9.28515625" bestFit="1" customWidth="1"/>
    <col min="7" max="7" width="12" bestFit="1" customWidth="1"/>
    <col min="9" max="10" width="11.5703125" bestFit="1" customWidth="1"/>
  </cols>
  <sheetData>
    <row r="1" spans="1:7" ht="32.25" thickBot="1">
      <c r="A1" s="31" t="s">
        <v>110</v>
      </c>
      <c r="B1" s="119">
        <v>41274</v>
      </c>
      <c r="C1" s="32"/>
      <c r="D1" s="32"/>
      <c r="E1" s="32"/>
      <c r="F1" s="159" t="s">
        <v>107</v>
      </c>
      <c r="G1" s="160"/>
    </row>
    <row r="2" spans="1:7" ht="30">
      <c r="A2" s="33" t="s">
        <v>29</v>
      </c>
      <c r="B2" s="34" t="s">
        <v>56</v>
      </c>
      <c r="C2" s="34" t="s">
        <v>59</v>
      </c>
      <c r="D2" s="34" t="s">
        <v>57</v>
      </c>
      <c r="E2" s="131" t="s">
        <v>60</v>
      </c>
      <c r="F2" s="132" t="s">
        <v>108</v>
      </c>
      <c r="G2" s="133" t="s">
        <v>59</v>
      </c>
    </row>
    <row r="3" spans="1:7" ht="13.5">
      <c r="A3" s="36" t="s">
        <v>88</v>
      </c>
      <c r="B3" s="37">
        <v>3405</v>
      </c>
      <c r="C3" s="37">
        <v>1935.6100000000001</v>
      </c>
      <c r="D3" s="38">
        <v>1.0336819416827309E-2</v>
      </c>
      <c r="E3" s="134">
        <v>0.56846108663729811</v>
      </c>
      <c r="F3" s="135">
        <v>-89</v>
      </c>
      <c r="G3" s="136">
        <v>-50.593036710719531</v>
      </c>
    </row>
    <row r="4" spans="1:7" ht="13.5">
      <c r="A4" s="36" t="s">
        <v>89</v>
      </c>
      <c r="B4" s="37">
        <v>161220</v>
      </c>
      <c r="C4" s="37">
        <v>178059.66</v>
      </c>
      <c r="D4" s="38">
        <v>0.48942790789453711</v>
      </c>
      <c r="E4" s="137">
        <v>1.1044514328247117</v>
      </c>
      <c r="F4" s="138">
        <v>-871</v>
      </c>
      <c r="G4" s="139">
        <v>-961.97719799032393</v>
      </c>
    </row>
    <row r="5" spans="1:7" ht="13.5">
      <c r="A5" s="36" t="s">
        <v>64</v>
      </c>
      <c r="B5" s="37">
        <v>37233</v>
      </c>
      <c r="C5" s="37">
        <v>8758.84</v>
      </c>
      <c r="D5" s="38">
        <v>0.11303107117378303</v>
      </c>
      <c r="E5" s="137">
        <v>0.23524400397496845</v>
      </c>
      <c r="F5" s="138">
        <v>22</v>
      </c>
      <c r="G5" s="139">
        <v>5.1753680874493062</v>
      </c>
    </row>
    <row r="6" spans="1:7" ht="13.5">
      <c r="A6" s="36" t="s">
        <v>90</v>
      </c>
      <c r="B6" s="37">
        <v>168</v>
      </c>
      <c r="C6" s="37">
        <v>58.379999999999995</v>
      </c>
      <c r="D6" s="38">
        <v>5.1001047342936502E-4</v>
      </c>
      <c r="E6" s="137">
        <v>0.34749999999999998</v>
      </c>
      <c r="F6" s="138">
        <v>3</v>
      </c>
      <c r="G6" s="139">
        <v>1.0425</v>
      </c>
    </row>
    <row r="7" spans="1:7" ht="13.5">
      <c r="A7" s="36" t="s">
        <v>91</v>
      </c>
      <c r="B7" s="37">
        <v>26210</v>
      </c>
      <c r="C7" s="37">
        <v>23978.390000000003</v>
      </c>
      <c r="D7" s="38">
        <v>7.9567705408236059E-2</v>
      </c>
      <c r="E7" s="137">
        <v>0.9148565433040825</v>
      </c>
      <c r="F7" s="138">
        <v>161</v>
      </c>
      <c r="G7" s="139">
        <v>147.29190347195728</v>
      </c>
    </row>
    <row r="8" spans="1:7" ht="13.5">
      <c r="A8" s="36" t="s">
        <v>92</v>
      </c>
      <c r="B8" s="37">
        <v>201</v>
      </c>
      <c r="C8" s="37">
        <v>325.80999999999995</v>
      </c>
      <c r="D8" s="38">
        <v>6.1019110213870467E-4</v>
      </c>
      <c r="E8" s="137">
        <v>1.6209452736318406</v>
      </c>
      <c r="F8" s="138">
        <v>-8</v>
      </c>
      <c r="G8" s="139">
        <v>-12.967562189054725</v>
      </c>
    </row>
    <row r="9" spans="1:7" ht="13.5">
      <c r="A9" s="36" t="s">
        <v>93</v>
      </c>
      <c r="B9" s="37">
        <v>18595</v>
      </c>
      <c r="C9" s="37">
        <v>40934.020000000004</v>
      </c>
      <c r="D9" s="38">
        <v>5.6450266389399067E-2</v>
      </c>
      <c r="E9" s="137">
        <v>2.2013455229900512</v>
      </c>
      <c r="F9" s="138">
        <v>-551</v>
      </c>
      <c r="G9" s="139">
        <v>-1212.9413831675181</v>
      </c>
    </row>
    <row r="10" spans="1:7" ht="13.5">
      <c r="A10" s="36" t="s">
        <v>69</v>
      </c>
      <c r="B10" s="37">
        <v>3251</v>
      </c>
      <c r="C10" s="37">
        <v>3896.3399999999997</v>
      </c>
      <c r="D10" s="38">
        <v>9.8693098161837245E-3</v>
      </c>
      <c r="E10" s="137">
        <v>1.1985050753614273</v>
      </c>
      <c r="F10" s="138">
        <v>25</v>
      </c>
      <c r="G10" s="139">
        <v>29.962626884035682</v>
      </c>
    </row>
    <row r="11" spans="1:7" ht="13.5">
      <c r="A11" s="36" t="s">
        <v>94</v>
      </c>
      <c r="B11" s="37">
        <v>17</v>
      </c>
      <c r="C11" s="37">
        <v>23.4</v>
      </c>
      <c r="D11" s="38">
        <v>5.1608202668447655E-5</v>
      </c>
      <c r="E11" s="137">
        <v>1.3764705882352941</v>
      </c>
      <c r="F11" s="138">
        <v>-1</v>
      </c>
      <c r="G11" s="139">
        <v>-1.3764705882352941</v>
      </c>
    </row>
    <row r="12" spans="1:7" ht="13.5">
      <c r="A12" s="36" t="s">
        <v>95</v>
      </c>
      <c r="B12" s="37">
        <v>2244</v>
      </c>
      <c r="C12" s="37">
        <v>4413.91</v>
      </c>
      <c r="D12" s="38">
        <v>6.8122827522350904E-3</v>
      </c>
      <c r="E12" s="137">
        <v>1.966983065953654</v>
      </c>
      <c r="F12" s="138">
        <v>-24</v>
      </c>
      <c r="G12" s="139">
        <v>-47.207593582887696</v>
      </c>
    </row>
    <row r="13" spans="1:7" ht="13.5">
      <c r="A13" s="36" t="s">
        <v>72</v>
      </c>
      <c r="B13" s="37">
        <v>2354</v>
      </c>
      <c r="C13" s="37">
        <v>2259.84</v>
      </c>
      <c r="D13" s="38">
        <v>7.1462181812662227E-3</v>
      </c>
      <c r="E13" s="137">
        <v>0.96000000000000008</v>
      </c>
      <c r="F13" s="138">
        <v>47</v>
      </c>
      <c r="G13" s="139">
        <v>45.120000000000005</v>
      </c>
    </row>
    <row r="14" spans="1:7" ht="13.5">
      <c r="A14" s="42" t="s">
        <v>96</v>
      </c>
      <c r="B14" s="37">
        <v>1</v>
      </c>
      <c r="C14" s="37">
        <v>0</v>
      </c>
      <c r="D14" s="44">
        <v>3.0357766275557445E-6</v>
      </c>
      <c r="E14" s="140" t="s">
        <v>74</v>
      </c>
      <c r="F14" s="138">
        <v>1</v>
      </c>
      <c r="G14" s="139"/>
    </row>
    <row r="15" spans="1:7" ht="13.5">
      <c r="A15" s="42" t="s">
        <v>97</v>
      </c>
      <c r="B15" s="37">
        <v>0</v>
      </c>
      <c r="C15" s="37">
        <v>0</v>
      </c>
      <c r="D15" s="44">
        <v>0</v>
      </c>
      <c r="E15" s="140" t="s">
        <v>74</v>
      </c>
      <c r="F15" s="138">
        <v>0</v>
      </c>
      <c r="G15" s="139"/>
    </row>
    <row r="16" spans="1:7" ht="13.5">
      <c r="A16" s="42" t="s">
        <v>98</v>
      </c>
      <c r="B16" s="37">
        <v>0</v>
      </c>
      <c r="C16" s="37">
        <v>0</v>
      </c>
      <c r="D16" s="44">
        <v>0</v>
      </c>
      <c r="E16" s="140" t="s">
        <v>74</v>
      </c>
      <c r="F16" s="138">
        <v>0</v>
      </c>
      <c r="G16" s="139"/>
    </row>
    <row r="17" spans="1:10" ht="13.5">
      <c r="A17" s="42" t="s">
        <v>99</v>
      </c>
      <c r="B17" s="37">
        <v>0</v>
      </c>
      <c r="C17" s="37">
        <v>0</v>
      </c>
      <c r="D17" s="44">
        <v>0</v>
      </c>
      <c r="E17" s="140" t="s">
        <v>74</v>
      </c>
      <c r="F17" s="138">
        <v>0</v>
      </c>
      <c r="G17" s="139"/>
    </row>
    <row r="18" spans="1:10" ht="13.5">
      <c r="A18" s="36" t="s">
        <v>100</v>
      </c>
      <c r="B18" s="37">
        <v>55640</v>
      </c>
      <c r="C18" s="37">
        <v>66830.42</v>
      </c>
      <c r="D18" s="38">
        <v>0.16891061155720163</v>
      </c>
      <c r="E18" s="137">
        <v>1.2011218547807332</v>
      </c>
      <c r="F18" s="138">
        <v>5808</v>
      </c>
      <c r="G18" s="139">
        <v>6976.1157325664981</v>
      </c>
    </row>
    <row r="19" spans="1:10" ht="13.5">
      <c r="A19" s="36" t="s">
        <v>101</v>
      </c>
      <c r="B19" s="37">
        <v>4608</v>
      </c>
      <c r="C19" s="37">
        <v>4485.25</v>
      </c>
      <c r="D19" s="38">
        <v>1.398885869977687E-2</v>
      </c>
      <c r="E19" s="137">
        <v>0.97336154513888884</v>
      </c>
      <c r="F19" s="138">
        <v>557</v>
      </c>
      <c r="G19" s="139">
        <v>542.16238064236109</v>
      </c>
    </row>
    <row r="20" spans="1:10" ht="13.5">
      <c r="A20" s="36" t="s">
        <v>102</v>
      </c>
      <c r="B20" s="37">
        <v>1231</v>
      </c>
      <c r="C20" s="37">
        <v>2431.1800000000003</v>
      </c>
      <c r="D20" s="38">
        <v>3.7370410285211212E-3</v>
      </c>
      <c r="E20" s="137">
        <v>1.9749634443541839</v>
      </c>
      <c r="F20" s="138">
        <v>125</v>
      </c>
      <c r="G20" s="139">
        <v>246.87043054427298</v>
      </c>
    </row>
    <row r="21" spans="1:10" ht="15.75" thickBot="1">
      <c r="A21" s="46" t="s">
        <v>103</v>
      </c>
      <c r="B21" s="47">
        <v>13027</v>
      </c>
      <c r="C21" s="47">
        <v>28717.72</v>
      </c>
      <c r="D21" s="49">
        <v>3.9547062127168686E-2</v>
      </c>
      <c r="E21" s="141">
        <v>2.2044768557611114</v>
      </c>
      <c r="F21" s="142">
        <v>1115</v>
      </c>
      <c r="G21" s="143">
        <v>2457.9916941736392</v>
      </c>
      <c r="J21" s="144"/>
    </row>
    <row r="22" spans="1:10" ht="16.5" thickTop="1" thickBot="1">
      <c r="B22" s="37">
        <v>329405</v>
      </c>
      <c r="C22" s="127">
        <v>367108.77</v>
      </c>
      <c r="F22" s="55">
        <v>6320</v>
      </c>
      <c r="G22" s="145">
        <v>8164.6693921414753</v>
      </c>
      <c r="I22" s="117"/>
      <c r="J22" s="117"/>
    </row>
    <row r="23" spans="1:10" ht="15">
      <c r="A23" s="51"/>
      <c r="B23" s="52" t="s">
        <v>56</v>
      </c>
      <c r="C23" s="53" t="s">
        <v>82</v>
      </c>
    </row>
    <row r="24" spans="1:10" ht="15">
      <c r="A24" s="54" t="s">
        <v>46</v>
      </c>
      <c r="B24" s="55">
        <v>40920</v>
      </c>
      <c r="C24" s="56">
        <v>39283.199999999997</v>
      </c>
    </row>
    <row r="25" spans="1:10" ht="15">
      <c r="A25" s="54" t="s">
        <v>47</v>
      </c>
      <c r="B25" s="55">
        <v>292573</v>
      </c>
      <c r="C25" s="56">
        <v>68882.5</v>
      </c>
    </row>
    <row r="26" spans="1:10" ht="15.75" thickBot="1">
      <c r="A26" s="57" t="s">
        <v>83</v>
      </c>
      <c r="B26" s="58">
        <v>286567</v>
      </c>
      <c r="C26" s="59">
        <v>258943.31000000003</v>
      </c>
    </row>
    <row r="27" spans="1:10" ht="15.75" thickTop="1">
      <c r="A27" s="60" t="s">
        <v>84</v>
      </c>
      <c r="B27" s="61">
        <v>3791</v>
      </c>
      <c r="C27" s="62">
        <v>1302.55</v>
      </c>
    </row>
    <row r="28" spans="1:10" ht="15">
      <c r="A28" s="60" t="s">
        <v>85</v>
      </c>
      <c r="B28" s="61">
        <v>208269</v>
      </c>
      <c r="C28" s="62">
        <v>185201.38</v>
      </c>
    </row>
    <row r="29" spans="1:10" ht="15.75" thickBot="1">
      <c r="A29" s="63" t="s">
        <v>86</v>
      </c>
      <c r="B29" s="64">
        <v>74506</v>
      </c>
      <c r="C29" s="65">
        <v>72439.38</v>
      </c>
    </row>
    <row r="32" spans="1:10" ht="15">
      <c r="B32" s="129" t="s">
        <v>109</v>
      </c>
      <c r="C32" s="130">
        <v>1.1144602237367376</v>
      </c>
    </row>
  </sheetData>
  <mergeCells count="1">
    <mergeCell ref="F1:G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12"/>
  <sheetViews>
    <sheetView tabSelected="1" workbookViewId="0"/>
  </sheetViews>
  <sheetFormatPr defaultRowHeight="12.75"/>
  <cols>
    <col min="1" max="1" width="3.28515625" customWidth="1"/>
    <col min="2" max="2" width="14.5703125" bestFit="1" customWidth="1"/>
    <col min="3" max="3" width="13.5703125" bestFit="1" customWidth="1"/>
  </cols>
  <sheetData>
    <row r="1" spans="2:5">
      <c r="B1" s="29" t="s">
        <v>58</v>
      </c>
    </row>
    <row r="2" spans="2:5">
      <c r="B2" t="s">
        <v>20</v>
      </c>
      <c r="C2" s="17" t="s">
        <v>113</v>
      </c>
    </row>
    <row r="4" spans="2:5">
      <c r="B4" t="s">
        <v>21</v>
      </c>
      <c r="C4" s="30">
        <v>41302</v>
      </c>
      <c r="E4" s="17"/>
    </row>
    <row r="5" spans="2:5">
      <c r="E5" s="17"/>
    </row>
    <row r="6" spans="2:5">
      <c r="B6" t="s">
        <v>22</v>
      </c>
      <c r="C6" s="17" t="s">
        <v>25</v>
      </c>
      <c r="E6" s="17"/>
    </row>
    <row r="7" spans="2:5">
      <c r="C7" t="s">
        <v>105</v>
      </c>
    </row>
    <row r="8" spans="2:5">
      <c r="B8" t="s">
        <v>23</v>
      </c>
      <c r="C8" s="30">
        <v>41348</v>
      </c>
    </row>
    <row r="9" spans="2:5">
      <c r="C9" s="13"/>
    </row>
    <row r="12" spans="2:5">
      <c r="B12" t="s">
        <v>114</v>
      </c>
    </row>
  </sheetData>
  <phoneticPr fontId="6" type="noConversion"/>
  <printOptions gridLines="1"/>
  <pageMargins left="0" right="0" top="0.75" bottom="0.75" header="0.5" footer="0.5"/>
  <pageSetup scale="75" orientation="landscape" cellComments="asDisplayed" r:id="rId1"/>
  <headerFooter alignWithMargins="0">
    <oddHeader>&amp;C&amp;14&amp;A</oddHeader>
    <oddFooter>&amp;C&amp;P&amp;R&amp;11 14LGBRA-NRGPOD1-6-DOC1
14BGBRA-STAFFROG1-19A-DOC1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AA4E0D-435D-4BB0-9ED1-B9C48781D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440C32-432F-4970-A699-5801D681908D}">
  <ds:schemaRefs>
    <ds:schemaRef ds:uri="http://purl.org/dc/elements/1.1/"/>
    <ds:schemaRef ds:uri="31653589-be70-4e86-8387-5ccaacc3bd25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06EACC-2545-44C1-A50F-4E7A8B797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Res LM Total</vt:lpstr>
      <vt:lpstr>Breakdown</vt:lpstr>
      <vt:lpstr>Res LM Forecast</vt:lpstr>
      <vt:lpstr>Winter Impact Analysis</vt:lpstr>
      <vt:lpstr>Summer Impact Analysis</vt:lpstr>
      <vt:lpstr>Approvals</vt:lpstr>
      <vt:lpstr>Breakdown!Print_Area</vt:lpstr>
      <vt:lpstr>'Res LM Forecast'!Print_Titles</vt:lpstr>
    </vt:vector>
  </TitlesOfParts>
  <Company>Progress Energy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2/15/2012 2:20:10 PM</dc:title>
  <dc:creator>ot00848</dc:creator>
  <cp:lastModifiedBy>Shelly Schrand</cp:lastModifiedBy>
  <cp:lastPrinted>2014-07-10T18:12:09Z</cp:lastPrinted>
  <dcterms:created xsi:type="dcterms:W3CDTF">2004-01-22T19:33:35Z</dcterms:created>
  <dcterms:modified xsi:type="dcterms:W3CDTF">2014-07-11T18:25:07Z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  <property fmtid="{D5CDD505-2E9C-101B-9397-08002B2CF9AE}" pid="3" name="Group">
    <vt:lpwstr>DSM</vt:lpwstr>
  </property>
  <property fmtid="{D5CDD505-2E9C-101B-9397-08002B2CF9AE}" pid="4" name="Last Updated">
    <vt:lpwstr>2010-02-16T05:00:00+00:00</vt:lpwstr>
  </property>
  <property fmtid="{D5CDD505-2E9C-101B-9397-08002B2CF9AE}" pid="5" name="Date">
    <vt:filetime>2012-02-15T05:00:00Z</vt:filetime>
  </property>
  <property fmtid="{D5CDD505-2E9C-101B-9397-08002B2CF9AE}" pid="6" name="Contributor0">
    <vt:lpwstr>2234</vt:lpwstr>
  </property>
  <property fmtid="{D5CDD505-2E9C-101B-9397-08002B2CF9AE}" pid="7" name="Reviewer">
    <vt:lpwstr>10873</vt:lpwstr>
  </property>
  <property fmtid="{D5CDD505-2E9C-101B-9397-08002B2CF9AE}" pid="8" name="Frequency">
    <vt:lpwstr>E (Request for EACH GFF)</vt:lpwstr>
  </property>
  <property fmtid="{D5CDD505-2E9C-101B-9397-08002B2CF9AE}" pid="9" name="Name (Data Element)1">
    <vt:lpwstr>4</vt:lpwstr>
  </property>
  <property fmtid="{D5CDD505-2E9C-101B-9397-08002B2CF9AE}" pid="10" name="Group10">
    <vt:lpwstr>DSM</vt:lpwstr>
  </property>
  <property fmtid="{D5CDD505-2E9C-101B-9397-08002B2CF9AE}" pid="11" name="Reconfirm?">
    <vt:lpwstr>false</vt:lpwstr>
  </property>
  <property fmtid="{D5CDD505-2E9C-101B-9397-08002B2CF9AE}" pid="12" name="Reconfirmed">
    <vt:filetime>2222-02-03T00:00:00Z</vt:filetime>
  </property>
  <property fmtid="{D5CDD505-2E9C-101B-9397-08002B2CF9AE}" pid="13" name="WorkflowCreationPath">
    <vt:lpwstr>8b3b70c7-2428-4588-850b-5339f3f0c6a2,4;8b3b70c7-2428-4588-850b-5339f3f0c6a2,4;8b3b70c7-2428-4588-850b-5339f3f0c6a2,4;8b3b70c7-2428-4588-850b-5339f3f0c6a2,4;8b3b70c7-2428-4588-850b-5339f3f0c6a2,4;8b3b70c7-2428-4588-850b-5339f3f0c6a2,4;8b3b70c7-2428-4588-85</vt:lpwstr>
  </property>
  <property fmtid="{D5CDD505-2E9C-101B-9397-08002B2CF9AE}" pid="14" name="Reconfirm Comm">
    <vt:lpwstr>Chappell, Katherin R. (Katie) (Approved) 2/15/2012 2:25 PM - 2/21/2012 9:02 AM_x000d_
(OAK\ot08685) no changes from 8/26/11 and matches forecast (KRC)._x000d_
_x000d_
</vt:lpwstr>
  </property>
  <property fmtid="{D5CDD505-2E9C-101B-9397-08002B2CF9AE}" pid="15" name="PublicAccess">
    <vt:lpwstr>No</vt:lpwstr>
  </property>
  <property fmtid="{D5CDD505-2E9C-101B-9397-08002B2CF9AE}" pid="16" name="Trigger">
    <vt:lpwstr>Old</vt:lpwstr>
  </property>
</Properties>
</file>