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9600" yWindow="-15" windowWidth="9645" windowHeight="832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Sheet1!$A$4:$N$205</definedName>
  </definedNames>
  <calcPr calcId="145621"/>
</workbook>
</file>

<file path=xl/calcChain.xml><?xml version="1.0" encoding="utf-8"?>
<calcChain xmlns="http://schemas.openxmlformats.org/spreadsheetml/2006/main">
  <c r="M193" i="1"/>
  <c r="D170" l="1"/>
  <c r="E170"/>
  <c r="F170"/>
  <c r="G170"/>
  <c r="C170" s="1"/>
  <c r="H170"/>
  <c r="D171"/>
  <c r="E171"/>
  <c r="F171"/>
  <c r="G171"/>
  <c r="H171"/>
  <c r="H189"/>
  <c r="C171" l="1"/>
  <c r="L177"/>
  <c r="I188"/>
  <c r="I187"/>
  <c r="I186"/>
  <c r="I185"/>
  <c r="I184"/>
  <c r="I183"/>
  <c r="I182"/>
  <c r="I181"/>
  <c r="I180"/>
  <c r="I179"/>
  <c r="I178"/>
  <c r="I177"/>
  <c r="I189" s="1"/>
  <c r="Q176"/>
  <c r="R176"/>
  <c r="S176"/>
  <c r="T176"/>
  <c r="U176"/>
  <c r="P176"/>
  <c r="D189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8"/>
  <c r="L188" s="1"/>
  <c r="C187"/>
  <c r="L187" s="1"/>
  <c r="C186"/>
  <c r="L186" s="1"/>
  <c r="C185"/>
  <c r="L185" s="1"/>
  <c r="C184"/>
  <c r="L184" s="1"/>
  <c r="C183"/>
  <c r="L183" s="1"/>
  <c r="C182"/>
  <c r="L182" s="1"/>
  <c r="C181"/>
  <c r="L181" s="1"/>
  <c r="C180"/>
  <c r="L180" s="1"/>
  <c r="C179"/>
  <c r="L179" s="1"/>
  <c r="C178"/>
  <c r="L178" s="1"/>
  <c r="C177"/>
  <c r="C175"/>
  <c r="C174"/>
  <c r="C173"/>
  <c r="C172"/>
  <c r="I175"/>
  <c r="I174"/>
  <c r="I173"/>
  <c r="I172"/>
  <c r="I171"/>
  <c r="I170"/>
  <c r="H162"/>
  <c r="G162"/>
  <c r="F162"/>
  <c r="E162"/>
  <c r="D162"/>
  <c r="H161"/>
  <c r="G161"/>
  <c r="F161"/>
  <c r="E161"/>
  <c r="D161"/>
  <c r="H160"/>
  <c r="G160"/>
  <c r="F160"/>
  <c r="E160"/>
  <c r="D160"/>
  <c r="H159"/>
  <c r="G159"/>
  <c r="F159"/>
  <c r="E159"/>
  <c r="D159"/>
  <c r="H158"/>
  <c r="G158"/>
  <c r="F158"/>
  <c r="E158"/>
  <c r="D158"/>
  <c r="H157"/>
  <c r="G157"/>
  <c r="F157"/>
  <c r="E157"/>
  <c r="D157"/>
  <c r="H156"/>
  <c r="G156"/>
  <c r="F156"/>
  <c r="E156"/>
  <c r="D156"/>
  <c r="H155"/>
  <c r="G155"/>
  <c r="F155"/>
  <c r="E155"/>
  <c r="D155"/>
  <c r="H154"/>
  <c r="G154"/>
  <c r="F154"/>
  <c r="E154"/>
  <c r="D154"/>
  <c r="H153"/>
  <c r="G153"/>
  <c r="F153"/>
  <c r="E153"/>
  <c r="D153"/>
  <c r="H152"/>
  <c r="G152"/>
  <c r="F152"/>
  <c r="E152"/>
  <c r="D152"/>
  <c r="H151"/>
  <c r="G151"/>
  <c r="F151"/>
  <c r="E151"/>
  <c r="D151"/>
  <c r="H149"/>
  <c r="G149"/>
  <c r="F149"/>
  <c r="E149"/>
  <c r="D149"/>
  <c r="H148"/>
  <c r="G148"/>
  <c r="F148"/>
  <c r="E148"/>
  <c r="D148"/>
  <c r="H147"/>
  <c r="G147"/>
  <c r="F147"/>
  <c r="E147"/>
  <c r="D147"/>
  <c r="H146"/>
  <c r="G146"/>
  <c r="F146"/>
  <c r="E146"/>
  <c r="D146"/>
  <c r="H145"/>
  <c r="G145"/>
  <c r="F145"/>
  <c r="E145"/>
  <c r="D145"/>
  <c r="H144"/>
  <c r="G144"/>
  <c r="F144"/>
  <c r="E144"/>
  <c r="D144"/>
  <c r="H143"/>
  <c r="G143"/>
  <c r="F143"/>
  <c r="E143"/>
  <c r="D143"/>
  <c r="H142"/>
  <c r="G142"/>
  <c r="F142"/>
  <c r="E142"/>
  <c r="D142"/>
  <c r="D169"/>
  <c r="D168"/>
  <c r="D167"/>
  <c r="D166"/>
  <c r="D165"/>
  <c r="D164"/>
  <c r="H169"/>
  <c r="G169"/>
  <c r="F169"/>
  <c r="E169"/>
  <c r="H168"/>
  <c r="G168"/>
  <c r="F168"/>
  <c r="E168"/>
  <c r="H167"/>
  <c r="G167"/>
  <c r="F167"/>
  <c r="E167"/>
  <c r="H166"/>
  <c r="G166"/>
  <c r="F166"/>
  <c r="E166"/>
  <c r="H165"/>
  <c r="G165"/>
  <c r="F165"/>
  <c r="E165"/>
  <c r="H164"/>
  <c r="G164"/>
  <c r="F164"/>
  <c r="E164"/>
  <c r="I165" l="1"/>
  <c r="C189"/>
  <c r="I164"/>
  <c r="I166"/>
  <c r="I167"/>
  <c r="I168"/>
  <c r="I169"/>
  <c r="C168"/>
  <c r="C169"/>
  <c r="G189"/>
  <c r="F189"/>
  <c r="E189"/>
  <c r="V165"/>
  <c r="V166"/>
  <c r="V167"/>
  <c r="V168"/>
  <c r="V169"/>
  <c r="V170"/>
  <c r="V171"/>
  <c r="V172"/>
  <c r="V173"/>
  <c r="V174"/>
  <c r="V175"/>
  <c r="V164"/>
  <c r="V215"/>
  <c r="U215"/>
  <c r="P215"/>
  <c r="V214"/>
  <c r="U214"/>
  <c r="P214"/>
  <c r="V213"/>
  <c r="U213"/>
  <c r="P213"/>
  <c r="V212"/>
  <c r="U212"/>
  <c r="P212"/>
  <c r="V211"/>
  <c r="U211"/>
  <c r="P211"/>
  <c r="V210"/>
  <c r="U210"/>
  <c r="P210"/>
  <c r="V209"/>
  <c r="U209"/>
  <c r="P209"/>
  <c r="V208"/>
  <c r="U208"/>
  <c r="P208"/>
  <c r="V207"/>
  <c r="U207"/>
  <c r="P207"/>
  <c r="V206"/>
  <c r="U206"/>
  <c r="P206"/>
  <c r="V205"/>
  <c r="U205"/>
  <c r="P205"/>
  <c r="V204"/>
  <c r="U204"/>
  <c r="P204"/>
  <c r="V203"/>
  <c r="U203"/>
  <c r="P203"/>
  <c r="V202"/>
  <c r="U202"/>
  <c r="P202"/>
  <c r="V201"/>
  <c r="U201"/>
  <c r="P201"/>
  <c r="V200"/>
  <c r="U200"/>
  <c r="P200"/>
  <c r="V199"/>
  <c r="U199"/>
  <c r="P199"/>
  <c r="V198"/>
  <c r="U198"/>
  <c r="P198"/>
  <c r="V197"/>
  <c r="U197"/>
  <c r="P197"/>
  <c r="V196"/>
  <c r="U196"/>
  <c r="P196"/>
  <c r="V195"/>
  <c r="U195"/>
  <c r="P195"/>
  <c r="V194"/>
  <c r="U194"/>
  <c r="P194"/>
  <c r="V193"/>
  <c r="U193"/>
  <c r="P193"/>
  <c r="V192"/>
  <c r="U192"/>
  <c r="P192"/>
  <c r="V191"/>
  <c r="U191"/>
  <c r="P191"/>
  <c r="V190"/>
  <c r="U190"/>
  <c r="P190"/>
  <c r="V189"/>
  <c r="U189"/>
  <c r="P189"/>
  <c r="V176" l="1"/>
  <c r="C167"/>
  <c r="C166"/>
  <c r="E163"/>
  <c r="G163"/>
  <c r="D163"/>
  <c r="F163"/>
  <c r="H163"/>
  <c r="C162"/>
  <c r="C160"/>
  <c r="C161"/>
  <c r="C159"/>
  <c r="C158"/>
  <c r="C156"/>
  <c r="C157"/>
  <c r="C155"/>
  <c r="D176" l="1"/>
  <c r="L174"/>
  <c r="M187" s="1"/>
  <c r="L173"/>
  <c r="M186" s="1"/>
  <c r="L172"/>
  <c r="M185" s="1"/>
  <c r="L171"/>
  <c r="L170"/>
  <c r="L169"/>
  <c r="L168"/>
  <c r="L167"/>
  <c r="L166"/>
  <c r="C165"/>
  <c r="L165" s="1"/>
  <c r="C164"/>
  <c r="L164" s="1"/>
  <c r="L175"/>
  <c r="M188" s="1"/>
  <c r="F176"/>
  <c r="G176"/>
  <c r="H176"/>
  <c r="I176"/>
  <c r="E176"/>
  <c r="M180" l="1"/>
  <c r="M177"/>
  <c r="M181"/>
  <c r="M178"/>
  <c r="M182"/>
  <c r="M179"/>
  <c r="M183"/>
  <c r="M184"/>
  <c r="C176"/>
  <c r="I206"/>
  <c r="I207"/>
  <c r="I208"/>
  <c r="I209"/>
  <c r="I210"/>
  <c r="I211"/>
  <c r="I212"/>
  <c r="I213"/>
  <c r="I214"/>
  <c r="I215"/>
  <c r="I154"/>
  <c r="C154"/>
  <c r="L154" s="1"/>
  <c r="I153"/>
  <c r="C153"/>
  <c r="L153" s="1"/>
  <c r="I152"/>
  <c r="C152"/>
  <c r="I151"/>
  <c r="C151"/>
  <c r="I148"/>
  <c r="I146"/>
  <c r="C146"/>
  <c r="L146" s="1"/>
  <c r="C147"/>
  <c r="L147" s="1"/>
  <c r="I147"/>
  <c r="C148"/>
  <c r="L148" s="1"/>
  <c r="C149"/>
  <c r="L149" s="1"/>
  <c r="I149"/>
  <c r="M166" l="1"/>
  <c r="M167"/>
  <c r="C163"/>
  <c r="K189"/>
  <c r="L189" s="1"/>
  <c r="K194"/>
  <c r="K195" s="1"/>
  <c r="K196" s="1"/>
  <c r="K197" s="1"/>
  <c r="K198" s="1"/>
  <c r="K199" s="1"/>
  <c r="K200" s="1"/>
  <c r="K201" s="1"/>
  <c r="K202" s="1"/>
  <c r="K203" s="1"/>
  <c r="K204" s="1"/>
  <c r="K205" s="1"/>
  <c r="K206" s="1"/>
  <c r="L206" l="1"/>
  <c r="K207"/>
  <c r="I190"/>
  <c r="I191"/>
  <c r="I192"/>
  <c r="I193"/>
  <c r="I194"/>
  <c r="I195"/>
  <c r="I196"/>
  <c r="I197"/>
  <c r="I198"/>
  <c r="I199"/>
  <c r="I200"/>
  <c r="I201"/>
  <c r="I202"/>
  <c r="I203"/>
  <c r="I204"/>
  <c r="I205"/>
  <c r="L207" l="1"/>
  <c r="M207" s="1"/>
  <c r="K208"/>
  <c r="I162"/>
  <c r="I161"/>
  <c r="I160"/>
  <c r="I159"/>
  <c r="I158"/>
  <c r="I157"/>
  <c r="I156"/>
  <c r="I155"/>
  <c r="I145"/>
  <c r="I144"/>
  <c r="I143"/>
  <c r="I142"/>
  <c r="E150"/>
  <c r="I163" l="1"/>
  <c r="L208"/>
  <c r="M208" s="1"/>
  <c r="K209"/>
  <c r="L176"/>
  <c r="L209" l="1"/>
  <c r="M209" s="1"/>
  <c r="K210"/>
  <c r="G150"/>
  <c r="I141"/>
  <c r="C141"/>
  <c r="L141" s="1"/>
  <c r="L210" l="1"/>
  <c r="M210" s="1"/>
  <c r="K211"/>
  <c r="L162"/>
  <c r="L161"/>
  <c r="L160"/>
  <c r="L159"/>
  <c r="L158"/>
  <c r="L157"/>
  <c r="L156"/>
  <c r="L155"/>
  <c r="L152"/>
  <c r="L151"/>
  <c r="C142"/>
  <c r="L142" s="1"/>
  <c r="C143"/>
  <c r="L143" s="1"/>
  <c r="C144"/>
  <c r="L144" s="1"/>
  <c r="C145"/>
  <c r="L145" s="1"/>
  <c r="C140"/>
  <c r="L140" s="1"/>
  <c r="C139"/>
  <c r="L139" s="1"/>
  <c r="C138"/>
  <c r="L138" s="1"/>
  <c r="H137"/>
  <c r="G137"/>
  <c r="F137"/>
  <c r="E137"/>
  <c r="D137"/>
  <c r="I150"/>
  <c r="H150"/>
  <c r="F150"/>
  <c r="D150"/>
  <c r="M164" l="1"/>
  <c r="M170"/>
  <c r="M174"/>
  <c r="M165"/>
  <c r="M171"/>
  <c r="M175"/>
  <c r="M168"/>
  <c r="M172"/>
  <c r="M169"/>
  <c r="M173"/>
  <c r="K212"/>
  <c r="L211"/>
  <c r="M211" s="1"/>
  <c r="M152"/>
  <c r="M151"/>
  <c r="M153"/>
  <c r="M154"/>
  <c r="M162"/>
  <c r="M160"/>
  <c r="M158"/>
  <c r="M156"/>
  <c r="M161"/>
  <c r="M159"/>
  <c r="M157"/>
  <c r="M155"/>
  <c r="L163"/>
  <c r="C150"/>
  <c r="L150" s="1"/>
  <c r="C19"/>
  <c r="C18"/>
  <c r="C17"/>
  <c r="C16"/>
  <c r="C15"/>
  <c r="C14"/>
  <c r="C13"/>
  <c r="C12"/>
  <c r="C11"/>
  <c r="C10"/>
  <c r="C9"/>
  <c r="C8"/>
  <c r="C32"/>
  <c r="C31"/>
  <c r="C30"/>
  <c r="C29"/>
  <c r="C28"/>
  <c r="C27"/>
  <c r="C26"/>
  <c r="C25"/>
  <c r="C24"/>
  <c r="C23"/>
  <c r="C22"/>
  <c r="C21"/>
  <c r="C71"/>
  <c r="C84"/>
  <c r="C83"/>
  <c r="C82"/>
  <c r="C81"/>
  <c r="C80"/>
  <c r="C79"/>
  <c r="C78"/>
  <c r="C97"/>
  <c r="C96"/>
  <c r="C95"/>
  <c r="C94"/>
  <c r="C93"/>
  <c r="C92"/>
  <c r="C91"/>
  <c r="C90"/>
  <c r="C89"/>
  <c r="C88"/>
  <c r="C87"/>
  <c r="C86"/>
  <c r="C110"/>
  <c r="C109"/>
  <c r="C108"/>
  <c r="C107"/>
  <c r="C106"/>
  <c r="C105"/>
  <c r="C104"/>
  <c r="C103"/>
  <c r="C102"/>
  <c r="C101"/>
  <c r="C100"/>
  <c r="C99"/>
  <c r="C112"/>
  <c r="C113"/>
  <c r="C114"/>
  <c r="C115"/>
  <c r="C116"/>
  <c r="C117"/>
  <c r="C118"/>
  <c r="C119"/>
  <c r="C120"/>
  <c r="L120" s="1"/>
  <c r="C121"/>
  <c r="L121" s="1"/>
  <c r="C122"/>
  <c r="L122" s="1"/>
  <c r="C123"/>
  <c r="L123" s="1"/>
  <c r="E124"/>
  <c r="F124"/>
  <c r="G124"/>
  <c r="I123"/>
  <c r="C131"/>
  <c r="C133"/>
  <c r="C135"/>
  <c r="C125"/>
  <c r="I114"/>
  <c r="I115"/>
  <c r="I116"/>
  <c r="I117"/>
  <c r="I118"/>
  <c r="I119"/>
  <c r="I120"/>
  <c r="I121"/>
  <c r="I122"/>
  <c r="M176" l="1"/>
  <c r="N176" s="1"/>
  <c r="K213"/>
  <c r="L212"/>
  <c r="M212" s="1"/>
  <c r="M163"/>
  <c r="C136"/>
  <c r="C134"/>
  <c r="L134" s="1"/>
  <c r="M147" s="1"/>
  <c r="C132"/>
  <c r="L132" s="1"/>
  <c r="M145" s="1"/>
  <c r="C130"/>
  <c r="L130" s="1"/>
  <c r="M143" s="1"/>
  <c r="C128"/>
  <c r="L128" s="1"/>
  <c r="M141" s="1"/>
  <c r="C129"/>
  <c r="L129" s="1"/>
  <c r="M142" s="1"/>
  <c r="C127"/>
  <c r="L127" s="1"/>
  <c r="M140" s="1"/>
  <c r="C126"/>
  <c r="L126" s="1"/>
  <c r="M139" s="1"/>
  <c r="I126"/>
  <c r="I128"/>
  <c r="I130"/>
  <c r="I132"/>
  <c r="I134"/>
  <c r="I136"/>
  <c r="I125"/>
  <c r="I127"/>
  <c r="I129"/>
  <c r="I131"/>
  <c r="I133"/>
  <c r="I135"/>
  <c r="L136"/>
  <c r="M149" s="1"/>
  <c r="L135"/>
  <c r="M148" s="1"/>
  <c r="L133"/>
  <c r="M146" s="1"/>
  <c r="L131"/>
  <c r="M144" s="1"/>
  <c r="H124"/>
  <c r="D124"/>
  <c r="I113"/>
  <c r="I112"/>
  <c r="L107"/>
  <c r="L108"/>
  <c r="L109"/>
  <c r="L110"/>
  <c r="I107"/>
  <c r="I108"/>
  <c r="I109"/>
  <c r="I110"/>
  <c r="D111"/>
  <c r="E111"/>
  <c r="F111"/>
  <c r="G111"/>
  <c r="I103"/>
  <c r="I104"/>
  <c r="I105"/>
  <c r="I106"/>
  <c r="L106"/>
  <c r="L103"/>
  <c r="L105"/>
  <c r="I102"/>
  <c r="K111"/>
  <c r="L102"/>
  <c r="L99"/>
  <c r="L97"/>
  <c r="L96"/>
  <c r="L95"/>
  <c r="L94"/>
  <c r="L93"/>
  <c r="L92"/>
  <c r="L91"/>
  <c r="L90"/>
  <c r="L89"/>
  <c r="L88"/>
  <c r="L87"/>
  <c r="L86"/>
  <c r="L84"/>
  <c r="L83"/>
  <c r="L82"/>
  <c r="L81"/>
  <c r="L80"/>
  <c r="L79"/>
  <c r="L78"/>
  <c r="L71"/>
  <c r="C7"/>
  <c r="L101"/>
  <c r="L100"/>
  <c r="I97"/>
  <c r="I96"/>
  <c r="I95"/>
  <c r="I94"/>
  <c r="I93"/>
  <c r="I92"/>
  <c r="I91"/>
  <c r="I90"/>
  <c r="I89"/>
  <c r="I88"/>
  <c r="I87"/>
  <c r="I86"/>
  <c r="I84"/>
  <c r="I83"/>
  <c r="I82"/>
  <c r="I81"/>
  <c r="I80"/>
  <c r="I79"/>
  <c r="I78"/>
  <c r="I71"/>
  <c r="I99"/>
  <c r="I100"/>
  <c r="I101"/>
  <c r="H111"/>
  <c r="L118"/>
  <c r="L116"/>
  <c r="L114"/>
  <c r="L112"/>
  <c r="D98"/>
  <c r="E98"/>
  <c r="F98"/>
  <c r="G98"/>
  <c r="I98" s="1"/>
  <c r="H98"/>
  <c r="I32"/>
  <c r="I31"/>
  <c r="I30"/>
  <c r="I29"/>
  <c r="I28"/>
  <c r="I27"/>
  <c r="I26"/>
  <c r="I25"/>
  <c r="I24"/>
  <c r="I23"/>
  <c r="I22"/>
  <c r="I21"/>
  <c r="I9"/>
  <c r="I10"/>
  <c r="I11"/>
  <c r="I12"/>
  <c r="I13"/>
  <c r="I14"/>
  <c r="I15"/>
  <c r="I16"/>
  <c r="I17"/>
  <c r="I18"/>
  <c r="I19"/>
  <c r="I8"/>
  <c r="I73"/>
  <c r="I74"/>
  <c r="I75"/>
  <c r="I76"/>
  <c r="I77"/>
  <c r="I70"/>
  <c r="I69"/>
  <c r="I68"/>
  <c r="I67"/>
  <c r="I66"/>
  <c r="I65"/>
  <c r="I64"/>
  <c r="I63"/>
  <c r="I62"/>
  <c r="I61"/>
  <c r="I60"/>
  <c r="K85"/>
  <c r="I51"/>
  <c r="I52"/>
  <c r="I53"/>
  <c r="I54"/>
  <c r="I55"/>
  <c r="I56"/>
  <c r="I57"/>
  <c r="I58"/>
  <c r="I50"/>
  <c r="I49"/>
  <c r="I48"/>
  <c r="I45"/>
  <c r="D72"/>
  <c r="E72"/>
  <c r="F72"/>
  <c r="G72"/>
  <c r="H72"/>
  <c r="F59"/>
  <c r="G59"/>
  <c r="P48"/>
  <c r="P49"/>
  <c r="P47"/>
  <c r="P34"/>
  <c r="P35"/>
  <c r="P36"/>
  <c r="P37"/>
  <c r="P38"/>
  <c r="P39"/>
  <c r="P40"/>
  <c r="P41"/>
  <c r="P42"/>
  <c r="P43"/>
  <c r="P44"/>
  <c r="P45"/>
  <c r="P8"/>
  <c r="P18"/>
  <c r="P17"/>
  <c r="P16"/>
  <c r="P15"/>
  <c r="P14"/>
  <c r="P13"/>
  <c r="P12"/>
  <c r="P11"/>
  <c r="P10"/>
  <c r="P9"/>
  <c r="P19"/>
  <c r="P21"/>
  <c r="Q21" s="1"/>
  <c r="P22"/>
  <c r="P23"/>
  <c r="P24"/>
  <c r="P25"/>
  <c r="P26"/>
  <c r="P27"/>
  <c r="P28"/>
  <c r="P29"/>
  <c r="P30"/>
  <c r="P31"/>
  <c r="P32"/>
  <c r="L24"/>
  <c r="M24" s="1"/>
  <c r="L25"/>
  <c r="L26"/>
  <c r="L27"/>
  <c r="L28"/>
  <c r="M28" s="1"/>
  <c r="L29"/>
  <c r="L30"/>
  <c r="L31"/>
  <c r="L32"/>
  <c r="K72"/>
  <c r="L21"/>
  <c r="D33"/>
  <c r="E33"/>
  <c r="F33"/>
  <c r="G33"/>
  <c r="H33"/>
  <c r="L9"/>
  <c r="L10"/>
  <c r="L11"/>
  <c r="L12"/>
  <c r="Q12" s="1"/>
  <c r="L13"/>
  <c r="L14"/>
  <c r="Q14" s="1"/>
  <c r="L15"/>
  <c r="L16"/>
  <c r="M29" s="1"/>
  <c r="L17"/>
  <c r="L18"/>
  <c r="Q18" s="1"/>
  <c r="L19"/>
  <c r="L22"/>
  <c r="Q22" s="1"/>
  <c r="L23"/>
  <c r="L8"/>
  <c r="K59"/>
  <c r="M30"/>
  <c r="H20"/>
  <c r="G20"/>
  <c r="F20"/>
  <c r="E20"/>
  <c r="D20"/>
  <c r="Q29"/>
  <c r="M31"/>
  <c r="L119"/>
  <c r="L115"/>
  <c r="L113"/>
  <c r="G46"/>
  <c r="L104"/>
  <c r="D59"/>
  <c r="E59"/>
  <c r="L117"/>
  <c r="Q23" l="1"/>
  <c r="Q17"/>
  <c r="Q13"/>
  <c r="Q9"/>
  <c r="Q31"/>
  <c r="Q27"/>
  <c r="Q15"/>
  <c r="I33"/>
  <c r="M115"/>
  <c r="Q8"/>
  <c r="Q25"/>
  <c r="Q26"/>
  <c r="I72"/>
  <c r="M26"/>
  <c r="I59"/>
  <c r="Q11"/>
  <c r="M22"/>
  <c r="Q16"/>
  <c r="P46"/>
  <c r="K214"/>
  <c r="L213"/>
  <c r="M213" s="1"/>
  <c r="M27"/>
  <c r="M23"/>
  <c r="P20"/>
  <c r="Q10"/>
  <c r="Q19"/>
  <c r="Q32"/>
  <c r="M100"/>
  <c r="M102"/>
  <c r="Q30"/>
  <c r="D46"/>
  <c r="E46"/>
  <c r="C45"/>
  <c r="L45" s="1"/>
  <c r="Q45" s="1"/>
  <c r="G85"/>
  <c r="F85"/>
  <c r="M114"/>
  <c r="H46"/>
  <c r="C35"/>
  <c r="L35" s="1"/>
  <c r="C37"/>
  <c r="L37" s="1"/>
  <c r="C39"/>
  <c r="L39" s="1"/>
  <c r="C41"/>
  <c r="L41" s="1"/>
  <c r="C43"/>
  <c r="L43" s="1"/>
  <c r="C48"/>
  <c r="L48" s="1"/>
  <c r="C50"/>
  <c r="L50" s="1"/>
  <c r="I34"/>
  <c r="I36"/>
  <c r="I38"/>
  <c r="I40"/>
  <c r="I42"/>
  <c r="I44"/>
  <c r="C58"/>
  <c r="L58" s="1"/>
  <c r="C57"/>
  <c r="L57" s="1"/>
  <c r="C56"/>
  <c r="L56" s="1"/>
  <c r="C55"/>
  <c r="L55" s="1"/>
  <c r="C54"/>
  <c r="L54" s="1"/>
  <c r="C53"/>
  <c r="L53" s="1"/>
  <c r="C52"/>
  <c r="L52" s="1"/>
  <c r="C61"/>
  <c r="L61" s="1"/>
  <c r="C63"/>
  <c r="L63" s="1"/>
  <c r="C65"/>
  <c r="C67"/>
  <c r="L67" s="1"/>
  <c r="C69"/>
  <c r="L69" s="1"/>
  <c r="C76"/>
  <c r="L76" s="1"/>
  <c r="C74"/>
  <c r="L74" s="1"/>
  <c r="I124"/>
  <c r="I137"/>
  <c r="C34"/>
  <c r="L34" s="1"/>
  <c r="C36"/>
  <c r="L36" s="1"/>
  <c r="C38"/>
  <c r="L38" s="1"/>
  <c r="C40"/>
  <c r="L40" s="1"/>
  <c r="C42"/>
  <c r="L42" s="1"/>
  <c r="C44"/>
  <c r="L44" s="1"/>
  <c r="F46"/>
  <c r="C47"/>
  <c r="L47" s="1"/>
  <c r="Q47" s="1"/>
  <c r="C49"/>
  <c r="L49" s="1"/>
  <c r="C51"/>
  <c r="L51" s="1"/>
  <c r="M51" s="1"/>
  <c r="C60"/>
  <c r="L60" s="1"/>
  <c r="C62"/>
  <c r="L62" s="1"/>
  <c r="C64"/>
  <c r="L64" s="1"/>
  <c r="C66"/>
  <c r="L66" s="1"/>
  <c r="C68"/>
  <c r="L68" s="1"/>
  <c r="C70"/>
  <c r="L70" s="1"/>
  <c r="C77"/>
  <c r="L77" s="1"/>
  <c r="C75"/>
  <c r="L75" s="1"/>
  <c r="C73"/>
  <c r="L73" s="1"/>
  <c r="M32"/>
  <c r="M117"/>
  <c r="M136"/>
  <c r="I46"/>
  <c r="H85"/>
  <c r="M116"/>
  <c r="M103"/>
  <c r="C137"/>
  <c r="L137" s="1"/>
  <c r="M150" s="1"/>
  <c r="N150" s="1"/>
  <c r="M129"/>
  <c r="C20"/>
  <c r="L20" s="1"/>
  <c r="Q28"/>
  <c r="Q24"/>
  <c r="I35"/>
  <c r="I37"/>
  <c r="I39"/>
  <c r="I41"/>
  <c r="I43"/>
  <c r="H59"/>
  <c r="C59" s="1"/>
  <c r="L59" s="1"/>
  <c r="M128"/>
  <c r="M130"/>
  <c r="M132"/>
  <c r="M92"/>
  <c r="M94"/>
  <c r="M96"/>
  <c r="M99"/>
  <c r="M84"/>
  <c r="N84"/>
  <c r="M91"/>
  <c r="M93"/>
  <c r="M95"/>
  <c r="M97"/>
  <c r="M104"/>
  <c r="M25"/>
  <c r="L65"/>
  <c r="E85"/>
  <c r="I85" s="1"/>
  <c r="C98"/>
  <c r="L98" s="1"/>
  <c r="M131"/>
  <c r="M101"/>
  <c r="M106"/>
  <c r="M107"/>
  <c r="M126"/>
  <c r="M133"/>
  <c r="M135"/>
  <c r="M113"/>
  <c r="I20"/>
  <c r="M21"/>
  <c r="C33"/>
  <c r="L33" s="1"/>
  <c r="P33"/>
  <c r="C72"/>
  <c r="L72" s="1"/>
  <c r="I47"/>
  <c r="M112"/>
  <c r="I111"/>
  <c r="C111"/>
  <c r="L111" s="1"/>
  <c r="M105"/>
  <c r="M127"/>
  <c r="M134"/>
  <c r="M122"/>
  <c r="M109"/>
  <c r="M110"/>
  <c r="M123"/>
  <c r="M108"/>
  <c r="M121"/>
  <c r="L125"/>
  <c r="C124"/>
  <c r="L124" s="1"/>
  <c r="M119"/>
  <c r="D85"/>
  <c r="M118"/>
  <c r="M120"/>
  <c r="Q20" l="1"/>
  <c r="K215"/>
  <c r="L215" s="1"/>
  <c r="L214"/>
  <c r="M214" s="1"/>
  <c r="M88"/>
  <c r="M90"/>
  <c r="N81"/>
  <c r="M125"/>
  <c r="M138"/>
  <c r="M77"/>
  <c r="M111"/>
  <c r="M60"/>
  <c r="N60" s="1"/>
  <c r="M65"/>
  <c r="M76"/>
  <c r="M89"/>
  <c r="C85"/>
  <c r="L85" s="1"/>
  <c r="M85" s="1"/>
  <c r="N85" s="1"/>
  <c r="Q33"/>
  <c r="N65"/>
  <c r="M55"/>
  <c r="C46"/>
  <c r="L46" s="1"/>
  <c r="Q46" s="1"/>
  <c r="M70"/>
  <c r="N70"/>
  <c r="N83"/>
  <c r="M83"/>
  <c r="M74"/>
  <c r="M87"/>
  <c r="M79"/>
  <c r="N79"/>
  <c r="N66"/>
  <c r="M66"/>
  <c r="M44"/>
  <c r="Q44"/>
  <c r="M40"/>
  <c r="Q40"/>
  <c r="Q36"/>
  <c r="M36"/>
  <c r="N69"/>
  <c r="M69"/>
  <c r="M42"/>
  <c r="Q42"/>
  <c r="Q38"/>
  <c r="M38"/>
  <c r="Q34"/>
  <c r="M34"/>
  <c r="M47"/>
  <c r="M58"/>
  <c r="N71"/>
  <c r="M71"/>
  <c r="M53"/>
  <c r="M57"/>
  <c r="M75"/>
  <c r="N68"/>
  <c r="N77"/>
  <c r="N76"/>
  <c r="M86"/>
  <c r="M73"/>
  <c r="M80"/>
  <c r="M67"/>
  <c r="N80"/>
  <c r="N67"/>
  <c r="N64"/>
  <c r="N74"/>
  <c r="M82"/>
  <c r="N78"/>
  <c r="M68"/>
  <c r="M45"/>
  <c r="M49"/>
  <c r="Q49"/>
  <c r="M62"/>
  <c r="N62" s="1"/>
  <c r="N63"/>
  <c r="M50"/>
  <c r="M63"/>
  <c r="M56"/>
  <c r="M43"/>
  <c r="Q43"/>
  <c r="M39"/>
  <c r="Q39"/>
  <c r="Q35"/>
  <c r="M35"/>
  <c r="M48"/>
  <c r="Q48"/>
  <c r="M61"/>
  <c r="N61" s="1"/>
  <c r="Q41"/>
  <c r="M54"/>
  <c r="M41"/>
  <c r="Q37"/>
  <c r="M37"/>
  <c r="M72"/>
  <c r="M52"/>
  <c r="K190"/>
  <c r="M81"/>
  <c r="M64"/>
  <c r="N82"/>
  <c r="M78"/>
  <c r="N75"/>
  <c r="M124"/>
  <c r="N124" s="1"/>
  <c r="N73"/>
  <c r="M137"/>
  <c r="N137" s="1"/>
  <c r="M98"/>
  <c r="N98" s="1"/>
  <c r="M215" l="1"/>
  <c r="M59"/>
  <c r="M189"/>
  <c r="N189" s="1"/>
  <c r="L190"/>
  <c r="K191"/>
  <c r="L191" s="1"/>
  <c r="M190" l="1"/>
  <c r="N190"/>
  <c r="K192"/>
  <c r="M191"/>
  <c r="N191" l="1"/>
  <c r="L192"/>
  <c r="M192" l="1"/>
  <c r="N192"/>
  <c r="L193"/>
  <c r="N193" l="1"/>
  <c r="L195"/>
  <c r="L194"/>
  <c r="M194" s="1"/>
  <c r="N194" l="1"/>
  <c r="M195"/>
  <c r="N195" s="1"/>
  <c r="L196" l="1"/>
  <c r="M196" s="1"/>
  <c r="N196" s="1"/>
  <c r="L197" l="1"/>
  <c r="M197" s="1"/>
  <c r="N197" s="1"/>
  <c r="L198" l="1"/>
  <c r="M198" s="1"/>
  <c r="N198" s="1"/>
  <c r="L199"/>
  <c r="M199" l="1"/>
  <c r="N199" s="1"/>
  <c r="L200" l="1"/>
  <c r="M200" s="1"/>
  <c r="N200" s="1"/>
  <c r="L201" l="1"/>
  <c r="M201" s="1"/>
  <c r="N201" s="1"/>
  <c r="L202" l="1"/>
  <c r="M202" s="1"/>
  <c r="N202" s="1"/>
  <c r="L203"/>
  <c r="M203" l="1"/>
  <c r="N203" s="1"/>
  <c r="L204" l="1"/>
  <c r="M204" s="1"/>
  <c r="N204" s="1"/>
  <c r="L205"/>
  <c r="M206" s="1"/>
  <c r="M205" l="1"/>
  <c r="N205" s="1"/>
  <c r="N206" s="1"/>
  <c r="N207" s="1"/>
  <c r="N208" s="1"/>
  <c r="N209" s="1"/>
  <c r="N210" s="1"/>
  <c r="N211" s="1"/>
  <c r="N212" s="1"/>
  <c r="N213" s="1"/>
  <c r="N214" s="1"/>
  <c r="N215" s="1"/>
</calcChain>
</file>

<file path=xl/comments1.xml><?xml version="1.0" encoding="utf-8"?>
<comments xmlns="http://schemas.openxmlformats.org/spreadsheetml/2006/main">
  <authors>
    <author>Corporate User</author>
    <author>ot05219</author>
  </authors>
  <commentList>
    <comment ref="N60" authorId="0">
      <text>
        <r>
          <rPr>
            <b/>
            <sz val="8"/>
            <color indexed="81"/>
            <rFont val="Tahoma"/>
            <family val="2"/>
          </rPr>
          <t>Corporate User:</t>
        </r>
        <r>
          <rPr>
            <sz val="8"/>
            <color indexed="81"/>
            <rFont val="Tahoma"/>
            <family val="2"/>
          </rPr>
          <t xml:space="preserve">
Actual IS Demands are known thru March '04 so we know diff from '03
.</t>
        </r>
      </text>
    </comment>
    <comment ref="D70" authorId="1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Ba-SA begins.</t>
        </r>
      </text>
    </comment>
    <comment ref="E81" authorId="1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Now includes old Peacock/Mans Jenkins wholesale accounts.</t>
        </r>
      </text>
    </comment>
    <comment ref="D82" authorId="1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Last month of PCS Self Buy-all/Sell-all.</t>
        </r>
      </text>
    </comment>
    <comment ref="F176" authorId="1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 SS cogen assumed.</t>
        </r>
      </text>
    </comment>
    <comment ref="S176" authorId="1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 SS cogen assumed.</t>
        </r>
      </text>
    </comment>
    <comment ref="F189" authorId="1">
      <text>
        <r>
          <rPr>
            <b/>
            <sz val="8"/>
            <color indexed="81"/>
            <rFont val="Tahoma"/>
            <family val="2"/>
          </rPr>
          <t>ot05219:</t>
        </r>
        <r>
          <rPr>
            <sz val="8"/>
            <color indexed="81"/>
            <rFont val="Tahoma"/>
            <family val="2"/>
          </rPr>
          <t xml:space="preserve">
NO SS cogen assumed.</t>
        </r>
      </text>
    </comment>
  </commentList>
</comments>
</file>

<file path=xl/sharedStrings.xml><?xml version="1.0" encoding="utf-8"?>
<sst xmlns="http://schemas.openxmlformats.org/spreadsheetml/2006/main" count="75" uniqueCount="67">
  <si>
    <t>ANNUAL '01</t>
  </si>
  <si>
    <t>Customer # ------&gt;</t>
  </si>
  <si>
    <t>0486575906</t>
  </si>
  <si>
    <t>0507754315</t>
  </si>
  <si>
    <t>0503090299</t>
  </si>
  <si>
    <t>0481187549</t>
  </si>
  <si>
    <t>0873177765</t>
  </si>
  <si>
    <t>YEAR</t>
  </si>
  <si>
    <t>M</t>
  </si>
  <si>
    <t>Tot PHOS</t>
  </si>
  <si>
    <t>POTASH</t>
  </si>
  <si>
    <t>CARGILL</t>
  </si>
  <si>
    <t>CF MINING</t>
  </si>
  <si>
    <t>USAG</t>
  </si>
  <si>
    <t>Annual'02</t>
  </si>
  <si>
    <t>Annual'03</t>
  </si>
  <si>
    <t>Annual'04</t>
  </si>
  <si>
    <t>Annual'05</t>
  </si>
  <si>
    <t>Annual'06</t>
  </si>
  <si>
    <t>Annual'07</t>
  </si>
  <si>
    <t>Annual'08</t>
  </si>
  <si>
    <t>Annual'09</t>
  </si>
  <si>
    <t>Annual'10</t>
  </si>
  <si>
    <t>Annual'11</t>
  </si>
  <si>
    <t>LOAD</t>
  </si>
  <si>
    <t>ESTIM.</t>
  </si>
  <si>
    <t>CUM.</t>
  </si>
  <si>
    <t>FACTOR</t>
  </si>
  <si>
    <t>MW</t>
  </si>
  <si>
    <t>GROWTH</t>
  </si>
  <si>
    <t>CHG</t>
  </si>
  <si>
    <t>Annual'12</t>
  </si>
  <si>
    <t>Annual'13</t>
  </si>
  <si>
    <t>Annual'14</t>
  </si>
  <si>
    <t>Annual'15</t>
  </si>
  <si>
    <t>Annual'16</t>
  </si>
  <si>
    <t>Annual'17</t>
  </si>
  <si>
    <t>Annual'18</t>
  </si>
  <si>
    <t>Annual'19</t>
  </si>
  <si>
    <t>Annual'20</t>
  </si>
  <si>
    <t>Annual'21</t>
  </si>
  <si>
    <t>Annual'22</t>
  </si>
  <si>
    <t>Annual'23</t>
  </si>
  <si>
    <t>Annual'24</t>
  </si>
  <si>
    <t>Annual'25</t>
  </si>
  <si>
    <t>Less Self-service at PCS and USAG results in more MWH.</t>
  </si>
  <si>
    <t>IMC</t>
  </si>
  <si>
    <t>Mosaic</t>
  </si>
  <si>
    <t>Annual'26</t>
  </si>
  <si>
    <t>Annual'27</t>
  </si>
  <si>
    <t>Annual'28</t>
  </si>
  <si>
    <t>Annual'29</t>
  </si>
  <si>
    <t>Annual'30</t>
  </si>
  <si>
    <t>**Due to Billing lag, Hours in Month are lagged too!</t>
  </si>
  <si>
    <t>Historical Phosphate MWh sales w/ most recent projection</t>
  </si>
  <si>
    <t>Annual'31</t>
  </si>
  <si>
    <t>Annual'32</t>
  </si>
  <si>
    <t>Annual'33</t>
  </si>
  <si>
    <t>Annual'34</t>
  </si>
  <si>
    <t>Annual'35</t>
  </si>
  <si>
    <t>Annual'36</t>
  </si>
  <si>
    <t>Annual'37</t>
  </si>
  <si>
    <t>Annual'38</t>
  </si>
  <si>
    <t>Annual'39</t>
  </si>
  <si>
    <t>Annual'40</t>
  </si>
  <si>
    <t>LAST FORECAST</t>
  </si>
  <si>
    <t>AUG'13F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</si>
</sst>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?_);_(@_)"/>
    <numFmt numFmtId="167" formatCode="General_)"/>
    <numFmt numFmtId="168" formatCode="0.0"/>
  </numFmts>
  <fonts count="17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quotePrefix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64" fontId="4" fillId="0" borderId="0" xfId="2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 applyAlignment="1">
      <alignment horizontal="right"/>
    </xf>
    <xf numFmtId="166" fontId="4" fillId="0" borderId="0" xfId="1" applyNumberFormat="1" applyFont="1" applyAlignment="1">
      <alignment horizontal="right"/>
    </xf>
    <xf numFmtId="166" fontId="3" fillId="0" borderId="0" xfId="2" applyNumberFormat="1" applyFont="1" applyAlignment="1">
      <alignment horizontal="right"/>
    </xf>
    <xf numFmtId="0" fontId="5" fillId="0" borderId="0" xfId="0" quotePrefix="1" applyFont="1" applyAlignment="1">
      <alignment horizontal="center"/>
    </xf>
    <xf numFmtId="0" fontId="6" fillId="0" borderId="0" xfId="0" quotePrefix="1" applyFont="1" applyAlignment="1">
      <alignment horizontal="left"/>
    </xf>
    <xf numFmtId="167" fontId="2" fillId="0" borderId="0" xfId="0" applyNumberFormat="1" applyFont="1" applyAlignment="1" applyProtection="1">
      <alignment horizontal="right"/>
    </xf>
    <xf numFmtId="167" fontId="2" fillId="0" borderId="0" xfId="0" applyNumberFormat="1" applyFont="1" applyAlignment="1" applyProtection="1">
      <alignment horizontal="center"/>
    </xf>
    <xf numFmtId="167" fontId="2" fillId="0" borderId="0" xfId="0" quotePrefix="1" applyNumberFormat="1" applyFont="1" applyAlignment="1" applyProtection="1">
      <alignment horizontal="right"/>
    </xf>
    <xf numFmtId="0" fontId="2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quotePrefix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6" fontId="4" fillId="0" borderId="0" xfId="1" applyNumberFormat="1" applyFont="1" applyFill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/>
    <xf numFmtId="0" fontId="7" fillId="0" borderId="0" xfId="0" quotePrefix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Border="1"/>
    <xf numFmtId="0" fontId="8" fillId="0" borderId="0" xfId="0" applyFont="1" applyBorder="1"/>
    <xf numFmtId="166" fontId="8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2" fontId="3" fillId="0" borderId="0" xfId="2" applyNumberFormat="1" applyFont="1"/>
    <xf numFmtId="0" fontId="6" fillId="0" borderId="0" xfId="0" applyFont="1"/>
    <xf numFmtId="0" fontId="3" fillId="0" borderId="0" xfId="0" applyFont="1" applyBorder="1"/>
    <xf numFmtId="166" fontId="3" fillId="0" borderId="0" xfId="1" applyNumberFormat="1" applyFont="1" applyBorder="1" applyAlignment="1">
      <alignment horizontal="right"/>
    </xf>
    <xf numFmtId="1" fontId="3" fillId="0" borderId="0" xfId="1" applyNumberFormat="1" applyFont="1" applyBorder="1"/>
    <xf numFmtId="167" fontId="2" fillId="0" borderId="0" xfId="0" applyNumberFormat="1" applyFont="1" applyFill="1" applyAlignment="1" applyProtection="1">
      <alignment horizontal="center"/>
    </xf>
    <xf numFmtId="167" fontId="2" fillId="0" borderId="0" xfId="0" quotePrefix="1" applyNumberFormat="1" applyFont="1" applyFill="1" applyAlignment="1" applyProtection="1">
      <alignment horizontal="right"/>
    </xf>
    <xf numFmtId="167" fontId="2" fillId="0" borderId="0" xfId="0" applyNumberFormat="1" applyFont="1" applyFill="1" applyAlignment="1" applyProtection="1">
      <alignment horizontal="right"/>
    </xf>
    <xf numFmtId="0" fontId="2" fillId="0" borderId="0" xfId="0" quotePrefix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/>
    <xf numFmtId="164" fontId="3" fillId="0" borderId="0" xfId="0" applyNumberFormat="1" applyFont="1" applyFill="1"/>
    <xf numFmtId="3" fontId="2" fillId="0" borderId="1" xfId="0" applyNumberFormat="1" applyFont="1" applyBorder="1"/>
    <xf numFmtId="2" fontId="2" fillId="0" borderId="1" xfId="2" applyNumberFormat="1" applyFont="1" applyBorder="1"/>
    <xf numFmtId="0" fontId="2" fillId="0" borderId="1" xfId="0" applyFont="1" applyBorder="1"/>
    <xf numFmtId="1" fontId="2" fillId="0" borderId="0" xfId="1" applyNumberFormat="1" applyFont="1" applyBorder="1"/>
    <xf numFmtId="168" fontId="3" fillId="0" borderId="0" xfId="0" applyNumberFormat="1" applyFont="1" applyFill="1"/>
    <xf numFmtId="168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168" fontId="3" fillId="0" borderId="1" xfId="0" applyNumberFormat="1" applyFont="1" applyFill="1" applyBorder="1"/>
    <xf numFmtId="0" fontId="3" fillId="0" borderId="0" xfId="0" quotePrefix="1" applyFont="1" applyAlignment="1">
      <alignment horizontal="left"/>
    </xf>
    <xf numFmtId="0" fontId="3" fillId="0" borderId="3" xfId="0" quotePrefix="1" applyFont="1" applyBorder="1" applyAlignment="1">
      <alignment horizontal="right"/>
    </xf>
    <xf numFmtId="0" fontId="3" fillId="0" borderId="0" xfId="0" quotePrefix="1" applyFont="1" applyBorder="1" applyAlignment="1">
      <alignment horizontal="right"/>
    </xf>
    <xf numFmtId="1" fontId="6" fillId="0" borderId="0" xfId="0" applyNumberFormat="1" applyFont="1"/>
    <xf numFmtId="166" fontId="2" fillId="0" borderId="1" xfId="1" applyNumberFormat="1" applyFont="1" applyFill="1" applyBorder="1"/>
    <xf numFmtId="164" fontId="2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6" fontId="4" fillId="0" borderId="0" xfId="2" applyNumberFormat="1" applyFont="1" applyFill="1" applyAlignment="1">
      <alignment horizontal="right"/>
    </xf>
    <xf numFmtId="166" fontId="4" fillId="0" borderId="0" xfId="1" applyNumberFormat="1" applyFont="1" applyFill="1"/>
    <xf numFmtId="168" fontId="3" fillId="0" borderId="0" xfId="0" applyNumberFormat="1" applyFont="1"/>
    <xf numFmtId="164" fontId="3" fillId="0" borderId="1" xfId="0" applyNumberFormat="1" applyFont="1" applyFill="1" applyBorder="1" applyAlignment="1">
      <alignment horizontal="center"/>
    </xf>
    <xf numFmtId="168" fontId="3" fillId="0" borderId="0" xfId="0" applyNumberFormat="1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8" fontId="3" fillId="0" borderId="0" xfId="0" applyNumberFormat="1" applyFont="1" applyFill="1" applyBorder="1"/>
    <xf numFmtId="166" fontId="3" fillId="0" borderId="0" xfId="1" applyNumberFormat="1" applyFont="1" applyFill="1" applyBorder="1"/>
    <xf numFmtId="0" fontId="3" fillId="0" borderId="0" xfId="0" applyFont="1" applyFill="1" applyBorder="1"/>
    <xf numFmtId="166" fontId="2" fillId="0" borderId="0" xfId="1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0" fontId="2" fillId="0" borderId="2" xfId="0" quotePrefix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6" fontId="4" fillId="0" borderId="0" xfId="1" applyNumberFormat="1" applyFont="1"/>
    <xf numFmtId="165" fontId="2" fillId="0" borderId="1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right"/>
    </xf>
    <xf numFmtId="165" fontId="2" fillId="0" borderId="1" xfId="1" applyNumberFormat="1" applyFont="1" applyFill="1" applyBorder="1"/>
    <xf numFmtId="165" fontId="2" fillId="0" borderId="1" xfId="0" applyNumberFormat="1" applyFont="1" applyFill="1" applyBorder="1" applyAlignment="1">
      <alignment horizontal="right"/>
    </xf>
    <xf numFmtId="165" fontId="3" fillId="0" borderId="0" xfId="1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6" fontId="13" fillId="0" borderId="0" xfId="1" applyNumberFormat="1" applyFont="1" applyFill="1" applyBorder="1"/>
    <xf numFmtId="0" fontId="2" fillId="0" borderId="0" xfId="0" quotePrefix="1" applyFont="1" applyFill="1" applyBorder="1" applyAlignment="1">
      <alignment horizontal="left"/>
    </xf>
    <xf numFmtId="41" fontId="14" fillId="0" borderId="0" xfId="1" applyNumberFormat="1" applyFont="1"/>
    <xf numFmtId="165" fontId="15" fillId="0" borderId="1" xfId="1" applyNumberFormat="1" applyFont="1" applyBorder="1" applyAlignment="1">
      <alignment horizontal="right"/>
    </xf>
    <xf numFmtId="166" fontId="14" fillId="0" borderId="0" xfId="1" applyNumberFormat="1" applyFont="1" applyFill="1"/>
    <xf numFmtId="165" fontId="15" fillId="0" borderId="1" xfId="0" applyNumberFormat="1" applyFont="1" applyFill="1" applyBorder="1" applyAlignment="1">
      <alignment horizontal="right"/>
    </xf>
    <xf numFmtId="164" fontId="14" fillId="0" borderId="0" xfId="2" applyNumberFormat="1" applyFont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0" borderId="1" xfId="0" applyNumberFormat="1" applyFont="1" applyBorder="1"/>
    <xf numFmtId="166" fontId="14" fillId="0" borderId="0" xfId="2" applyNumberFormat="1" applyFont="1" applyFill="1" applyAlignment="1">
      <alignment horizontal="right"/>
    </xf>
    <xf numFmtId="164" fontId="15" fillId="0" borderId="1" xfId="0" applyNumberFormat="1" applyFont="1" applyFill="1" applyBorder="1" applyAlignment="1">
      <alignment horizontal="right"/>
    </xf>
    <xf numFmtId="164" fontId="14" fillId="0" borderId="0" xfId="0" applyNumberFormat="1" applyFont="1" applyFill="1" applyBorder="1" applyAlignment="1">
      <alignment horizontal="right"/>
    </xf>
    <xf numFmtId="0" fontId="3" fillId="3" borderId="0" xfId="0" applyFont="1" applyFill="1" applyBorder="1"/>
    <xf numFmtId="2" fontId="3" fillId="0" borderId="1" xfId="2" applyNumberFormat="1" applyFont="1" applyBorder="1"/>
    <xf numFmtId="0" fontId="3" fillId="0" borderId="2" xfId="0" quotePrefix="1" applyFont="1" applyBorder="1" applyAlignment="1">
      <alignment horizontal="right"/>
    </xf>
    <xf numFmtId="166" fontId="14" fillId="0" borderId="0" xfId="0" applyNumberFormat="1" applyFont="1" applyFill="1" applyBorder="1" applyAlignment="1">
      <alignment horizontal="right"/>
    </xf>
    <xf numFmtId="0" fontId="3" fillId="0" borderId="3" xfId="0" quotePrefix="1" applyFont="1" applyBorder="1" applyAlignment="1">
      <alignment horizontal="center"/>
    </xf>
    <xf numFmtId="0" fontId="2" fillId="0" borderId="1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167" fontId="2" fillId="0" borderId="0" xfId="0" applyNumberFormat="1" applyFont="1" applyFill="1" applyBorder="1" applyAlignment="1" applyProtection="1">
      <alignment horizontal="right"/>
    </xf>
    <xf numFmtId="167" fontId="2" fillId="0" borderId="0" xfId="0" quotePrefix="1" applyNumberFormat="1" applyFont="1" applyFill="1" applyBorder="1" applyAlignment="1" applyProtection="1">
      <alignment horizontal="right"/>
    </xf>
    <xf numFmtId="0" fontId="2" fillId="0" borderId="0" xfId="0" quotePrefix="1" applyFont="1" applyFill="1" applyBorder="1" applyAlignment="1">
      <alignment horizontal="right"/>
    </xf>
    <xf numFmtId="0" fontId="2" fillId="0" borderId="0" xfId="0" quotePrefix="1" applyFont="1" applyBorder="1" applyAlignment="1">
      <alignment horizontal="left"/>
    </xf>
    <xf numFmtId="0" fontId="3" fillId="2" borderId="1" xfId="0" applyFont="1" applyFill="1" applyBorder="1"/>
    <xf numFmtId="0" fontId="16" fillId="0" borderId="1" xfId="0" applyFont="1" applyBorder="1"/>
    <xf numFmtId="165" fontId="3" fillId="0" borderId="1" xfId="1" applyNumberFormat="1" applyFont="1" applyFill="1" applyBorder="1"/>
    <xf numFmtId="165" fontId="3" fillId="0" borderId="3" xfId="1" applyNumberFormat="1" applyFont="1" applyFill="1" applyBorder="1"/>
    <xf numFmtId="166" fontId="4" fillId="0" borderId="0" xfId="1" applyNumberFormat="1" applyFont="1" applyAlignment="1">
      <alignment horizontal="right" vertical="center"/>
    </xf>
    <xf numFmtId="166" fontId="4" fillId="0" borderId="0" xfId="1" applyNumberFormat="1" applyFont="1" applyFill="1" applyAlignment="1">
      <alignment horizontal="right" vertical="center"/>
    </xf>
    <xf numFmtId="165" fontId="2" fillId="0" borderId="1" xfId="1" applyNumberFormat="1" applyFont="1" applyFill="1" applyBorder="1" applyAlignment="1">
      <alignment horizontal="right"/>
    </xf>
    <xf numFmtId="165" fontId="3" fillId="0" borderId="0" xfId="1" applyNumberFormat="1" applyFont="1" applyAlignment="1">
      <alignment horizontal="right" vertical="center"/>
    </xf>
    <xf numFmtId="167" fontId="2" fillId="2" borderId="0" xfId="0" applyNumberFormat="1" applyFont="1" applyFill="1" applyAlignment="1" applyProtection="1">
      <alignment horizontal="right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3" fillId="0" borderId="2" xfId="0" quotePrefix="1" applyFont="1" applyBorder="1" applyAlignment="1">
      <alignment horizontal="center"/>
    </xf>
    <xf numFmtId="165" fontId="3" fillId="0" borderId="0" xfId="0" applyNumberFormat="1" applyFont="1"/>
    <xf numFmtId="165" fontId="3" fillId="0" borderId="0" xfId="0" applyNumberFormat="1" applyFont="1" applyFill="1" applyBorder="1" applyAlignment="1">
      <alignment horizontal="center"/>
    </xf>
    <xf numFmtId="165" fontId="3" fillId="5" borderId="0" xfId="1" applyNumberFormat="1" applyFont="1" applyFill="1" applyBorder="1"/>
    <xf numFmtId="165" fontId="2" fillId="5" borderId="0" xfId="1" applyNumberFormat="1" applyFont="1" applyFill="1" applyBorder="1"/>
    <xf numFmtId="165" fontId="3" fillId="5" borderId="0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14" fillId="0" borderId="0" xfId="1" applyNumberFormat="1" applyFont="1" applyFill="1" applyBorder="1"/>
    <xf numFmtId="165" fontId="2" fillId="5" borderId="1" xfId="0" applyNumberFormat="1" applyFont="1" applyFill="1" applyBorder="1" applyAlignment="1">
      <alignment horizontal="right"/>
    </xf>
    <xf numFmtId="165" fontId="3" fillId="5" borderId="2" xfId="1" applyNumberFormat="1" applyFont="1" applyFill="1" applyBorder="1"/>
    <xf numFmtId="165" fontId="3" fillId="0" borderId="2" xfId="1" applyNumberFormat="1" applyFont="1" applyFill="1" applyBorder="1"/>
    <xf numFmtId="0" fontId="2" fillId="0" borderId="0" xfId="0" quotePrefix="1" applyFont="1" applyAlignment="1">
      <alignment horizontal="center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/>
    <xf numFmtId="0" fontId="3" fillId="4" borderId="0" xfId="0" quotePrefix="1" applyFont="1" applyFill="1" applyAlignment="1">
      <alignment horizontal="center"/>
    </xf>
    <xf numFmtId="165" fontId="2" fillId="5" borderId="0" xfId="0" applyNumberFormat="1" applyFont="1" applyFill="1" applyBorder="1" applyAlignment="1">
      <alignment horizontal="right"/>
    </xf>
    <xf numFmtId="0" fontId="2" fillId="0" borderId="0" xfId="0" applyFont="1"/>
    <xf numFmtId="165" fontId="3" fillId="5" borderId="1" xfId="1" applyNumberFormat="1" applyFont="1" applyFill="1" applyBorder="1"/>
    <xf numFmtId="165" fontId="3" fillId="5" borderId="1" xfId="0" applyNumberFormat="1" applyFont="1" applyFill="1" applyBorder="1" applyAlignment="1">
      <alignment horizontal="right"/>
    </xf>
    <xf numFmtId="165" fontId="14" fillId="0" borderId="1" xfId="1" applyNumberFormat="1" applyFont="1" applyFill="1" applyBorder="1"/>
    <xf numFmtId="166" fontId="3" fillId="0" borderId="0" xfId="0" applyNumberFormat="1" applyFont="1"/>
    <xf numFmtId="165" fontId="2" fillId="2" borderId="0" xfId="1" applyNumberFormat="1" applyFont="1" applyFill="1" applyBorder="1"/>
    <xf numFmtId="165" fontId="3" fillId="2" borderId="0" xfId="1" applyNumberFormat="1" applyFont="1" applyFill="1" applyBorder="1"/>
    <xf numFmtId="165" fontId="2" fillId="0" borderId="1" xfId="0" quotePrefix="1" applyNumberFormat="1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right"/>
    </xf>
    <xf numFmtId="0" fontId="2" fillId="2" borderId="0" xfId="0" applyFont="1" applyFill="1"/>
    <xf numFmtId="1" fontId="3" fillId="2" borderId="0" xfId="1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1" fontId="3" fillId="0" borderId="0" xfId="1" applyNumberFormat="1" applyFont="1" applyFill="1" applyBorder="1"/>
    <xf numFmtId="0" fontId="3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nch\demand\iscsdata\ISCS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nch\demand\iscsdata\ISCS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nch\demand\iscsdata\ISCSSS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ynch\demand\iscsdata\ISCSSS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llaborate.duke-energy.com/Lynch/MREPORTS/2013/phoscus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S&amp;CS"/>
      <sheetName val="IS"/>
      <sheetName val="CS"/>
    </sheetNames>
    <sheetDataSet>
      <sheetData sheetId="0" refreshError="1"/>
      <sheetData sheetId="1">
        <row r="2">
          <cell r="AG2">
            <v>60.557519999999997</v>
          </cell>
        </row>
        <row r="3">
          <cell r="AG3">
            <v>290.41343000000001</v>
          </cell>
        </row>
        <row r="4">
          <cell r="AG4">
            <v>287.66907000000003</v>
          </cell>
        </row>
        <row r="5">
          <cell r="AG5">
            <v>266.52168999999998</v>
          </cell>
        </row>
        <row r="6">
          <cell r="AG6">
            <v>283.31709999999998</v>
          </cell>
        </row>
        <row r="7">
          <cell r="AG7">
            <v>277.75183000000004</v>
          </cell>
        </row>
        <row r="8">
          <cell r="AG8">
            <v>189.88022000000001</v>
          </cell>
        </row>
        <row r="9">
          <cell r="AG9">
            <v>255.20636999999999</v>
          </cell>
        </row>
        <row r="10">
          <cell r="AG10">
            <v>279.03359999999998</v>
          </cell>
        </row>
        <row r="11">
          <cell r="AG11">
            <v>201.90697</v>
          </cell>
        </row>
        <row r="12">
          <cell r="AG12">
            <v>302.30781000000002</v>
          </cell>
        </row>
        <row r="13">
          <cell r="AG13">
            <v>233.30064000000002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ot SS"/>
      <sheetName val="SS3"/>
      <sheetName val="SS2"/>
      <sheetName val="SS1"/>
      <sheetName val="IS&amp;CS"/>
      <sheetName val="C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>
        <row r="3">
          <cell r="AJ3">
            <v>269.89999999999998</v>
          </cell>
        </row>
        <row r="4">
          <cell r="AJ4">
            <v>277.5</v>
          </cell>
        </row>
        <row r="5">
          <cell r="AJ5">
            <v>312.60000000000002</v>
          </cell>
        </row>
        <row r="6">
          <cell r="AJ6">
            <v>257</v>
          </cell>
        </row>
        <row r="7">
          <cell r="AJ7">
            <v>318.60000000000002</v>
          </cell>
        </row>
        <row r="8">
          <cell r="AJ8">
            <v>258.10000000000002</v>
          </cell>
        </row>
        <row r="9">
          <cell r="AJ9">
            <v>273.2</v>
          </cell>
        </row>
        <row r="10">
          <cell r="AJ10">
            <v>237</v>
          </cell>
        </row>
        <row r="11">
          <cell r="AJ11">
            <v>226.5</v>
          </cell>
        </row>
        <row r="12">
          <cell r="AJ12">
            <v>221.8</v>
          </cell>
        </row>
        <row r="13">
          <cell r="AJ13">
            <v>295.3</v>
          </cell>
        </row>
        <row r="14">
          <cell r="AJ14">
            <v>248.2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OT"/>
      <sheetName val="IS"/>
      <sheetName val="CS"/>
      <sheetName val="SS1"/>
      <sheetName val="SS2"/>
      <sheetName val="SS3"/>
      <sheetName val="SS"/>
    </sheetNames>
    <sheetDataSet>
      <sheetData sheetId="0" refreshError="1"/>
      <sheetData sheetId="1" refreshError="1">
        <row r="3">
          <cell r="AJ3">
            <v>237.44130999999999</v>
          </cell>
        </row>
        <row r="4">
          <cell r="AJ4">
            <v>218.47255999999999</v>
          </cell>
        </row>
        <row r="5">
          <cell r="AJ5">
            <v>291.39598000000001</v>
          </cell>
        </row>
        <row r="6">
          <cell r="AJ6">
            <v>206.24360999999999</v>
          </cell>
        </row>
        <row r="7">
          <cell r="AJ7">
            <v>241.57883999999999</v>
          </cell>
        </row>
        <row r="8">
          <cell r="AJ8">
            <v>216.98237</v>
          </cell>
        </row>
        <row r="9">
          <cell r="AJ9">
            <v>235.49893</v>
          </cell>
        </row>
        <row r="10">
          <cell r="AJ10">
            <v>252.67121</v>
          </cell>
        </row>
        <row r="11">
          <cell r="AJ11">
            <v>242.80566000000002</v>
          </cell>
        </row>
        <row r="12">
          <cell r="AJ12">
            <v>256.87876999999997</v>
          </cell>
        </row>
        <row r="13">
          <cell r="AJ13">
            <v>291.49516999999997</v>
          </cell>
        </row>
        <row r="14">
          <cell r="AJ14">
            <v>223.01527999999999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SCS"/>
      <sheetName val="IS"/>
      <sheetName val="CS"/>
      <sheetName val="SS1"/>
      <sheetName val="SS2"/>
      <sheetName val="SS3"/>
    </sheetNames>
    <sheetDataSet>
      <sheetData sheetId="0" refreshError="1"/>
      <sheetData sheetId="1" refreshError="1">
        <row r="3">
          <cell r="AJ3">
            <v>296</v>
          </cell>
        </row>
        <row r="4">
          <cell r="AJ4">
            <v>253</v>
          </cell>
        </row>
        <row r="5">
          <cell r="AJ5">
            <v>320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nnual"/>
      <sheetName val="Monthly"/>
    </sheetNames>
    <sheetDataSet>
      <sheetData sheetId="0"/>
      <sheetData sheetId="1">
        <row r="285">
          <cell r="Q285">
            <v>40278</v>
          </cell>
          <cell r="R285">
            <v>20167.900000000001</v>
          </cell>
          <cell r="S285">
            <v>31424.5</v>
          </cell>
          <cell r="T285">
            <v>17089.400000000001</v>
          </cell>
          <cell r="U285">
            <v>1510.4</v>
          </cell>
        </row>
        <row r="286">
          <cell r="Q286">
            <v>39855.4</v>
          </cell>
          <cell r="R286">
            <v>16614.3</v>
          </cell>
          <cell r="S286">
            <v>24593.1</v>
          </cell>
          <cell r="T286">
            <v>7033.5</v>
          </cell>
          <cell r="U286">
            <v>1260.9000000000001</v>
          </cell>
        </row>
        <row r="287">
          <cell r="Q287">
            <v>33003</v>
          </cell>
          <cell r="R287">
            <v>15076.2</v>
          </cell>
          <cell r="S287">
            <v>27361</v>
          </cell>
          <cell r="T287">
            <v>10273.6</v>
          </cell>
          <cell r="U287">
            <v>1593.2</v>
          </cell>
        </row>
        <row r="288">
          <cell r="Q288">
            <v>35547</v>
          </cell>
          <cell r="R288">
            <v>11817.6</v>
          </cell>
          <cell r="S288">
            <v>31509.200000000001</v>
          </cell>
          <cell r="T288">
            <v>12259.4</v>
          </cell>
          <cell r="U288">
            <v>1349.4</v>
          </cell>
        </row>
        <row r="289">
          <cell r="Q289">
            <v>31131</v>
          </cell>
          <cell r="R289">
            <v>14102.8</v>
          </cell>
          <cell r="S289">
            <v>30301.1</v>
          </cell>
          <cell r="T289">
            <v>14624.9</v>
          </cell>
          <cell r="U289">
            <v>1339.1</v>
          </cell>
        </row>
        <row r="290">
          <cell r="Q290">
            <v>37335</v>
          </cell>
          <cell r="R290">
            <v>13064.6</v>
          </cell>
          <cell r="S290">
            <v>28896.7</v>
          </cell>
          <cell r="T290">
            <v>13189.4</v>
          </cell>
          <cell r="U290">
            <v>1267.8</v>
          </cell>
        </row>
        <row r="291">
          <cell r="Q291">
            <v>30574.2</v>
          </cell>
          <cell r="R291">
            <v>18655.099999999999</v>
          </cell>
          <cell r="S291">
            <v>29508.9</v>
          </cell>
          <cell r="T291">
            <v>13897.6</v>
          </cell>
          <cell r="U291">
            <v>1619.8</v>
          </cell>
        </row>
        <row r="292">
          <cell r="Q292">
            <v>31351</v>
          </cell>
          <cell r="R292">
            <v>12447.9</v>
          </cell>
          <cell r="S292">
            <v>28014.6</v>
          </cell>
          <cell r="T292">
            <v>12006.2</v>
          </cell>
          <cell r="U292">
            <v>1314.7</v>
          </cell>
        </row>
        <row r="294">
          <cell r="Q294">
            <v>35013.599999999999</v>
          </cell>
          <cell r="R294">
            <v>9199.2000000000007</v>
          </cell>
          <cell r="S294">
            <v>27669.200000000001</v>
          </cell>
          <cell r="T294">
            <v>12546.2</v>
          </cell>
          <cell r="U294">
            <v>1084.4000000000001</v>
          </cell>
        </row>
        <row r="295">
          <cell r="Q295">
            <v>37153.9</v>
          </cell>
          <cell r="R295">
            <v>8943.2000000000007</v>
          </cell>
          <cell r="S295">
            <v>29217.9</v>
          </cell>
          <cell r="T295">
            <v>12098</v>
          </cell>
          <cell r="U295">
            <v>1134.3</v>
          </cell>
        </row>
        <row r="296">
          <cell r="Q296">
            <v>30850.6</v>
          </cell>
          <cell r="R296">
            <v>11816.9</v>
          </cell>
          <cell r="S296">
            <v>27875.7</v>
          </cell>
          <cell r="T296">
            <v>11998.4</v>
          </cell>
          <cell r="U296">
            <v>1147.3</v>
          </cell>
        </row>
        <row r="297">
          <cell r="Q297">
            <v>33991.699999999997</v>
          </cell>
          <cell r="R297">
            <v>14104.7</v>
          </cell>
          <cell r="S297">
            <v>29330.7</v>
          </cell>
          <cell r="T297">
            <v>9762.7000000000007</v>
          </cell>
          <cell r="U297">
            <v>861.2</v>
          </cell>
        </row>
        <row r="298">
          <cell r="Q298">
            <v>30037.599999999999</v>
          </cell>
          <cell r="R298">
            <v>14969.5</v>
          </cell>
          <cell r="S298">
            <v>27465.5</v>
          </cell>
          <cell r="T298">
            <v>9489.9</v>
          </cell>
          <cell r="U298">
            <v>877.3</v>
          </cell>
        </row>
        <row r="299">
          <cell r="Q299">
            <v>38222</v>
          </cell>
          <cell r="R299">
            <v>20536.099999999999</v>
          </cell>
          <cell r="S299">
            <v>22457.599999999999</v>
          </cell>
          <cell r="T299">
            <v>9807.4</v>
          </cell>
          <cell r="U299">
            <v>1147.7</v>
          </cell>
        </row>
        <row r="300">
          <cell r="Q300">
            <v>31711.200000000001</v>
          </cell>
          <cell r="R300">
            <v>24524.2</v>
          </cell>
          <cell r="S300">
            <v>28893.9</v>
          </cell>
          <cell r="T300">
            <v>8826.4</v>
          </cell>
          <cell r="U300">
            <v>1159</v>
          </cell>
        </row>
        <row r="301">
          <cell r="Q301">
            <v>29654.5</v>
          </cell>
          <cell r="R301">
            <v>18319.400000000001</v>
          </cell>
          <cell r="S301">
            <v>31424.2</v>
          </cell>
          <cell r="T301">
            <v>7211.6</v>
          </cell>
          <cell r="U301">
            <v>0</v>
          </cell>
        </row>
        <row r="302">
          <cell r="Q302">
            <v>29127.5</v>
          </cell>
          <cell r="R302">
            <v>18129.599999999999</v>
          </cell>
          <cell r="S302">
            <v>31057.200000000001</v>
          </cell>
          <cell r="T302">
            <v>9226.5</v>
          </cell>
          <cell r="U302">
            <v>2444.6999999999998</v>
          </cell>
        </row>
        <row r="303">
          <cell r="Q303">
            <v>26862.9</v>
          </cell>
          <cell r="R303">
            <v>16760.3</v>
          </cell>
          <cell r="S303">
            <v>27826.9</v>
          </cell>
          <cell r="T303">
            <v>6504.6</v>
          </cell>
          <cell r="U303">
            <v>1154</v>
          </cell>
        </row>
        <row r="304">
          <cell r="Q304">
            <v>26108.400000000001</v>
          </cell>
          <cell r="R304">
            <v>21081.7</v>
          </cell>
          <cell r="S304">
            <v>31025</v>
          </cell>
          <cell r="T304">
            <v>8014.4</v>
          </cell>
          <cell r="U304">
            <v>1224.0999999999999</v>
          </cell>
        </row>
        <row r="305">
          <cell r="Q305">
            <v>28795.5</v>
          </cell>
          <cell r="R305">
            <v>23098.5</v>
          </cell>
          <cell r="S305">
            <v>30872.5</v>
          </cell>
          <cell r="T305">
            <v>9834.6</v>
          </cell>
          <cell r="U305">
            <v>1031.7</v>
          </cell>
        </row>
        <row r="307">
          <cell r="Q307">
            <v>32660</v>
          </cell>
          <cell r="R307">
            <v>20227.900000000001</v>
          </cell>
          <cell r="S307">
            <v>30075.5</v>
          </cell>
          <cell r="T307">
            <v>7500</v>
          </cell>
          <cell r="U307">
            <v>959.1</v>
          </cell>
        </row>
        <row r="308">
          <cell r="Q308">
            <v>34124.1</v>
          </cell>
          <cell r="R308">
            <v>16279</v>
          </cell>
          <cell r="S308">
            <v>30672</v>
          </cell>
          <cell r="T308">
            <v>6751.8</v>
          </cell>
          <cell r="U308">
            <v>950</v>
          </cell>
        </row>
        <row r="309">
          <cell r="Q309">
            <v>32523.7</v>
          </cell>
          <cell r="R309">
            <v>17001.599999999999</v>
          </cell>
          <cell r="S309">
            <v>28061.9</v>
          </cell>
          <cell r="T309">
            <v>6423.1</v>
          </cell>
          <cell r="U309">
            <v>854.2</v>
          </cell>
        </row>
        <row r="310">
          <cell r="Q310">
            <v>37597.300000000003</v>
          </cell>
          <cell r="R310">
            <v>18312.8</v>
          </cell>
          <cell r="S310">
            <v>31449.200000000001</v>
          </cell>
          <cell r="T310">
            <v>6637.7</v>
          </cell>
          <cell r="U310">
            <v>758.7</v>
          </cell>
        </row>
        <row r="311">
          <cell r="Q311">
            <v>30344.6</v>
          </cell>
          <cell r="R311">
            <v>19428.400000000001</v>
          </cell>
          <cell r="S311">
            <v>29792.400000000001</v>
          </cell>
          <cell r="T311">
            <v>5975.8</v>
          </cell>
          <cell r="U311">
            <v>957.6</v>
          </cell>
        </row>
        <row r="312">
          <cell r="Q312">
            <v>39917.9</v>
          </cell>
          <cell r="R312">
            <v>18215.3</v>
          </cell>
          <cell r="S312">
            <v>32106.400000000001</v>
          </cell>
          <cell r="T312">
            <v>4588</v>
          </cell>
          <cell r="U312">
            <v>836.3</v>
          </cell>
        </row>
        <row r="313">
          <cell r="Q313">
            <v>32861.1</v>
          </cell>
          <cell r="R313">
            <v>21168.7</v>
          </cell>
          <cell r="S313">
            <v>30199.200000000001</v>
          </cell>
          <cell r="T313">
            <v>4985.8999999999996</v>
          </cell>
          <cell r="U313">
            <v>0</v>
          </cell>
        </row>
        <row r="314">
          <cell r="Q314">
            <v>35174.199999999997</v>
          </cell>
          <cell r="R314">
            <v>21097.599999999999</v>
          </cell>
          <cell r="S314">
            <v>29283.599999999999</v>
          </cell>
          <cell r="T314">
            <v>5136.3999999999996</v>
          </cell>
          <cell r="U314">
            <v>2208.6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U217"/>
  <sheetViews>
    <sheetView tabSelected="1" zoomScaleNormal="100" workbookViewId="0">
      <pane xSplit="2" ySplit="6" topLeftCell="C156" activePane="bottomRight" state="frozen"/>
      <selection pane="topRight" activeCell="C1" sqref="C1"/>
      <selection pane="bottomLeft" activeCell="A7" sqref="A7"/>
      <selection pane="bottomRight" activeCell="P182" sqref="P182"/>
    </sheetView>
  </sheetViews>
  <sheetFormatPr defaultColWidth="9.140625" defaultRowHeight="11.25"/>
  <cols>
    <col min="1" max="1" width="6" style="5" customWidth="1"/>
    <col min="2" max="2" width="4.85546875" style="5" customWidth="1"/>
    <col min="3" max="3" width="11.28515625" style="5" bestFit="1" customWidth="1"/>
    <col min="4" max="4" width="9.7109375" style="5" bestFit="1" customWidth="1"/>
    <col min="5" max="6" width="9.42578125" style="5" bestFit="1" customWidth="1"/>
    <col min="7" max="7" width="10.5703125" style="5" bestFit="1" customWidth="1"/>
    <col min="8" max="8" width="9.28515625" style="5" bestFit="1" customWidth="1"/>
    <col min="9" max="9" width="11.42578125" style="5" bestFit="1" customWidth="1"/>
    <col min="10" max="10" width="3.7109375" style="5" customWidth="1"/>
    <col min="11" max="12" width="9.28515625" style="5" bestFit="1" customWidth="1"/>
    <col min="13" max="13" width="7.85546875" style="5" bestFit="1" customWidth="1"/>
    <col min="14" max="14" width="6.5703125" style="5" customWidth="1"/>
    <col min="15" max="15" width="3.7109375" style="5" customWidth="1"/>
    <col min="16" max="16" width="9.140625" style="5" bestFit="1" customWidth="1"/>
    <col min="17" max="17" width="9.140625" style="5"/>
    <col min="18" max="18" width="8.5703125" style="5" bestFit="1" customWidth="1"/>
    <col min="19" max="19" width="8.85546875" style="5" bestFit="1" customWidth="1"/>
    <col min="20" max="20" width="9.140625" style="5"/>
    <col min="21" max="22" width="9.28515625" style="5" bestFit="1" customWidth="1"/>
    <col min="23" max="16384" width="9.140625" style="5"/>
  </cols>
  <sheetData>
    <row r="1" spans="1:47">
      <c r="A1" s="57" t="s">
        <v>54</v>
      </c>
      <c r="G1" s="136" t="s">
        <v>66</v>
      </c>
    </row>
    <row r="3" spans="1:47">
      <c r="D3" s="57"/>
      <c r="L3" s="57" t="s">
        <v>53</v>
      </c>
    </row>
    <row r="4" spans="1:47" ht="12.75">
      <c r="A4" s="10" t="s">
        <v>1</v>
      </c>
      <c r="B4" s="3"/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/>
      <c r="K4" s="14" t="s">
        <v>24</v>
      </c>
      <c r="L4" s="14" t="s">
        <v>25</v>
      </c>
      <c r="M4" s="1" t="s">
        <v>28</v>
      </c>
      <c r="N4" s="26" t="s">
        <v>26</v>
      </c>
      <c r="P4" s="140"/>
      <c r="Q4" s="3"/>
    </row>
    <row r="5" spans="1:47" ht="12.75">
      <c r="A5" s="11" t="s">
        <v>7</v>
      </c>
      <c r="B5" s="12" t="s">
        <v>8</v>
      </c>
      <c r="C5" s="13" t="s">
        <v>9</v>
      </c>
      <c r="D5" s="11" t="s">
        <v>10</v>
      </c>
      <c r="E5" s="122" t="s">
        <v>11</v>
      </c>
      <c r="F5" s="13" t="s">
        <v>12</v>
      </c>
      <c r="G5" s="123" t="s">
        <v>46</v>
      </c>
      <c r="H5" s="11" t="s">
        <v>13</v>
      </c>
      <c r="I5" s="124" t="s">
        <v>47</v>
      </c>
      <c r="J5" s="2"/>
      <c r="K5" s="31" t="s">
        <v>27</v>
      </c>
      <c r="L5" s="31" t="s">
        <v>28</v>
      </c>
      <c r="M5" s="31" t="s">
        <v>29</v>
      </c>
      <c r="N5" s="27" t="s">
        <v>30</v>
      </c>
      <c r="P5" s="13" t="s">
        <v>9</v>
      </c>
      <c r="Q5" s="11" t="s">
        <v>10</v>
      </c>
      <c r="R5" s="122" t="s">
        <v>11</v>
      </c>
      <c r="S5" s="13" t="s">
        <v>12</v>
      </c>
      <c r="T5" s="123" t="s">
        <v>46</v>
      </c>
      <c r="U5" s="11" t="s">
        <v>13</v>
      </c>
      <c r="V5" s="124" t="s">
        <v>47</v>
      </c>
    </row>
    <row r="7" spans="1:47">
      <c r="A7" s="23">
        <v>2000</v>
      </c>
      <c r="B7" s="24">
        <v>12</v>
      </c>
      <c r="C7" s="25">
        <f t="shared" ref="C7:C33" si="0">SUM(D7:G7,H7)</f>
        <v>96545.1</v>
      </c>
      <c r="D7" s="25">
        <v>28507.200000000001</v>
      </c>
      <c r="E7" s="25">
        <v>17721.900000000001</v>
      </c>
      <c r="F7" s="25">
        <v>20458</v>
      </c>
      <c r="G7" s="25">
        <v>29822.799999999999</v>
      </c>
      <c r="H7" s="25">
        <v>35.200000000000003</v>
      </c>
      <c r="I7" s="25"/>
      <c r="O7" s="37"/>
      <c r="P7" s="38"/>
      <c r="Q7" s="39"/>
      <c r="R7" s="39"/>
      <c r="S7" s="38"/>
      <c r="T7" s="40"/>
      <c r="U7" s="39"/>
      <c r="V7" s="41"/>
      <c r="W7" s="42"/>
      <c r="X7" s="40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</row>
    <row r="8" spans="1:47" ht="12.75">
      <c r="A8" s="2">
        <v>2001</v>
      </c>
      <c r="B8" s="3">
        <v>1</v>
      </c>
      <c r="C8" s="66">
        <f t="shared" ref="C8:C19" si="1">SUM(D8:H8)</f>
        <v>96125.6</v>
      </c>
      <c r="D8" s="4">
        <v>30984.3</v>
      </c>
      <c r="E8" s="4">
        <v>11081.2</v>
      </c>
      <c r="F8" s="4">
        <v>24419.3</v>
      </c>
      <c r="G8" s="4">
        <v>29606.3</v>
      </c>
      <c r="H8" s="4">
        <v>34.5</v>
      </c>
      <c r="I8" s="97">
        <f>G8+E8</f>
        <v>40687.5</v>
      </c>
      <c r="J8" s="2"/>
      <c r="K8" s="32">
        <v>0.66</v>
      </c>
      <c r="L8" s="5">
        <f>ROUND((C8)/(K8*744),0)</f>
        <v>196</v>
      </c>
      <c r="N8"/>
      <c r="O8" s="44"/>
      <c r="P8" s="52">
        <f>[1]IS!$AG2+174</f>
        <v>234.55752000000001</v>
      </c>
      <c r="Q8" s="51">
        <f t="shared" ref="Q8:Q23" si="2">P8-L8</f>
        <v>38.557520000000011</v>
      </c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</row>
    <row r="9" spans="1:47" ht="12.75">
      <c r="A9" s="2">
        <v>2001</v>
      </c>
      <c r="B9" s="3">
        <v>2</v>
      </c>
      <c r="C9" s="66">
        <f t="shared" si="1"/>
        <v>90684.9</v>
      </c>
      <c r="D9" s="4">
        <v>27964.9</v>
      </c>
      <c r="E9" s="4">
        <v>12515.8</v>
      </c>
      <c r="F9" s="4">
        <v>17307.7</v>
      </c>
      <c r="G9" s="4">
        <v>32859.1</v>
      </c>
      <c r="H9" s="4">
        <v>37.4</v>
      </c>
      <c r="I9" s="97">
        <f t="shared" ref="I9:I19" si="3">G9+E9</f>
        <v>45374.899999999994</v>
      </c>
      <c r="J9" s="2"/>
      <c r="K9" s="32">
        <v>0.66</v>
      </c>
      <c r="L9" s="5">
        <f>ROUND(C9/(K9*672),0)</f>
        <v>204</v>
      </c>
      <c r="N9"/>
      <c r="O9" s="44"/>
      <c r="P9" s="52">
        <f>[1]IS!$AG3</f>
        <v>290.41343000000001</v>
      </c>
      <c r="Q9" s="51">
        <f t="shared" si="2"/>
        <v>86.413430000000005</v>
      </c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</row>
    <row r="10" spans="1:47" ht="12.75">
      <c r="A10" s="2">
        <v>2001</v>
      </c>
      <c r="B10" s="3">
        <v>3</v>
      </c>
      <c r="C10" s="81">
        <f t="shared" si="1"/>
        <v>93634.3</v>
      </c>
      <c r="D10" s="4">
        <v>27197.5</v>
      </c>
      <c r="E10" s="4">
        <v>18174.599999999999</v>
      </c>
      <c r="F10" s="4">
        <v>22047.7</v>
      </c>
      <c r="G10" s="4">
        <v>26092.7</v>
      </c>
      <c r="H10" s="4">
        <v>121.8</v>
      </c>
      <c r="I10" s="97">
        <f t="shared" si="3"/>
        <v>44267.3</v>
      </c>
      <c r="J10" s="2"/>
      <c r="K10" s="32">
        <v>0.66</v>
      </c>
      <c r="L10" s="5">
        <f>ROUND(C10/(K10*744),0)</f>
        <v>191</v>
      </c>
      <c r="M10" s="34"/>
      <c r="N10" s="28"/>
      <c r="O10" s="44"/>
      <c r="P10" s="52">
        <f>[1]IS!$AG4</f>
        <v>287.66907000000003</v>
      </c>
      <c r="Q10" s="51">
        <f t="shared" si="2"/>
        <v>96.669070000000033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</row>
    <row r="11" spans="1:47" ht="12.75">
      <c r="A11" s="2">
        <v>2001</v>
      </c>
      <c r="B11" s="3">
        <v>4</v>
      </c>
      <c r="C11" s="81">
        <f t="shared" si="1"/>
        <v>94460</v>
      </c>
      <c r="D11" s="4">
        <v>23145.5</v>
      </c>
      <c r="E11" s="4">
        <v>16955.2</v>
      </c>
      <c r="F11" s="4">
        <v>24543.1</v>
      </c>
      <c r="G11" s="4">
        <v>29777.4</v>
      </c>
      <c r="H11" s="4">
        <v>38.799999999999997</v>
      </c>
      <c r="I11" s="97">
        <f t="shared" si="3"/>
        <v>46732.600000000006</v>
      </c>
      <c r="J11" s="2"/>
      <c r="K11" s="32">
        <v>0.66</v>
      </c>
      <c r="L11" s="5">
        <f>ROUND(C11/(K11*720),0)</f>
        <v>199</v>
      </c>
      <c r="M11" s="34"/>
      <c r="N11" s="29"/>
      <c r="O11" s="44"/>
      <c r="P11" s="52">
        <f>[1]IS!$AG5</f>
        <v>266.52168999999998</v>
      </c>
      <c r="Q11" s="51">
        <f t="shared" si="2"/>
        <v>67.521689999999978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</row>
    <row r="12" spans="1:47" ht="12.75">
      <c r="A12" s="2">
        <v>2001</v>
      </c>
      <c r="B12" s="3">
        <v>5</v>
      </c>
      <c r="C12" s="81">
        <f t="shared" si="1"/>
        <v>89322</v>
      </c>
      <c r="D12" s="4">
        <v>22787.1</v>
      </c>
      <c r="E12" s="4">
        <v>17575.099999999999</v>
      </c>
      <c r="F12" s="4">
        <v>18102.2</v>
      </c>
      <c r="G12" s="4">
        <v>29338.799999999999</v>
      </c>
      <c r="H12" s="4">
        <v>1518.8</v>
      </c>
      <c r="I12" s="97">
        <f t="shared" si="3"/>
        <v>46913.899999999994</v>
      </c>
      <c r="J12" s="2"/>
      <c r="K12" s="32">
        <v>0.66</v>
      </c>
      <c r="L12" s="5">
        <f>ROUND(C12/(K12*744),0)</f>
        <v>182</v>
      </c>
      <c r="M12" s="35"/>
      <c r="N12" s="30"/>
      <c r="O12" s="44"/>
      <c r="P12" s="52">
        <f>[1]IS!$AG6</f>
        <v>283.31709999999998</v>
      </c>
      <c r="Q12" s="51">
        <f t="shared" si="2"/>
        <v>101.31709999999998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</row>
    <row r="13" spans="1:47" ht="12.75">
      <c r="A13" s="2">
        <v>2001</v>
      </c>
      <c r="B13" s="3">
        <v>6</v>
      </c>
      <c r="C13" s="81">
        <f t="shared" si="1"/>
        <v>86296.400000000009</v>
      </c>
      <c r="D13" s="4">
        <v>22096.400000000001</v>
      </c>
      <c r="E13" s="4">
        <v>16469.400000000001</v>
      </c>
      <c r="F13" s="4">
        <v>16097.7</v>
      </c>
      <c r="G13" s="4">
        <v>30199.8</v>
      </c>
      <c r="H13" s="4">
        <v>1433.1</v>
      </c>
      <c r="I13" s="97">
        <f t="shared" si="3"/>
        <v>46669.2</v>
      </c>
      <c r="J13" s="2"/>
      <c r="K13" s="32">
        <v>0.66</v>
      </c>
      <c r="L13" s="5">
        <f>ROUND(C13/(K13*720),0)</f>
        <v>182</v>
      </c>
      <c r="M13" s="35"/>
      <c r="N13" s="30"/>
      <c r="O13" s="44"/>
      <c r="P13" s="52">
        <f>[1]IS!$AG7</f>
        <v>277.75183000000004</v>
      </c>
      <c r="Q13" s="51">
        <f t="shared" si="2"/>
        <v>95.751830000000041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</row>
    <row r="14" spans="1:47" ht="12.75">
      <c r="A14" s="2">
        <v>2001</v>
      </c>
      <c r="B14" s="3">
        <v>7</v>
      </c>
      <c r="C14" s="81">
        <f t="shared" si="1"/>
        <v>83636.5</v>
      </c>
      <c r="D14" s="4">
        <v>18227.900000000001</v>
      </c>
      <c r="E14" s="4">
        <v>18451</v>
      </c>
      <c r="F14" s="4">
        <v>17731.2</v>
      </c>
      <c r="G14" s="4">
        <v>28543.4</v>
      </c>
      <c r="H14" s="4">
        <v>683</v>
      </c>
      <c r="I14" s="97">
        <f t="shared" si="3"/>
        <v>46994.400000000001</v>
      </c>
      <c r="J14" s="2"/>
      <c r="K14" s="32">
        <v>0.66</v>
      </c>
      <c r="L14" s="5">
        <f>ROUND(C14/(K14*744),0)</f>
        <v>170</v>
      </c>
      <c r="M14" s="35"/>
      <c r="N14" s="30"/>
      <c r="O14" s="44"/>
      <c r="P14" s="52">
        <f>[1]IS!$AG8</f>
        <v>189.88022000000001</v>
      </c>
      <c r="Q14" s="51">
        <f t="shared" si="2"/>
        <v>19.880220000000008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</row>
    <row r="15" spans="1:47" ht="12.75">
      <c r="A15" s="2">
        <v>2001</v>
      </c>
      <c r="B15" s="3">
        <v>8</v>
      </c>
      <c r="C15" s="81">
        <f t="shared" si="1"/>
        <v>50701.399999999994</v>
      </c>
      <c r="D15" s="4">
        <v>19339.8</v>
      </c>
      <c r="E15" s="4">
        <v>16283.4</v>
      </c>
      <c r="F15" s="4">
        <v>10255.299999999999</v>
      </c>
      <c r="G15" s="4">
        <v>4712.7</v>
      </c>
      <c r="H15" s="4">
        <v>110.2</v>
      </c>
      <c r="I15" s="97">
        <f t="shared" si="3"/>
        <v>20996.1</v>
      </c>
      <c r="J15" s="2"/>
      <c r="K15" s="32">
        <v>0.66</v>
      </c>
      <c r="L15" s="33">
        <f>ROUND((C15+28000)/(K15*744),0)</f>
        <v>160</v>
      </c>
      <c r="M15" s="35"/>
      <c r="N15" s="30"/>
      <c r="O15" s="44"/>
      <c r="P15" s="52">
        <f>[1]IS!$AG9</f>
        <v>255.20636999999999</v>
      </c>
      <c r="Q15" s="51">
        <f t="shared" si="2"/>
        <v>95.206369999999993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</row>
    <row r="16" spans="1:47" ht="12.75">
      <c r="A16" s="2">
        <v>2001</v>
      </c>
      <c r="B16" s="3">
        <v>9</v>
      </c>
      <c r="C16" s="81">
        <f t="shared" si="1"/>
        <v>86602.599999999991</v>
      </c>
      <c r="D16" s="4">
        <v>26224.400000000001</v>
      </c>
      <c r="E16" s="4">
        <v>18268.3</v>
      </c>
      <c r="F16" s="4">
        <v>15774.8</v>
      </c>
      <c r="G16" s="4">
        <v>26307.200000000001</v>
      </c>
      <c r="H16" s="4">
        <v>27.9</v>
      </c>
      <c r="I16" s="97">
        <f t="shared" si="3"/>
        <v>44575.5</v>
      </c>
      <c r="J16" s="2"/>
      <c r="K16" s="32">
        <v>0.66</v>
      </c>
      <c r="L16" s="5">
        <f>ROUND(C16/(K16*720),0)</f>
        <v>182</v>
      </c>
      <c r="M16" s="35"/>
      <c r="N16" s="30"/>
      <c r="O16" s="44"/>
      <c r="P16" s="52">
        <f>[1]IS!$AG10</f>
        <v>279.03359999999998</v>
      </c>
      <c r="Q16" s="51">
        <f t="shared" si="2"/>
        <v>97.033599999999979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</row>
    <row r="17" spans="1:47" ht="12.75">
      <c r="A17" s="2">
        <v>2001</v>
      </c>
      <c r="B17" s="3">
        <v>10</v>
      </c>
      <c r="C17" s="81">
        <f t="shared" si="1"/>
        <v>77614.199999999983</v>
      </c>
      <c r="D17" s="4">
        <v>18695.599999999999</v>
      </c>
      <c r="E17" s="4">
        <v>19346.900000000001</v>
      </c>
      <c r="F17" s="4">
        <v>14470.2</v>
      </c>
      <c r="G17" s="4">
        <v>24861.1</v>
      </c>
      <c r="H17" s="4">
        <v>240.4</v>
      </c>
      <c r="I17" s="97">
        <f t="shared" si="3"/>
        <v>44208</v>
      </c>
      <c r="J17" s="2"/>
      <c r="K17" s="32">
        <v>0.66</v>
      </c>
      <c r="L17" s="5">
        <f>ROUND(C17/(K17*744),0)</f>
        <v>158</v>
      </c>
      <c r="N17"/>
      <c r="O17" s="44"/>
      <c r="P17" s="52">
        <f>[1]IS!$AG11</f>
        <v>201.90697</v>
      </c>
      <c r="Q17" s="51">
        <f t="shared" si="2"/>
        <v>43.906970000000001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</row>
    <row r="18" spans="1:47" ht="12.75">
      <c r="A18" s="2">
        <v>2001</v>
      </c>
      <c r="B18" s="3">
        <v>11</v>
      </c>
      <c r="C18" s="81">
        <f t="shared" si="1"/>
        <v>90040.300000000017</v>
      </c>
      <c r="D18" s="4">
        <v>20867.900000000001</v>
      </c>
      <c r="E18" s="4">
        <v>17419.2</v>
      </c>
      <c r="F18" s="4">
        <v>21725.4</v>
      </c>
      <c r="G18" s="4">
        <v>30019.7</v>
      </c>
      <c r="H18" s="4">
        <v>8.1</v>
      </c>
      <c r="I18" s="97">
        <f t="shared" si="3"/>
        <v>47438.9</v>
      </c>
      <c r="J18" s="2"/>
      <c r="K18" s="32">
        <v>0.66</v>
      </c>
      <c r="L18" s="5">
        <f>ROUND(C18/(K18*720),0)</f>
        <v>189</v>
      </c>
      <c r="N18"/>
      <c r="O18" s="44"/>
      <c r="P18" s="52">
        <f>[1]IS!$AG12</f>
        <v>302.30781000000002</v>
      </c>
      <c r="Q18" s="51">
        <f t="shared" si="2"/>
        <v>113.30781000000002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</row>
    <row r="19" spans="1:47" ht="12.75">
      <c r="A19" s="2">
        <v>2001</v>
      </c>
      <c r="B19" s="3">
        <v>12</v>
      </c>
      <c r="C19" s="81">
        <f t="shared" si="1"/>
        <v>82849.100000000006</v>
      </c>
      <c r="D19" s="4">
        <v>17849.099999999999</v>
      </c>
      <c r="E19" s="4">
        <v>16019.2</v>
      </c>
      <c r="F19" s="4">
        <v>22777.1</v>
      </c>
      <c r="G19" s="4">
        <v>26133.599999999999</v>
      </c>
      <c r="H19" s="4">
        <v>70.099999999999994</v>
      </c>
      <c r="I19" s="97">
        <f t="shared" si="3"/>
        <v>42152.800000000003</v>
      </c>
      <c r="J19" s="2"/>
      <c r="K19" s="32">
        <v>0.66</v>
      </c>
      <c r="L19" s="5">
        <f>ROUND(C19/(K19*744),0)</f>
        <v>169</v>
      </c>
      <c r="M19" s="35"/>
      <c r="N19" s="30"/>
      <c r="O19" s="44"/>
      <c r="P19" s="52">
        <f>[1]IS!$AG13</f>
        <v>233.30064000000002</v>
      </c>
      <c r="Q19" s="51">
        <f t="shared" si="2"/>
        <v>64.300640000000016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</row>
    <row r="20" spans="1:47" ht="12.75">
      <c r="A20" s="19" t="s">
        <v>0</v>
      </c>
      <c r="B20" s="17"/>
      <c r="C20" s="20">
        <f t="shared" si="0"/>
        <v>1021967.2999999999</v>
      </c>
      <c r="D20" s="20">
        <f t="shared" ref="D20:G20" si="4">SUM(D8:D19)</f>
        <v>275380.39999999997</v>
      </c>
      <c r="E20" s="20">
        <f t="shared" si="4"/>
        <v>198559.3</v>
      </c>
      <c r="F20" s="20">
        <f t="shared" si="4"/>
        <v>225251.69999999998</v>
      </c>
      <c r="G20" s="20">
        <f t="shared" si="4"/>
        <v>318451.8</v>
      </c>
      <c r="H20" s="20">
        <f>SUM(H8:H19)</f>
        <v>4324.1000000000004</v>
      </c>
      <c r="I20" s="98">
        <f>G20+E20</f>
        <v>517011.1</v>
      </c>
      <c r="J20" s="20"/>
      <c r="K20" s="48">
        <v>0.66</v>
      </c>
      <c r="L20" s="49">
        <f>ROUND(C20/(K20*8760),0)</f>
        <v>177</v>
      </c>
      <c r="M20" s="21"/>
      <c r="N20" s="54"/>
      <c r="O20" s="55"/>
      <c r="P20" s="64">
        <f>MAX(P8:P19)</f>
        <v>302.30781000000002</v>
      </c>
      <c r="Q20" s="56">
        <f t="shared" si="2"/>
        <v>125.30781000000002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</row>
    <row r="21" spans="1:47" ht="12.75">
      <c r="A21" s="2">
        <v>2002</v>
      </c>
      <c r="B21" s="3">
        <v>1</v>
      </c>
      <c r="C21" s="66">
        <f t="shared" ref="C21:C32" si="5">SUM(D21:H21)</f>
        <v>58454.700000000004</v>
      </c>
      <c r="D21" s="6">
        <v>19224.099999999999</v>
      </c>
      <c r="E21" s="6">
        <v>14037.4</v>
      </c>
      <c r="F21" s="6">
        <v>22961.3</v>
      </c>
      <c r="G21" s="6">
        <v>2191.9</v>
      </c>
      <c r="H21" s="6">
        <v>40</v>
      </c>
      <c r="I21" s="97">
        <f>G21+E21</f>
        <v>16229.3</v>
      </c>
      <c r="J21" s="2"/>
      <c r="K21" s="32">
        <v>0.66</v>
      </c>
      <c r="L21" s="33">
        <f>ROUND((C21+24000)/(K21*744),0)</f>
        <v>168</v>
      </c>
      <c r="M21" s="36">
        <f>L21-L8</f>
        <v>-28</v>
      </c>
      <c r="N21" s="29"/>
      <c r="O21" s="44"/>
      <c r="P21" s="53">
        <f>[2]IS!$AJ3</f>
        <v>269.89999999999998</v>
      </c>
      <c r="Q21" s="51">
        <f t="shared" si="2"/>
        <v>101.89999999999998</v>
      </c>
      <c r="R21" s="45"/>
      <c r="S21" s="45"/>
      <c r="T21" s="45"/>
      <c r="U21" s="45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</row>
    <row r="22" spans="1:47">
      <c r="A22" s="2">
        <v>2002</v>
      </c>
      <c r="B22" s="3">
        <v>2</v>
      </c>
      <c r="C22" s="66">
        <f t="shared" si="5"/>
        <v>88174.6</v>
      </c>
      <c r="D22" s="7">
        <v>21966.400000000001</v>
      </c>
      <c r="E22" s="7">
        <v>17293</v>
      </c>
      <c r="F22" s="7">
        <v>23823.7</v>
      </c>
      <c r="G22" s="7">
        <v>24937.7</v>
      </c>
      <c r="H22" s="7">
        <v>153.80000000000001</v>
      </c>
      <c r="I22" s="97">
        <f t="shared" ref="I22:I32" si="6">G22+E22</f>
        <v>42230.7</v>
      </c>
      <c r="J22" s="2"/>
      <c r="K22" s="32">
        <v>0.66</v>
      </c>
      <c r="L22" s="5">
        <f>ROUND(C22/(K22*672),0)</f>
        <v>199</v>
      </c>
      <c r="M22" s="36">
        <f>L22-L9</f>
        <v>-5</v>
      </c>
      <c r="N22" s="2"/>
      <c r="O22" s="44"/>
      <c r="P22" s="53">
        <f>[2]IS!$AJ4</f>
        <v>277.5</v>
      </c>
      <c r="Q22" s="51">
        <f t="shared" si="2"/>
        <v>78.5</v>
      </c>
      <c r="R22" s="45"/>
      <c r="S22" s="45"/>
      <c r="T22" s="45"/>
      <c r="U22" s="45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</row>
    <row r="23" spans="1:47">
      <c r="A23" s="2">
        <v>2002</v>
      </c>
      <c r="B23" s="3">
        <v>3</v>
      </c>
      <c r="C23" s="81">
        <f t="shared" si="5"/>
        <v>81570.700000000012</v>
      </c>
      <c r="D23" s="22">
        <v>19106.400000000001</v>
      </c>
      <c r="E23" s="22">
        <v>16307.2</v>
      </c>
      <c r="F23" s="22">
        <v>21954.5</v>
      </c>
      <c r="G23" s="22">
        <v>24181</v>
      </c>
      <c r="H23" s="22">
        <v>21.6</v>
      </c>
      <c r="I23" s="97">
        <f t="shared" si="6"/>
        <v>40488.199999999997</v>
      </c>
      <c r="J23" s="2"/>
      <c r="K23" s="32">
        <v>0.66</v>
      </c>
      <c r="L23" s="5">
        <f>ROUND(C23/(K23*744),0)</f>
        <v>166</v>
      </c>
      <c r="M23" s="36">
        <f t="shared" ref="M23:M32" si="7">L23-L10</f>
        <v>-25</v>
      </c>
      <c r="N23" s="2"/>
      <c r="O23" s="44"/>
      <c r="P23" s="53">
        <f>[2]IS!$AJ5</f>
        <v>312.60000000000002</v>
      </c>
      <c r="Q23" s="51">
        <f t="shared" si="2"/>
        <v>146.60000000000002</v>
      </c>
      <c r="R23" s="45"/>
      <c r="S23" s="45"/>
      <c r="T23" s="45"/>
      <c r="U23" s="45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</row>
    <row r="24" spans="1:47">
      <c r="A24" s="2">
        <v>2002</v>
      </c>
      <c r="B24" s="3">
        <v>4</v>
      </c>
      <c r="C24" s="81">
        <f t="shared" si="5"/>
        <v>85566.8</v>
      </c>
      <c r="D24" s="22">
        <v>23648.3</v>
      </c>
      <c r="E24" s="22">
        <v>15397.6</v>
      </c>
      <c r="F24" s="22">
        <v>22457.200000000001</v>
      </c>
      <c r="G24" s="22">
        <v>24007.9</v>
      </c>
      <c r="H24" s="22">
        <v>55.8</v>
      </c>
      <c r="I24" s="97">
        <f t="shared" si="6"/>
        <v>39405.5</v>
      </c>
      <c r="J24" s="2"/>
      <c r="K24" s="32">
        <v>0.66</v>
      </c>
      <c r="L24" s="5">
        <f>ROUND(C24/(K24*720),0)</f>
        <v>180</v>
      </c>
      <c r="M24" s="36">
        <f t="shared" si="7"/>
        <v>-19</v>
      </c>
      <c r="N24" s="2"/>
      <c r="O24" s="44"/>
      <c r="P24" s="53">
        <f>[2]IS!$AJ6</f>
        <v>257</v>
      </c>
      <c r="Q24" s="51">
        <f t="shared" ref="Q24:Q47" si="8">P24-L24</f>
        <v>77</v>
      </c>
      <c r="R24" s="45"/>
      <c r="S24" s="45"/>
      <c r="T24" s="45"/>
      <c r="U24" s="45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</row>
    <row r="25" spans="1:47">
      <c r="A25" s="2">
        <v>2002</v>
      </c>
      <c r="B25" s="3">
        <v>5</v>
      </c>
      <c r="C25" s="81">
        <f t="shared" si="5"/>
        <v>99652.300000000017</v>
      </c>
      <c r="D25" s="22">
        <v>19017.3</v>
      </c>
      <c r="E25" s="22">
        <v>32636</v>
      </c>
      <c r="F25" s="22">
        <v>20307.400000000001</v>
      </c>
      <c r="G25" s="22">
        <v>27390.3</v>
      </c>
      <c r="H25" s="22">
        <v>301.3</v>
      </c>
      <c r="I25" s="97">
        <f t="shared" si="6"/>
        <v>60026.3</v>
      </c>
      <c r="J25" s="2"/>
      <c r="K25" s="32">
        <v>0.66</v>
      </c>
      <c r="L25" s="33">
        <f>ROUND((C25-16000)/(K25*744),0)</f>
        <v>170</v>
      </c>
      <c r="M25" s="36">
        <f t="shared" si="7"/>
        <v>-12</v>
      </c>
      <c r="N25" s="2"/>
      <c r="O25" s="44"/>
      <c r="P25" s="53">
        <f>[2]IS!$AJ7</f>
        <v>318.60000000000002</v>
      </c>
      <c r="Q25" s="51">
        <f t="shared" si="8"/>
        <v>148.60000000000002</v>
      </c>
      <c r="R25" s="45"/>
      <c r="S25" s="45"/>
      <c r="T25" s="45"/>
      <c r="U25" s="45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</row>
    <row r="26" spans="1:47">
      <c r="A26" s="2">
        <v>2002</v>
      </c>
      <c r="B26" s="3">
        <v>6</v>
      </c>
      <c r="C26" s="81">
        <f t="shared" si="5"/>
        <v>67020.600000000006</v>
      </c>
      <c r="D26" s="22">
        <v>21059.7</v>
      </c>
      <c r="E26" s="22">
        <v>0</v>
      </c>
      <c r="F26" s="22">
        <v>18855.2</v>
      </c>
      <c r="G26" s="22">
        <v>26605.9</v>
      </c>
      <c r="H26" s="22">
        <v>499.8</v>
      </c>
      <c r="I26" s="97">
        <f t="shared" si="6"/>
        <v>26605.9</v>
      </c>
      <c r="J26" s="2"/>
      <c r="K26" s="32">
        <v>0.66</v>
      </c>
      <c r="L26" s="33">
        <f>ROUND((C26+16000)/(K26*720),0)</f>
        <v>175</v>
      </c>
      <c r="M26" s="36">
        <f t="shared" si="7"/>
        <v>-7</v>
      </c>
      <c r="N26" s="2"/>
      <c r="O26" s="44"/>
      <c r="P26" s="53">
        <f>[2]IS!$AJ8</f>
        <v>258.10000000000002</v>
      </c>
      <c r="Q26" s="51">
        <f t="shared" si="8"/>
        <v>83.100000000000023</v>
      </c>
      <c r="R26" s="45"/>
      <c r="S26" s="45"/>
      <c r="T26" s="45"/>
      <c r="U26" s="45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</row>
    <row r="27" spans="1:47">
      <c r="A27" s="2">
        <v>2002</v>
      </c>
      <c r="B27" s="3">
        <v>7</v>
      </c>
      <c r="C27" s="81">
        <f t="shared" si="5"/>
        <v>80933.899999999994</v>
      </c>
      <c r="D27" s="22">
        <v>19122.3</v>
      </c>
      <c r="E27" s="22">
        <v>18601.099999999999</v>
      </c>
      <c r="F27" s="22">
        <v>19179.900000000001</v>
      </c>
      <c r="G27" s="22">
        <v>23991.4</v>
      </c>
      <c r="H27" s="22">
        <v>39.200000000000003</v>
      </c>
      <c r="I27" s="97">
        <f t="shared" si="6"/>
        <v>42592.5</v>
      </c>
      <c r="J27" s="2"/>
      <c r="K27" s="32">
        <v>0.66</v>
      </c>
      <c r="L27" s="5">
        <f>ROUND(C27/(K27*744),0)</f>
        <v>165</v>
      </c>
      <c r="M27" s="36">
        <f t="shared" si="7"/>
        <v>-5</v>
      </c>
      <c r="N27" s="2"/>
      <c r="O27" s="44"/>
      <c r="P27" s="53">
        <f>[2]IS!$AJ9</f>
        <v>273.2</v>
      </c>
      <c r="Q27" s="51">
        <f t="shared" si="8"/>
        <v>108.19999999999999</v>
      </c>
      <c r="R27" s="45"/>
      <c r="S27" s="45"/>
      <c r="T27" s="45"/>
      <c r="U27" s="45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</row>
    <row r="28" spans="1:47">
      <c r="A28" s="2">
        <v>2002</v>
      </c>
      <c r="B28" s="3">
        <v>8</v>
      </c>
      <c r="C28" s="81">
        <f t="shared" si="5"/>
        <v>84523.1</v>
      </c>
      <c r="D28" s="22">
        <v>21768.6</v>
      </c>
      <c r="E28" s="22">
        <v>10683.8</v>
      </c>
      <c r="F28" s="22">
        <v>22704</v>
      </c>
      <c r="G28" s="22">
        <v>29222.1</v>
      </c>
      <c r="H28" s="22">
        <v>144.6</v>
      </c>
      <c r="I28" s="97">
        <f t="shared" si="6"/>
        <v>39905.899999999994</v>
      </c>
      <c r="J28" s="2"/>
      <c r="K28" s="32">
        <v>0.66</v>
      </c>
      <c r="L28" s="5">
        <f>ROUND(C28/(K28*744),0)</f>
        <v>172</v>
      </c>
      <c r="M28" s="36">
        <f t="shared" si="7"/>
        <v>12</v>
      </c>
      <c r="N28" s="2"/>
      <c r="O28" s="44"/>
      <c r="P28" s="53">
        <f>[2]IS!$AJ10</f>
        <v>237</v>
      </c>
      <c r="Q28" s="51">
        <f t="shared" si="8"/>
        <v>65</v>
      </c>
      <c r="R28" s="45"/>
      <c r="S28" s="45"/>
      <c r="T28" s="45"/>
      <c r="U28" s="45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</row>
    <row r="29" spans="1:47">
      <c r="A29" s="2">
        <v>2002</v>
      </c>
      <c r="B29" s="3">
        <v>9</v>
      </c>
      <c r="C29" s="81">
        <f t="shared" si="5"/>
        <v>87313.099999999991</v>
      </c>
      <c r="D29" s="22">
        <v>27344.400000000001</v>
      </c>
      <c r="E29" s="22">
        <v>16278.6</v>
      </c>
      <c r="F29" s="22">
        <v>18773.099999999999</v>
      </c>
      <c r="G29" s="22">
        <v>24786.6</v>
      </c>
      <c r="H29" s="22">
        <v>130.4</v>
      </c>
      <c r="I29" s="97">
        <f t="shared" si="6"/>
        <v>41065.199999999997</v>
      </c>
      <c r="J29" s="2"/>
      <c r="K29" s="32">
        <v>0.66</v>
      </c>
      <c r="L29" s="5">
        <f>ROUND(C29/(K29*720),0)</f>
        <v>184</v>
      </c>
      <c r="M29" s="36">
        <f t="shared" si="7"/>
        <v>2</v>
      </c>
      <c r="N29" s="2"/>
      <c r="O29" s="44"/>
      <c r="P29" s="53">
        <f>[2]IS!$AJ11</f>
        <v>226.5</v>
      </c>
      <c r="Q29" s="51">
        <f t="shared" si="8"/>
        <v>42.5</v>
      </c>
      <c r="R29" s="45"/>
      <c r="S29" s="45"/>
      <c r="T29" s="45"/>
      <c r="U29" s="45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</row>
    <row r="30" spans="1:47">
      <c r="A30" s="2">
        <v>2002</v>
      </c>
      <c r="B30" s="3">
        <v>10</v>
      </c>
      <c r="C30" s="81">
        <f t="shared" si="5"/>
        <v>79585.500000000015</v>
      </c>
      <c r="D30" s="22">
        <v>19559.900000000001</v>
      </c>
      <c r="E30" s="22">
        <v>14149.2</v>
      </c>
      <c r="F30" s="22">
        <v>20042.5</v>
      </c>
      <c r="G30" s="22">
        <v>25779.8</v>
      </c>
      <c r="H30" s="22">
        <v>54.1</v>
      </c>
      <c r="I30" s="97">
        <f t="shared" si="6"/>
        <v>39929</v>
      </c>
      <c r="J30" s="2"/>
      <c r="K30" s="32">
        <v>0.66</v>
      </c>
      <c r="L30" s="5">
        <f>ROUND(C30/(K30*744),0)</f>
        <v>162</v>
      </c>
      <c r="M30" s="36">
        <f t="shared" si="7"/>
        <v>4</v>
      </c>
      <c r="N30" s="2"/>
      <c r="O30" s="44"/>
      <c r="P30" s="53">
        <f>[2]IS!$AJ12</f>
        <v>221.8</v>
      </c>
      <c r="Q30" s="51">
        <f t="shared" si="8"/>
        <v>59.800000000000011</v>
      </c>
      <c r="R30" s="45"/>
      <c r="S30" s="45"/>
      <c r="T30" s="45"/>
      <c r="U30" s="45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</row>
    <row r="31" spans="1:47">
      <c r="A31" s="2">
        <v>2002</v>
      </c>
      <c r="B31" s="3">
        <v>11</v>
      </c>
      <c r="C31" s="81">
        <f t="shared" si="5"/>
        <v>97892.430000000008</v>
      </c>
      <c r="D31" s="22">
        <v>19308.13</v>
      </c>
      <c r="E31" s="22">
        <v>29520.7</v>
      </c>
      <c r="F31" s="22">
        <v>22007.9</v>
      </c>
      <c r="G31" s="22">
        <v>27043.7</v>
      </c>
      <c r="H31" s="22">
        <v>12</v>
      </c>
      <c r="I31" s="97">
        <f t="shared" si="6"/>
        <v>56564.4</v>
      </c>
      <c r="J31" s="2"/>
      <c r="K31" s="32">
        <v>0.66</v>
      </c>
      <c r="L31" s="5">
        <f>ROUND(C31/(K31*720),0)</f>
        <v>206</v>
      </c>
      <c r="M31" s="36">
        <f t="shared" si="7"/>
        <v>17</v>
      </c>
      <c r="N31" s="2"/>
      <c r="O31" s="44"/>
      <c r="P31" s="53">
        <f>[2]IS!$AJ13</f>
        <v>295.3</v>
      </c>
      <c r="Q31" s="51">
        <f t="shared" si="8"/>
        <v>89.300000000000011</v>
      </c>
      <c r="R31" s="45"/>
      <c r="S31" s="45"/>
      <c r="T31" s="45"/>
      <c r="U31" s="45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</row>
    <row r="32" spans="1:47">
      <c r="A32" s="2">
        <v>2002</v>
      </c>
      <c r="B32" s="3">
        <v>12</v>
      </c>
      <c r="C32" s="81">
        <f t="shared" si="5"/>
        <v>90481.600000000006</v>
      </c>
      <c r="D32" s="22">
        <v>19865</v>
      </c>
      <c r="E32" s="22">
        <v>20162.3</v>
      </c>
      <c r="F32" s="22">
        <v>26466.9</v>
      </c>
      <c r="G32" s="22">
        <v>23864.5</v>
      </c>
      <c r="H32" s="22">
        <v>122.9</v>
      </c>
      <c r="I32" s="97">
        <f t="shared" si="6"/>
        <v>44026.8</v>
      </c>
      <c r="J32" s="2"/>
      <c r="K32" s="32">
        <v>0.66</v>
      </c>
      <c r="L32" s="5">
        <f>ROUND(C32/(K32*744),0)</f>
        <v>184</v>
      </c>
      <c r="M32" s="36">
        <f t="shared" si="7"/>
        <v>15</v>
      </c>
      <c r="N32" s="2"/>
      <c r="O32" s="44"/>
      <c r="P32" s="53">
        <f>[2]IS!$AJ14</f>
        <v>248.2</v>
      </c>
      <c r="Q32" s="51">
        <f t="shared" si="8"/>
        <v>64.199999999999989</v>
      </c>
      <c r="R32" s="45"/>
      <c r="S32" s="45"/>
      <c r="T32" s="45"/>
      <c r="U32" s="45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</row>
    <row r="33" spans="1:47">
      <c r="A33" s="16" t="s">
        <v>14</v>
      </c>
      <c r="B33" s="17"/>
      <c r="C33" s="18">
        <f t="shared" si="0"/>
        <v>1001169.3300000001</v>
      </c>
      <c r="D33" s="18">
        <f>SUM(D21:D32)</f>
        <v>250990.53</v>
      </c>
      <c r="E33" s="18">
        <f>SUM(E21:E32)</f>
        <v>205066.90000000002</v>
      </c>
      <c r="F33" s="18">
        <f>SUM(F21:F32)</f>
        <v>259533.6</v>
      </c>
      <c r="G33" s="18">
        <f>SUM(G21:G32)</f>
        <v>284002.80000000005</v>
      </c>
      <c r="H33" s="18">
        <f>SUM(H21:H32)</f>
        <v>1575.5</v>
      </c>
      <c r="I33" s="99">
        <f>G33+E33</f>
        <v>489069.70000000007</v>
      </c>
      <c r="J33" s="47"/>
      <c r="K33" s="48">
        <v>0.66</v>
      </c>
      <c r="L33" s="49">
        <f>ROUND(C33/(K33*8760),0)</f>
        <v>173</v>
      </c>
      <c r="M33" s="21"/>
      <c r="N33" s="21"/>
      <c r="O33" s="63"/>
      <c r="P33" s="68">
        <f>MAX(P21:P32)</f>
        <v>318.60000000000002</v>
      </c>
      <c r="Q33" s="56">
        <f t="shared" si="8"/>
        <v>145.60000000000002</v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</row>
    <row r="34" spans="1:47">
      <c r="A34" s="15">
        <v>2003</v>
      </c>
      <c r="B34" s="3">
        <v>1</v>
      </c>
      <c r="C34" s="65">
        <f t="shared" ref="C34:C45" si="9">SUM(D34:H34)</f>
        <v>83782</v>
      </c>
      <c r="D34" s="65">
        <v>31115.1</v>
      </c>
      <c r="E34" s="65">
        <v>0</v>
      </c>
      <c r="F34" s="65">
        <v>21341.200000000001</v>
      </c>
      <c r="G34" s="65">
        <v>31022.1</v>
      </c>
      <c r="H34" s="65">
        <v>303.60000000000002</v>
      </c>
      <c r="I34" s="100">
        <f t="shared" ref="I34:I97" si="10">G34+E34</f>
        <v>31022.1</v>
      </c>
      <c r="J34" s="8"/>
      <c r="K34" s="32">
        <v>0.63</v>
      </c>
      <c r="L34" s="5">
        <f>ROUND((C34)/(K34*744),0)</f>
        <v>179</v>
      </c>
      <c r="M34" s="50">
        <f>L34-L21</f>
        <v>11</v>
      </c>
      <c r="O34" s="43"/>
      <c r="P34" s="53">
        <f>[3]IS!$AJ3</f>
        <v>237.44130999999999</v>
      </c>
      <c r="Q34" s="51">
        <f t="shared" si="8"/>
        <v>58.441309999999987</v>
      </c>
      <c r="R34" s="46"/>
      <c r="S34" s="46"/>
      <c r="T34" s="46"/>
      <c r="U34" s="46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</row>
    <row r="35" spans="1:47">
      <c r="A35" s="15">
        <v>2003</v>
      </c>
      <c r="B35" s="3">
        <v>2</v>
      </c>
      <c r="C35" s="66">
        <f t="shared" si="9"/>
        <v>107707.90000000001</v>
      </c>
      <c r="D35" s="65">
        <v>36095.800000000003</v>
      </c>
      <c r="E35" s="65">
        <v>16445.2</v>
      </c>
      <c r="F35" s="65">
        <v>26933.5</v>
      </c>
      <c r="G35" s="65">
        <v>28126.799999999999</v>
      </c>
      <c r="H35" s="65">
        <v>106.6</v>
      </c>
      <c r="I35" s="100">
        <f t="shared" si="10"/>
        <v>44572</v>
      </c>
      <c r="K35" s="32">
        <v>0.71</v>
      </c>
      <c r="L35" s="5">
        <f>ROUND(C35/(K35*744),0)</f>
        <v>204</v>
      </c>
      <c r="M35" s="36">
        <f>L35-L22</f>
        <v>5</v>
      </c>
      <c r="O35" s="43"/>
      <c r="P35" s="53">
        <f>[3]IS!$AJ4</f>
        <v>218.47255999999999</v>
      </c>
      <c r="Q35" s="51">
        <f t="shared" si="8"/>
        <v>14.472559999999987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</row>
    <row r="36" spans="1:47">
      <c r="A36" s="15">
        <v>2003</v>
      </c>
      <c r="B36" s="3">
        <v>3</v>
      </c>
      <c r="C36" s="66">
        <f t="shared" si="9"/>
        <v>76073.800000000017</v>
      </c>
      <c r="D36" s="65">
        <v>34226.800000000003</v>
      </c>
      <c r="E36" s="65">
        <v>15825.8</v>
      </c>
      <c r="F36" s="65">
        <v>23810</v>
      </c>
      <c r="G36" s="65">
        <v>2155.6</v>
      </c>
      <c r="H36" s="65">
        <v>55.6</v>
      </c>
      <c r="I36" s="100">
        <f t="shared" si="10"/>
        <v>17981.399999999998</v>
      </c>
      <c r="K36" s="32">
        <v>0.66</v>
      </c>
      <c r="L36" s="5">
        <f>ROUND(C36/(K36*672),0)</f>
        <v>172</v>
      </c>
      <c r="M36" s="36">
        <f t="shared" ref="M36:M45" si="11">L36-L23</f>
        <v>6</v>
      </c>
      <c r="P36" s="53">
        <f>[3]IS!$AJ5</f>
        <v>291.39598000000001</v>
      </c>
      <c r="Q36" s="51">
        <f t="shared" si="8"/>
        <v>119.39598000000001</v>
      </c>
    </row>
    <row r="37" spans="1:47">
      <c r="A37" s="15">
        <v>2003</v>
      </c>
      <c r="B37" s="3">
        <v>4</v>
      </c>
      <c r="C37" s="66">
        <f t="shared" si="9"/>
        <v>81791.7</v>
      </c>
      <c r="D37" s="65">
        <v>32928.9</v>
      </c>
      <c r="E37" s="65">
        <v>18512.900000000001</v>
      </c>
      <c r="F37" s="65">
        <v>27787.3</v>
      </c>
      <c r="G37" s="65">
        <v>2485.9</v>
      </c>
      <c r="H37" s="65">
        <v>76.7</v>
      </c>
      <c r="I37" s="100">
        <f t="shared" si="10"/>
        <v>20998.800000000003</v>
      </c>
      <c r="K37" s="32">
        <v>0.66</v>
      </c>
      <c r="L37" s="5">
        <f>ROUND(C37/(K37*744),0)</f>
        <v>167</v>
      </c>
      <c r="M37" s="36">
        <f t="shared" si="11"/>
        <v>-13</v>
      </c>
      <c r="P37" s="53">
        <f>[3]IS!$AJ6</f>
        <v>206.24360999999999</v>
      </c>
      <c r="Q37" s="51">
        <f t="shared" si="8"/>
        <v>39.24360999999999</v>
      </c>
    </row>
    <row r="38" spans="1:47">
      <c r="A38" s="15">
        <v>2003</v>
      </c>
      <c r="B38" s="3">
        <v>5</v>
      </c>
      <c r="C38" s="66">
        <f t="shared" si="9"/>
        <v>73708.899999999994</v>
      </c>
      <c r="D38" s="65">
        <v>30047.5</v>
      </c>
      <c r="E38" s="65">
        <v>21064.799999999999</v>
      </c>
      <c r="F38" s="65">
        <v>19797.5</v>
      </c>
      <c r="G38" s="65">
        <v>2630.4</v>
      </c>
      <c r="H38" s="65">
        <v>168.7</v>
      </c>
      <c r="I38" s="100">
        <f t="shared" si="10"/>
        <v>23695.200000000001</v>
      </c>
      <c r="K38" s="32">
        <v>0.66</v>
      </c>
      <c r="L38" s="5">
        <f>ROUND(C38/(K38*720),0)</f>
        <v>155</v>
      </c>
      <c r="M38" s="36">
        <f t="shared" si="11"/>
        <v>-15</v>
      </c>
      <c r="P38" s="53">
        <f>[3]IS!$AJ7</f>
        <v>241.57883999999999</v>
      </c>
      <c r="Q38" s="51">
        <f t="shared" si="8"/>
        <v>86.578839999999985</v>
      </c>
    </row>
    <row r="39" spans="1:47">
      <c r="A39" s="15">
        <v>2003</v>
      </c>
      <c r="B39" s="3">
        <v>6</v>
      </c>
      <c r="C39" s="66">
        <f t="shared" si="9"/>
        <v>108102.59999999998</v>
      </c>
      <c r="D39" s="65">
        <v>37638.1</v>
      </c>
      <c r="E39" s="65">
        <v>20780.3</v>
      </c>
      <c r="F39" s="65">
        <v>21535.4</v>
      </c>
      <c r="G39" s="65">
        <v>26749.4</v>
      </c>
      <c r="H39" s="65">
        <v>1399.4</v>
      </c>
      <c r="I39" s="100">
        <f t="shared" si="10"/>
        <v>47529.7</v>
      </c>
      <c r="K39" s="32">
        <v>0.75</v>
      </c>
      <c r="L39" s="5">
        <f>ROUND((C39)/(K39*744),0)</f>
        <v>194</v>
      </c>
      <c r="M39" s="36">
        <f t="shared" si="11"/>
        <v>19</v>
      </c>
      <c r="P39" s="53">
        <f>[3]IS!$AJ8</f>
        <v>216.98237</v>
      </c>
      <c r="Q39" s="51">
        <f t="shared" si="8"/>
        <v>22.982370000000003</v>
      </c>
    </row>
    <row r="40" spans="1:47">
      <c r="A40" s="15">
        <v>2003</v>
      </c>
      <c r="B40" s="3">
        <v>7</v>
      </c>
      <c r="C40" s="66">
        <f t="shared" si="9"/>
        <v>101850</v>
      </c>
      <c r="D40" s="65">
        <v>33275.699999999997</v>
      </c>
      <c r="E40" s="65">
        <v>18964.900000000001</v>
      </c>
      <c r="F40" s="65">
        <v>19756.900000000001</v>
      </c>
      <c r="G40" s="65">
        <v>29801.8</v>
      </c>
      <c r="H40" s="65">
        <v>50.7</v>
      </c>
      <c r="I40" s="100">
        <f t="shared" si="10"/>
        <v>48766.7</v>
      </c>
      <c r="K40" s="32">
        <v>0.66</v>
      </c>
      <c r="L40" s="5">
        <f>ROUND((C40)/(K40*720),0)</f>
        <v>214</v>
      </c>
      <c r="M40" s="36">
        <f t="shared" si="11"/>
        <v>49</v>
      </c>
      <c r="P40" s="53">
        <f>[3]IS!$AJ9</f>
        <v>235.49893</v>
      </c>
      <c r="Q40" s="51">
        <f t="shared" si="8"/>
        <v>21.498930000000001</v>
      </c>
    </row>
    <row r="41" spans="1:47">
      <c r="A41" s="15">
        <v>2003</v>
      </c>
      <c r="B41" s="3">
        <v>8</v>
      </c>
      <c r="C41" s="66">
        <f t="shared" si="9"/>
        <v>105447.09999999999</v>
      </c>
      <c r="D41" s="65">
        <v>35975.599999999999</v>
      </c>
      <c r="E41" s="65">
        <v>19940.599999999999</v>
      </c>
      <c r="F41" s="65">
        <v>19044.2</v>
      </c>
      <c r="G41" s="65">
        <v>30433.4</v>
      </c>
      <c r="H41" s="65">
        <v>53.3</v>
      </c>
      <c r="I41" s="100">
        <f t="shared" si="10"/>
        <v>50374</v>
      </c>
      <c r="K41" s="32">
        <v>0.66</v>
      </c>
      <c r="L41" s="5">
        <f>ROUND(C41/(K41*744),0)</f>
        <v>215</v>
      </c>
      <c r="M41" s="36">
        <f t="shared" si="11"/>
        <v>43</v>
      </c>
      <c r="P41" s="53">
        <f>[3]IS!$AJ10</f>
        <v>252.67121</v>
      </c>
      <c r="Q41" s="51">
        <f t="shared" si="8"/>
        <v>37.671210000000002</v>
      </c>
    </row>
    <row r="42" spans="1:47">
      <c r="A42" s="15">
        <v>2003</v>
      </c>
      <c r="B42" s="3">
        <v>9</v>
      </c>
      <c r="C42" s="66">
        <f t="shared" si="9"/>
        <v>103657.2</v>
      </c>
      <c r="D42" s="65">
        <v>37956.6</v>
      </c>
      <c r="E42" s="65">
        <v>17746.599999999999</v>
      </c>
      <c r="F42" s="65">
        <v>20521.8</v>
      </c>
      <c r="G42" s="65">
        <v>27346.799999999999</v>
      </c>
      <c r="H42" s="65">
        <v>85.4</v>
      </c>
      <c r="I42" s="100">
        <f t="shared" si="10"/>
        <v>45093.399999999994</v>
      </c>
      <c r="K42" s="32">
        <v>0.66</v>
      </c>
      <c r="L42" s="5">
        <f>ROUND(C42/(K42*744),0)</f>
        <v>211</v>
      </c>
      <c r="M42" s="36">
        <f t="shared" si="11"/>
        <v>27</v>
      </c>
      <c r="P42" s="53">
        <f>[3]IS!$AJ11</f>
        <v>242.80566000000002</v>
      </c>
      <c r="Q42" s="51">
        <f t="shared" si="8"/>
        <v>31.805660000000017</v>
      </c>
    </row>
    <row r="43" spans="1:47">
      <c r="A43" s="15">
        <v>2003</v>
      </c>
      <c r="B43" s="3">
        <v>10</v>
      </c>
      <c r="C43" s="66">
        <f t="shared" si="9"/>
        <v>103285.90000000001</v>
      </c>
      <c r="D43" s="65">
        <v>33365.699999999997</v>
      </c>
      <c r="E43" s="65">
        <v>21198.400000000001</v>
      </c>
      <c r="F43" s="65">
        <v>18489.5</v>
      </c>
      <c r="G43" s="65">
        <v>30205.599999999999</v>
      </c>
      <c r="H43" s="65">
        <v>26.7</v>
      </c>
      <c r="I43" s="100">
        <f t="shared" si="10"/>
        <v>51404</v>
      </c>
      <c r="K43" s="32">
        <v>0.66</v>
      </c>
      <c r="L43" s="5">
        <f>ROUND(C43/(K43*720),0)</f>
        <v>217</v>
      </c>
      <c r="M43" s="36">
        <f t="shared" si="11"/>
        <v>55</v>
      </c>
      <c r="P43" s="53">
        <f>[3]IS!$AJ12</f>
        <v>256.87876999999997</v>
      </c>
      <c r="Q43" s="51">
        <f t="shared" si="8"/>
        <v>39.878769999999975</v>
      </c>
    </row>
    <row r="44" spans="1:47">
      <c r="A44" s="15">
        <v>2003</v>
      </c>
      <c r="B44" s="3">
        <v>11</v>
      </c>
      <c r="C44" s="66">
        <f t="shared" si="9"/>
        <v>120278</v>
      </c>
      <c r="D44" s="65">
        <v>33170</v>
      </c>
      <c r="E44" s="65">
        <v>39258.1</v>
      </c>
      <c r="F44" s="65">
        <v>19557.7</v>
      </c>
      <c r="G44" s="65">
        <v>28157.1</v>
      </c>
      <c r="H44" s="65">
        <v>135.1</v>
      </c>
      <c r="I44" s="100">
        <f t="shared" si="10"/>
        <v>67415.199999999997</v>
      </c>
      <c r="K44" s="32">
        <v>0.66</v>
      </c>
      <c r="L44" s="5">
        <f>ROUND(C44/(K44*744),0)</f>
        <v>245</v>
      </c>
      <c r="M44" s="36">
        <f t="shared" si="11"/>
        <v>39</v>
      </c>
      <c r="P44" s="53">
        <f>[3]IS!$AJ13</f>
        <v>291.49516999999997</v>
      </c>
      <c r="Q44" s="51">
        <f t="shared" si="8"/>
        <v>46.495169999999973</v>
      </c>
    </row>
    <row r="45" spans="1:47">
      <c r="A45" s="15">
        <v>2003</v>
      </c>
      <c r="B45" s="3">
        <v>12</v>
      </c>
      <c r="C45" s="66">
        <f t="shared" si="9"/>
        <v>68317.2</v>
      </c>
      <c r="D45" s="65">
        <v>27386.1</v>
      </c>
      <c r="E45" s="65">
        <v>0</v>
      </c>
      <c r="F45" s="65">
        <v>16156</v>
      </c>
      <c r="G45" s="65">
        <v>24550.7</v>
      </c>
      <c r="H45" s="65">
        <v>224.4</v>
      </c>
      <c r="I45" s="100">
        <f t="shared" si="10"/>
        <v>24550.7</v>
      </c>
      <c r="K45" s="32">
        <v>0.6</v>
      </c>
      <c r="L45" s="5">
        <f>ROUND(C45/(K45*720),0)</f>
        <v>158</v>
      </c>
      <c r="M45" s="36">
        <f t="shared" si="11"/>
        <v>-26</v>
      </c>
      <c r="P45" s="53">
        <f>[3]IS!$AJ14</f>
        <v>223.01527999999999</v>
      </c>
      <c r="Q45" s="51">
        <f t="shared" si="8"/>
        <v>65.01527999999999</v>
      </c>
    </row>
    <row r="46" spans="1:47">
      <c r="A46" s="19" t="s">
        <v>15</v>
      </c>
      <c r="B46" s="21"/>
      <c r="C46" s="61">
        <f t="shared" ref="C46:C59" si="12">SUM(D46:G46,H46)</f>
        <v>1134002.3</v>
      </c>
      <c r="D46" s="62">
        <f>SUM(D34:D45)</f>
        <v>403181.89999999997</v>
      </c>
      <c r="E46" s="62">
        <f>SUM(E34:E45)</f>
        <v>209737.60000000001</v>
      </c>
      <c r="F46" s="62">
        <f>SUM(F34:F45)</f>
        <v>254731</v>
      </c>
      <c r="G46" s="62">
        <f>SUM(G34:G45)</f>
        <v>263665.59999999998</v>
      </c>
      <c r="H46" s="62">
        <f>SUM(H34:H45)</f>
        <v>2686.2000000000003</v>
      </c>
      <c r="I46" s="101">
        <f t="shared" si="10"/>
        <v>473403.19999999995</v>
      </c>
      <c r="K46" s="48">
        <v>0.66</v>
      </c>
      <c r="L46" s="49">
        <f>ROUND(C46/(K46*8760),0)</f>
        <v>196</v>
      </c>
      <c r="M46" s="21"/>
      <c r="N46" s="21"/>
      <c r="O46" s="21"/>
      <c r="P46" s="68">
        <f>MAX(P34:P45)</f>
        <v>291.49516999999997</v>
      </c>
      <c r="Q46" s="56">
        <f t="shared" si="8"/>
        <v>95.495169999999973</v>
      </c>
    </row>
    <row r="47" spans="1:47">
      <c r="A47" s="58">
        <v>2004</v>
      </c>
      <c r="B47" s="3">
        <v>1</v>
      </c>
      <c r="C47" s="66">
        <f t="shared" ref="C47:C58" si="13">SUM(D47:H47)</f>
        <v>123552</v>
      </c>
      <c r="D47" s="65">
        <v>33659.699999999997</v>
      </c>
      <c r="E47" s="65">
        <v>46256.4</v>
      </c>
      <c r="F47" s="65">
        <v>11264.6</v>
      </c>
      <c r="G47" s="65">
        <v>32215.4</v>
      </c>
      <c r="H47" s="65">
        <v>155.9</v>
      </c>
      <c r="I47" s="100">
        <f t="shared" si="10"/>
        <v>78471.8</v>
      </c>
      <c r="K47" s="32">
        <v>0.66</v>
      </c>
      <c r="L47" s="5">
        <f>ROUND((C47)/(K47*744),0)</f>
        <v>252</v>
      </c>
      <c r="M47" s="50">
        <f>L47-L34</f>
        <v>73</v>
      </c>
      <c r="N47" s="60"/>
      <c r="P47" s="69">
        <f>[4]IS!$AJ3</f>
        <v>296</v>
      </c>
      <c r="Q47" s="51">
        <f t="shared" si="8"/>
        <v>44</v>
      </c>
    </row>
    <row r="48" spans="1:47">
      <c r="A48" s="59">
        <v>2004</v>
      </c>
      <c r="B48" s="3">
        <v>2</v>
      </c>
      <c r="C48" s="66">
        <f t="shared" si="13"/>
        <v>85064.400000000009</v>
      </c>
      <c r="D48" s="65">
        <v>39029.5</v>
      </c>
      <c r="E48" s="65">
        <v>0</v>
      </c>
      <c r="F48" s="65">
        <v>17528</v>
      </c>
      <c r="G48" s="65">
        <v>28100.3</v>
      </c>
      <c r="H48" s="65">
        <v>406.6</v>
      </c>
      <c r="I48" s="100">
        <f t="shared" si="10"/>
        <v>28100.3</v>
      </c>
      <c r="K48" s="32">
        <v>0.66</v>
      </c>
      <c r="L48" s="5">
        <f>ROUND(C48/(K48*744),0)</f>
        <v>173</v>
      </c>
      <c r="M48" s="36">
        <f>L48-L35</f>
        <v>-31</v>
      </c>
      <c r="N48" s="60"/>
      <c r="P48" s="69">
        <f>[4]IS!$AJ4</f>
        <v>253</v>
      </c>
      <c r="Q48" s="51">
        <f>P48-L48</f>
        <v>80</v>
      </c>
    </row>
    <row r="49" spans="1:24">
      <c r="A49" s="59">
        <v>2004</v>
      </c>
      <c r="B49" s="3">
        <v>3</v>
      </c>
      <c r="C49" s="66">
        <f t="shared" si="13"/>
        <v>127549.5</v>
      </c>
      <c r="D49" s="65">
        <v>36710.6</v>
      </c>
      <c r="E49" s="65">
        <v>42802.400000000001</v>
      </c>
      <c r="F49" s="65">
        <v>21562.400000000001</v>
      </c>
      <c r="G49" s="65">
        <v>25573.599999999999</v>
      </c>
      <c r="H49" s="65">
        <v>900.5</v>
      </c>
      <c r="I49" s="100">
        <f t="shared" si="10"/>
        <v>68376</v>
      </c>
      <c r="K49" s="32">
        <v>0.66</v>
      </c>
      <c r="L49" s="5">
        <f>ROUND(C49/(K49*696),0)</f>
        <v>278</v>
      </c>
      <c r="M49" s="36">
        <f t="shared" ref="M49:M58" si="14">L49-L36</f>
        <v>106</v>
      </c>
      <c r="N49" s="60"/>
      <c r="P49" s="69">
        <f>[4]IS!$AJ5</f>
        <v>320</v>
      </c>
      <c r="Q49" s="51">
        <f>P49-L49</f>
        <v>42</v>
      </c>
    </row>
    <row r="50" spans="1:24">
      <c r="A50" s="59">
        <v>2004</v>
      </c>
      <c r="B50" s="3">
        <v>4</v>
      </c>
      <c r="C50" s="66">
        <f t="shared" si="13"/>
        <v>98759.4</v>
      </c>
      <c r="D50" s="65">
        <v>37242.800000000003</v>
      </c>
      <c r="E50" s="65">
        <v>4566.2</v>
      </c>
      <c r="F50" s="65">
        <v>27486.799999999999</v>
      </c>
      <c r="G50" s="65">
        <v>29463.599999999999</v>
      </c>
      <c r="H50" s="65">
        <v>0</v>
      </c>
      <c r="I50" s="100">
        <f t="shared" si="10"/>
        <v>34029.799999999996</v>
      </c>
      <c r="K50" s="32">
        <v>0.66</v>
      </c>
      <c r="L50" s="5">
        <f>ROUND(C50/(K50*744),0)</f>
        <v>201</v>
      </c>
      <c r="M50" s="36">
        <f t="shared" si="14"/>
        <v>34</v>
      </c>
      <c r="P50" s="67"/>
      <c r="Q50" s="51"/>
    </row>
    <row r="51" spans="1:24">
      <c r="A51" s="59">
        <v>2004</v>
      </c>
      <c r="B51" s="3">
        <v>5</v>
      </c>
      <c r="C51" s="66">
        <f t="shared" si="13"/>
        <v>110669.5</v>
      </c>
      <c r="D51" s="65">
        <v>29190.400000000001</v>
      </c>
      <c r="E51" s="65">
        <v>36549.800000000003</v>
      </c>
      <c r="F51" s="65">
        <v>18852.3</v>
      </c>
      <c r="G51" s="65">
        <v>25644.6</v>
      </c>
      <c r="H51" s="65">
        <v>432.4</v>
      </c>
      <c r="I51" s="100">
        <f t="shared" si="10"/>
        <v>62194.400000000001</v>
      </c>
      <c r="K51" s="32">
        <v>0.66</v>
      </c>
      <c r="L51" s="5">
        <f>ROUND(C51/(K51*720),0)</f>
        <v>233</v>
      </c>
      <c r="M51" s="36">
        <f t="shared" si="14"/>
        <v>78</v>
      </c>
      <c r="Q51" s="71"/>
      <c r="R51" s="72"/>
      <c r="S51" s="70"/>
      <c r="T51" s="70"/>
      <c r="U51" s="70"/>
      <c r="V51" s="70"/>
      <c r="W51" s="70"/>
      <c r="X51" s="73"/>
    </row>
    <row r="52" spans="1:24">
      <c r="A52" s="59">
        <v>2004</v>
      </c>
      <c r="B52" s="3">
        <v>6</v>
      </c>
      <c r="C52" s="66">
        <f t="shared" si="13"/>
        <v>93969.2</v>
      </c>
      <c r="D52" s="65">
        <v>26907.599999999999</v>
      </c>
      <c r="E52" s="65">
        <v>19441.3</v>
      </c>
      <c r="F52" s="65">
        <v>21876.7</v>
      </c>
      <c r="G52" s="65">
        <v>25716.400000000001</v>
      </c>
      <c r="H52" s="65">
        <v>27.2</v>
      </c>
      <c r="I52" s="100">
        <f t="shared" si="10"/>
        <v>45157.7</v>
      </c>
      <c r="K52" s="32">
        <v>0.66</v>
      </c>
      <c r="L52" s="5">
        <f>ROUND((C52)/(K52*744),0)</f>
        <v>191</v>
      </c>
      <c r="M52" s="36">
        <f t="shared" si="14"/>
        <v>-3</v>
      </c>
      <c r="Q52" s="71"/>
      <c r="R52" s="72"/>
      <c r="S52" s="70"/>
      <c r="T52" s="70"/>
      <c r="U52" s="70"/>
      <c r="V52" s="70"/>
      <c r="W52" s="70"/>
      <c r="X52" s="73"/>
    </row>
    <row r="53" spans="1:24">
      <c r="A53" s="59">
        <v>2004</v>
      </c>
      <c r="B53" s="3">
        <v>7</v>
      </c>
      <c r="C53" s="66">
        <f t="shared" si="13"/>
        <v>101571.7</v>
      </c>
      <c r="D53" s="65">
        <v>30754.3</v>
      </c>
      <c r="E53" s="65">
        <v>20490</v>
      </c>
      <c r="F53" s="65">
        <v>19714.300000000003</v>
      </c>
      <c r="G53" s="65">
        <v>30383.200000000001</v>
      </c>
      <c r="H53" s="65">
        <v>229.9</v>
      </c>
      <c r="I53" s="100">
        <f t="shared" si="10"/>
        <v>50873.2</v>
      </c>
      <c r="K53" s="32">
        <v>0.66</v>
      </c>
      <c r="L53" s="5">
        <f>ROUND((C53)/(K53*720),0)</f>
        <v>214</v>
      </c>
      <c r="M53" s="36">
        <f t="shared" si="14"/>
        <v>0</v>
      </c>
      <c r="Q53" s="71"/>
      <c r="R53" s="72"/>
      <c r="S53" s="70"/>
      <c r="T53" s="70"/>
      <c r="U53" s="70"/>
      <c r="V53" s="70"/>
      <c r="W53" s="70"/>
      <c r="X53" s="73"/>
    </row>
    <row r="54" spans="1:24">
      <c r="A54" s="59">
        <v>2004</v>
      </c>
      <c r="B54" s="3">
        <v>8</v>
      </c>
      <c r="C54" s="66">
        <f t="shared" si="13"/>
        <v>95284.1</v>
      </c>
      <c r="D54" s="65">
        <v>31520.5</v>
      </c>
      <c r="E54" s="65">
        <v>11815.9</v>
      </c>
      <c r="F54" s="65">
        <v>24999.599999999999</v>
      </c>
      <c r="G54" s="65">
        <v>26301.1</v>
      </c>
      <c r="H54" s="65">
        <v>647</v>
      </c>
      <c r="I54" s="100">
        <f t="shared" si="10"/>
        <v>38117</v>
      </c>
      <c r="K54" s="32">
        <v>0.66</v>
      </c>
      <c r="L54" s="5">
        <f>ROUND(C54/(K54*744),0)</f>
        <v>194</v>
      </c>
      <c r="M54" s="36">
        <f t="shared" si="14"/>
        <v>-21</v>
      </c>
      <c r="Q54" s="71"/>
      <c r="R54" s="72"/>
      <c r="S54" s="70"/>
      <c r="T54" s="70"/>
      <c r="U54" s="70"/>
      <c r="V54" s="70"/>
      <c r="W54" s="70"/>
      <c r="X54" s="73"/>
    </row>
    <row r="55" spans="1:24">
      <c r="A55" s="59">
        <v>2004</v>
      </c>
      <c r="B55" s="3">
        <v>9</v>
      </c>
      <c r="C55" s="66">
        <f t="shared" si="13"/>
        <v>98204.799999999988</v>
      </c>
      <c r="D55" s="65">
        <v>39954</v>
      </c>
      <c r="E55" s="65">
        <v>17290.599999999999</v>
      </c>
      <c r="F55" s="65">
        <v>19983.8</v>
      </c>
      <c r="G55" s="65">
        <v>20976.400000000001</v>
      </c>
      <c r="H55" s="65">
        <v>0</v>
      </c>
      <c r="I55" s="100">
        <f t="shared" si="10"/>
        <v>38267</v>
      </c>
      <c r="K55" s="32">
        <v>0.66</v>
      </c>
      <c r="L55" s="5">
        <f>ROUND(C55/(K55*744),0)</f>
        <v>200</v>
      </c>
      <c r="M55" s="36">
        <f t="shared" si="14"/>
        <v>-11</v>
      </c>
      <c r="Q55" s="71"/>
      <c r="R55" s="72"/>
      <c r="S55" s="70"/>
      <c r="T55" s="70"/>
      <c r="U55" s="70"/>
      <c r="V55" s="70"/>
      <c r="W55" s="70"/>
      <c r="X55" s="73"/>
    </row>
    <row r="56" spans="1:24">
      <c r="A56" s="59">
        <v>2004</v>
      </c>
      <c r="B56" s="3">
        <v>10</v>
      </c>
      <c r="C56" s="66">
        <f t="shared" si="13"/>
        <v>68534.7</v>
      </c>
      <c r="D56" s="65">
        <v>28996.3</v>
      </c>
      <c r="E56" s="65">
        <v>0</v>
      </c>
      <c r="F56" s="65">
        <v>17966</v>
      </c>
      <c r="G56" s="65">
        <v>18218.099999999999</v>
      </c>
      <c r="H56" s="65">
        <v>3354.3</v>
      </c>
      <c r="I56" s="100">
        <f t="shared" si="10"/>
        <v>18218.099999999999</v>
      </c>
      <c r="K56" s="32">
        <v>0.66</v>
      </c>
      <c r="L56" s="5">
        <f>ROUND(C56/(K56*720),0)</f>
        <v>144</v>
      </c>
      <c r="M56" s="36">
        <f t="shared" si="14"/>
        <v>-73</v>
      </c>
      <c r="Q56" s="71"/>
      <c r="R56" s="72"/>
      <c r="S56" s="70"/>
      <c r="T56" s="70"/>
      <c r="U56" s="70"/>
      <c r="V56" s="70"/>
      <c r="W56" s="70"/>
      <c r="X56" s="73"/>
    </row>
    <row r="57" spans="1:24">
      <c r="A57" s="59">
        <v>2004</v>
      </c>
      <c r="B57" s="3">
        <v>11</v>
      </c>
      <c r="C57" s="66">
        <f t="shared" si="13"/>
        <v>119486</v>
      </c>
      <c r="D57" s="65">
        <v>30325</v>
      </c>
      <c r="E57" s="65">
        <v>39721.599999999999</v>
      </c>
      <c r="F57" s="65">
        <v>25658.3</v>
      </c>
      <c r="G57" s="65">
        <v>23745.1</v>
      </c>
      <c r="H57" s="65">
        <v>36</v>
      </c>
      <c r="I57" s="100">
        <f t="shared" si="10"/>
        <v>63466.7</v>
      </c>
      <c r="K57" s="32">
        <v>0.66</v>
      </c>
      <c r="L57" s="5">
        <f>ROUND(C57/(K57*744),0)</f>
        <v>243</v>
      </c>
      <c r="M57" s="36">
        <f t="shared" si="14"/>
        <v>-2</v>
      </c>
      <c r="Q57" s="71"/>
      <c r="R57" s="72"/>
      <c r="S57" s="70"/>
      <c r="T57" s="70"/>
      <c r="U57" s="70"/>
      <c r="V57" s="70"/>
      <c r="W57" s="70"/>
      <c r="X57" s="73"/>
    </row>
    <row r="58" spans="1:24">
      <c r="A58" s="59">
        <v>2004</v>
      </c>
      <c r="B58" s="3">
        <v>12</v>
      </c>
      <c r="C58" s="66">
        <f t="shared" si="13"/>
        <v>109920.2</v>
      </c>
      <c r="D58" s="65">
        <v>32092</v>
      </c>
      <c r="E58" s="65">
        <v>25949.599999999999</v>
      </c>
      <c r="F58" s="65">
        <v>25291.4</v>
      </c>
      <c r="G58" s="65">
        <v>25939.8</v>
      </c>
      <c r="H58" s="65">
        <v>647.4</v>
      </c>
      <c r="I58" s="100">
        <f t="shared" si="10"/>
        <v>51889.399999999994</v>
      </c>
      <c r="K58" s="32">
        <v>0.66</v>
      </c>
      <c r="L58" s="5">
        <f>ROUND(C58/(K58*720),0)</f>
        <v>231</v>
      </c>
      <c r="M58" s="36">
        <f t="shared" si="14"/>
        <v>73</v>
      </c>
      <c r="Q58" s="71"/>
      <c r="R58" s="72"/>
      <c r="S58" s="70"/>
      <c r="T58" s="70"/>
      <c r="U58" s="70"/>
      <c r="V58" s="70"/>
      <c r="W58" s="70"/>
      <c r="X58" s="73"/>
    </row>
    <row r="59" spans="1:24">
      <c r="A59" s="19" t="s">
        <v>16</v>
      </c>
      <c r="B59" s="21"/>
      <c r="C59" s="61">
        <f t="shared" si="12"/>
        <v>1232565.4999999998</v>
      </c>
      <c r="D59" s="62">
        <f>SUM(D47:D58)</f>
        <v>396382.69999999995</v>
      </c>
      <c r="E59" s="62">
        <f>SUM(E47:E58)</f>
        <v>264883.8</v>
      </c>
      <c r="F59" s="62">
        <f>SUM(F47:F58)</f>
        <v>252184.19999999998</v>
      </c>
      <c r="G59" s="62">
        <f>SUM(G47:G58)</f>
        <v>312277.59999999998</v>
      </c>
      <c r="H59" s="62">
        <f>SUM(H47:H58)</f>
        <v>6837.2</v>
      </c>
      <c r="I59" s="101">
        <f t="shared" si="10"/>
        <v>577161.39999999991</v>
      </c>
      <c r="K59" s="48">
        <f>$K$46</f>
        <v>0.66</v>
      </c>
      <c r="L59" s="49">
        <f>ROUND(C59/(K59*8784),0)</f>
        <v>213</v>
      </c>
      <c r="M59" s="49">
        <f>L59-L46</f>
        <v>17</v>
      </c>
      <c r="N59" s="21"/>
      <c r="O59" s="21"/>
      <c r="P59" s="21"/>
      <c r="Q59" s="71"/>
      <c r="R59" s="74"/>
      <c r="S59" s="75"/>
      <c r="T59" s="75"/>
      <c r="U59" s="75"/>
      <c r="V59" s="75"/>
      <c r="W59" s="75"/>
      <c r="X59" s="73"/>
    </row>
    <row r="60" spans="1:24">
      <c r="A60" s="5">
        <v>2005</v>
      </c>
      <c r="B60" s="3">
        <v>1</v>
      </c>
      <c r="C60" s="66">
        <f t="shared" ref="C60:C71" si="15">SUM(D60:H60)</f>
        <v>99436.2</v>
      </c>
      <c r="D60" s="65">
        <v>33833.5</v>
      </c>
      <c r="E60" s="65">
        <v>14981.3</v>
      </c>
      <c r="F60" s="65">
        <v>25096.2</v>
      </c>
      <c r="G60" s="65">
        <v>25392.2</v>
      </c>
      <c r="H60" s="65">
        <v>133</v>
      </c>
      <c r="I60" s="100">
        <f t="shared" si="10"/>
        <v>40373.5</v>
      </c>
      <c r="K60" s="32">
        <v>0.66</v>
      </c>
      <c r="L60" s="5">
        <f>ROUND((C60)/(K60*744),0)</f>
        <v>203</v>
      </c>
      <c r="M60" s="50">
        <f>L60-L47</f>
        <v>-49</v>
      </c>
      <c r="N60" s="60">
        <f>M60</f>
        <v>-49</v>
      </c>
      <c r="Q60" s="71"/>
      <c r="R60" s="72"/>
      <c r="S60" s="72"/>
      <c r="T60" s="72"/>
      <c r="U60" s="70"/>
      <c r="V60" s="70"/>
      <c r="W60" s="70"/>
      <c r="X60" s="73"/>
    </row>
    <row r="61" spans="1:24">
      <c r="A61" s="5">
        <v>2005</v>
      </c>
      <c r="B61" s="3">
        <v>2</v>
      </c>
      <c r="C61" s="66">
        <f t="shared" si="15"/>
        <v>95288.8</v>
      </c>
      <c r="D61" s="65">
        <v>35228.9</v>
      </c>
      <c r="E61" s="65">
        <v>5936.8</v>
      </c>
      <c r="F61" s="65">
        <v>26192.2</v>
      </c>
      <c r="G61" s="65">
        <v>27726.1</v>
      </c>
      <c r="H61" s="65">
        <v>204.8</v>
      </c>
      <c r="I61" s="100">
        <f t="shared" si="10"/>
        <v>33662.9</v>
      </c>
      <c r="K61" s="32">
        <v>0.66</v>
      </c>
      <c r="L61" s="5">
        <f>ROUND(C61/(K61*744),0)</f>
        <v>194</v>
      </c>
      <c r="M61" s="36">
        <f>L61-L48</f>
        <v>21</v>
      </c>
      <c r="N61" s="60">
        <f>M61</f>
        <v>21</v>
      </c>
      <c r="Q61" s="71"/>
      <c r="R61" s="72"/>
      <c r="S61" s="72"/>
      <c r="T61" s="72"/>
      <c r="U61" s="70"/>
      <c r="V61" s="70"/>
      <c r="W61" s="70"/>
      <c r="X61" s="73"/>
    </row>
    <row r="62" spans="1:24">
      <c r="A62" s="5">
        <v>2005</v>
      </c>
      <c r="B62" s="3">
        <v>3</v>
      </c>
      <c r="C62" s="81">
        <f t="shared" si="15"/>
        <v>91251.699999999983</v>
      </c>
      <c r="D62" s="65">
        <v>32796</v>
      </c>
      <c r="E62" s="65">
        <v>15781.2</v>
      </c>
      <c r="F62" s="65">
        <v>19837.099999999999</v>
      </c>
      <c r="G62" s="65">
        <v>22695.7</v>
      </c>
      <c r="H62" s="65">
        <v>141.69999999999999</v>
      </c>
      <c r="I62" s="100">
        <f t="shared" si="10"/>
        <v>38476.9</v>
      </c>
      <c r="K62" s="32">
        <v>0.66</v>
      </c>
      <c r="L62" s="5">
        <f>ROUND(C62/(K62*672),0)</f>
        <v>206</v>
      </c>
      <c r="M62" s="36">
        <f t="shared" ref="M62:M71" si="16">L62-L49</f>
        <v>-72</v>
      </c>
      <c r="N62" s="60">
        <f>M62</f>
        <v>-72</v>
      </c>
      <c r="Q62" s="71"/>
      <c r="R62" s="72"/>
      <c r="S62" s="72"/>
      <c r="T62" s="72"/>
      <c r="U62" s="70"/>
      <c r="V62" s="70"/>
      <c r="W62" s="70"/>
      <c r="X62" s="73"/>
    </row>
    <row r="63" spans="1:24">
      <c r="A63" s="5">
        <v>2005</v>
      </c>
      <c r="B63" s="3">
        <v>4</v>
      </c>
      <c r="C63" s="81">
        <f t="shared" si="15"/>
        <v>113446.59999999999</v>
      </c>
      <c r="D63" s="65">
        <v>35299.4</v>
      </c>
      <c r="E63" s="65">
        <v>24960.3</v>
      </c>
      <c r="F63" s="65">
        <v>26074</v>
      </c>
      <c r="G63" s="65">
        <v>26879.5</v>
      </c>
      <c r="H63" s="65">
        <v>233.4</v>
      </c>
      <c r="I63" s="100">
        <f t="shared" si="10"/>
        <v>51839.8</v>
      </c>
      <c r="K63" s="32">
        <v>0.66</v>
      </c>
      <c r="L63" s="5">
        <f>ROUND(C63/(K63*744),0)</f>
        <v>231</v>
      </c>
      <c r="M63" s="36">
        <f t="shared" si="16"/>
        <v>30</v>
      </c>
      <c r="N63" s="5">
        <f>L63-L50</f>
        <v>30</v>
      </c>
      <c r="Q63" s="71"/>
      <c r="R63" s="72"/>
      <c r="S63" s="72"/>
      <c r="T63" s="72"/>
      <c r="U63" s="70"/>
      <c r="V63" s="70"/>
      <c r="W63" s="70"/>
      <c r="X63" s="73"/>
    </row>
    <row r="64" spans="1:24">
      <c r="A64" s="5">
        <v>2005</v>
      </c>
      <c r="B64" s="3">
        <v>5</v>
      </c>
      <c r="C64" s="81">
        <f t="shared" si="15"/>
        <v>94952.9</v>
      </c>
      <c r="D64" s="65">
        <v>27061.8</v>
      </c>
      <c r="E64" s="65">
        <v>17572.599999999999</v>
      </c>
      <c r="F64" s="65">
        <v>25762.1</v>
      </c>
      <c r="G64" s="65">
        <v>24556.400000000001</v>
      </c>
      <c r="H64" s="65">
        <v>0</v>
      </c>
      <c r="I64" s="100">
        <f t="shared" si="10"/>
        <v>42129</v>
      </c>
      <c r="K64" s="32">
        <v>0.66</v>
      </c>
      <c r="L64" s="5">
        <f>ROUND(C64/(K64*720),0)</f>
        <v>200</v>
      </c>
      <c r="M64" s="36">
        <f t="shared" si="16"/>
        <v>-33</v>
      </c>
      <c r="N64" s="5">
        <f t="shared" ref="N64:N84" si="17">L64-L51</f>
        <v>-33</v>
      </c>
      <c r="Q64" s="71"/>
      <c r="R64" s="72"/>
      <c r="S64" s="72"/>
      <c r="T64" s="72"/>
      <c r="U64" s="70"/>
      <c r="V64" s="70"/>
      <c r="W64" s="70"/>
      <c r="X64" s="73"/>
    </row>
    <row r="65" spans="1:24">
      <c r="A65" s="5">
        <v>2005</v>
      </c>
      <c r="B65" s="3">
        <v>6</v>
      </c>
      <c r="C65" s="81">
        <f t="shared" si="15"/>
        <v>113484.90000000001</v>
      </c>
      <c r="D65" s="65">
        <v>30013.599999999999</v>
      </c>
      <c r="E65" s="65">
        <v>22459.4</v>
      </c>
      <c r="F65" s="65">
        <v>28295.1</v>
      </c>
      <c r="G65" s="65">
        <v>27327.599999999999</v>
      </c>
      <c r="H65" s="65">
        <v>5389.2</v>
      </c>
      <c r="I65" s="100">
        <f t="shared" si="10"/>
        <v>49787</v>
      </c>
      <c r="K65" s="32">
        <v>0.66</v>
      </c>
      <c r="L65" s="5">
        <f>ROUND((C65)/(K65*744),0)</f>
        <v>231</v>
      </c>
      <c r="M65" s="36">
        <f t="shared" si="16"/>
        <v>40</v>
      </c>
      <c r="N65" s="5">
        <f t="shared" si="17"/>
        <v>40</v>
      </c>
      <c r="Q65" s="71"/>
      <c r="R65" s="72"/>
      <c r="S65" s="72"/>
      <c r="T65" s="72"/>
      <c r="U65" s="70"/>
      <c r="V65" s="70"/>
      <c r="W65" s="70"/>
      <c r="X65" s="73"/>
    </row>
    <row r="66" spans="1:24">
      <c r="A66" s="5">
        <v>2005</v>
      </c>
      <c r="B66" s="3">
        <v>7</v>
      </c>
      <c r="C66" s="81">
        <f t="shared" si="15"/>
        <v>106152.3</v>
      </c>
      <c r="D66" s="65">
        <v>33699.4</v>
      </c>
      <c r="E66" s="65">
        <v>20481.7</v>
      </c>
      <c r="F66" s="65">
        <v>27056.799999999999</v>
      </c>
      <c r="G66" s="65">
        <v>24652.5</v>
      </c>
      <c r="H66" s="65">
        <v>261.89999999999998</v>
      </c>
      <c r="I66" s="100">
        <f t="shared" si="10"/>
        <v>45134.2</v>
      </c>
      <c r="K66" s="32">
        <v>0.66</v>
      </c>
      <c r="L66" s="5">
        <f>ROUND((C66)/(K66*720),0)</f>
        <v>223</v>
      </c>
      <c r="M66" s="36">
        <f t="shared" si="16"/>
        <v>9</v>
      </c>
      <c r="N66" s="5">
        <f t="shared" si="17"/>
        <v>9</v>
      </c>
      <c r="Q66" s="71"/>
      <c r="R66" s="72"/>
      <c r="S66" s="72"/>
      <c r="T66" s="72"/>
      <c r="U66" s="70"/>
      <c r="V66" s="70"/>
      <c r="W66" s="70"/>
      <c r="X66" s="73"/>
    </row>
    <row r="67" spans="1:24">
      <c r="A67" s="5">
        <v>2005</v>
      </c>
      <c r="B67" s="3">
        <v>8</v>
      </c>
      <c r="C67" s="81">
        <f t="shared" si="15"/>
        <v>103640.9</v>
      </c>
      <c r="D67" s="65">
        <v>33463.4</v>
      </c>
      <c r="E67" s="65">
        <v>18119.7</v>
      </c>
      <c r="F67" s="65">
        <v>28064.5</v>
      </c>
      <c r="G67" s="65">
        <v>23527.4</v>
      </c>
      <c r="H67" s="65">
        <v>465.9</v>
      </c>
      <c r="I67" s="100">
        <f t="shared" si="10"/>
        <v>41647.100000000006</v>
      </c>
      <c r="K67" s="32">
        <v>0.66</v>
      </c>
      <c r="L67" s="5">
        <f>ROUND(C67/(K67*744),0)</f>
        <v>211</v>
      </c>
      <c r="M67" s="36">
        <f t="shared" si="16"/>
        <v>17</v>
      </c>
      <c r="N67" s="5">
        <f t="shared" si="17"/>
        <v>17</v>
      </c>
      <c r="Q67" s="71"/>
      <c r="R67" s="72"/>
      <c r="S67" s="72"/>
      <c r="T67" s="72"/>
      <c r="U67" s="70"/>
      <c r="V67" s="70"/>
      <c r="W67" s="70"/>
      <c r="X67" s="73"/>
    </row>
    <row r="68" spans="1:24">
      <c r="A68" s="5">
        <v>2005</v>
      </c>
      <c r="B68" s="3">
        <v>9</v>
      </c>
      <c r="C68" s="81">
        <f t="shared" si="15"/>
        <v>112237.7</v>
      </c>
      <c r="D68" s="65">
        <v>33713.1</v>
      </c>
      <c r="E68" s="65">
        <v>22709.8</v>
      </c>
      <c r="F68" s="65">
        <v>27666.6</v>
      </c>
      <c r="G68" s="65">
        <v>27563.200000000001</v>
      </c>
      <c r="H68" s="65">
        <v>585</v>
      </c>
      <c r="I68" s="100">
        <f t="shared" si="10"/>
        <v>50273</v>
      </c>
      <c r="K68" s="32">
        <v>0.66</v>
      </c>
      <c r="L68" s="5">
        <f>ROUND(C68/(K68*744),0)</f>
        <v>229</v>
      </c>
      <c r="M68" s="36">
        <f t="shared" si="16"/>
        <v>29</v>
      </c>
      <c r="N68" s="5">
        <f t="shared" si="17"/>
        <v>29</v>
      </c>
      <c r="Q68" s="73"/>
      <c r="R68" s="72"/>
      <c r="S68" s="72"/>
      <c r="T68" s="72"/>
      <c r="U68" s="70"/>
      <c r="V68" s="70"/>
      <c r="W68" s="70"/>
      <c r="X68" s="73"/>
    </row>
    <row r="69" spans="1:24">
      <c r="A69" s="5">
        <v>2005</v>
      </c>
      <c r="B69" s="3">
        <v>10</v>
      </c>
      <c r="C69" s="81">
        <f t="shared" si="15"/>
        <v>111173.1</v>
      </c>
      <c r="D69" s="65">
        <v>34700.5</v>
      </c>
      <c r="E69" s="65">
        <v>23017</v>
      </c>
      <c r="F69" s="65">
        <v>28052.5</v>
      </c>
      <c r="G69" s="65">
        <v>24590.3</v>
      </c>
      <c r="H69" s="65">
        <v>812.8</v>
      </c>
      <c r="I69" s="100">
        <f t="shared" si="10"/>
        <v>47607.3</v>
      </c>
      <c r="K69" s="32">
        <v>0.66</v>
      </c>
      <c r="L69" s="5">
        <f>ROUND(C69/(K69*720),0)</f>
        <v>234</v>
      </c>
      <c r="M69" s="36">
        <f t="shared" si="16"/>
        <v>90</v>
      </c>
      <c r="N69" s="5">
        <f t="shared" si="17"/>
        <v>90</v>
      </c>
      <c r="Q69" s="73"/>
      <c r="R69" s="72"/>
      <c r="S69" s="72"/>
      <c r="T69" s="72"/>
      <c r="U69" s="70"/>
      <c r="V69" s="70"/>
      <c r="W69" s="70"/>
      <c r="X69" s="73"/>
    </row>
    <row r="70" spans="1:24">
      <c r="A70" s="5">
        <v>2005</v>
      </c>
      <c r="B70" s="3">
        <v>11</v>
      </c>
      <c r="C70" s="81">
        <f t="shared" si="15"/>
        <v>116526.60000000002</v>
      </c>
      <c r="D70" s="65">
        <v>43099.4</v>
      </c>
      <c r="E70" s="65">
        <v>16982.900000000001</v>
      </c>
      <c r="F70" s="65">
        <v>29558.400000000001</v>
      </c>
      <c r="G70" s="65">
        <v>25333.599999999999</v>
      </c>
      <c r="H70" s="65">
        <v>1552.3</v>
      </c>
      <c r="I70" s="100">
        <f t="shared" si="10"/>
        <v>42316.5</v>
      </c>
      <c r="K70" s="32">
        <v>0.66</v>
      </c>
      <c r="L70" s="5">
        <f>ROUND(C70/(K70*744),0)</f>
        <v>237</v>
      </c>
      <c r="M70" s="36">
        <f t="shared" si="16"/>
        <v>-6</v>
      </c>
      <c r="N70" s="5">
        <f t="shared" si="17"/>
        <v>-6</v>
      </c>
      <c r="Q70" s="73"/>
      <c r="R70" s="72"/>
      <c r="S70" s="72"/>
      <c r="T70" s="72"/>
      <c r="U70" s="70"/>
      <c r="V70" s="70"/>
      <c r="W70" s="70"/>
      <c r="X70" s="73"/>
    </row>
    <row r="71" spans="1:24">
      <c r="A71" s="5">
        <v>2005</v>
      </c>
      <c r="B71" s="3">
        <v>12</v>
      </c>
      <c r="C71" s="81">
        <f t="shared" si="15"/>
        <v>110755</v>
      </c>
      <c r="D71" s="66">
        <v>47768.9</v>
      </c>
      <c r="E71" s="66">
        <v>14812.7</v>
      </c>
      <c r="F71" s="80">
        <v>27009.4</v>
      </c>
      <c r="G71" s="80">
        <v>20194.3</v>
      </c>
      <c r="H71" s="80">
        <v>969.7</v>
      </c>
      <c r="I71" s="102">
        <f t="shared" si="10"/>
        <v>35007</v>
      </c>
      <c r="K71" s="32">
        <v>0.66</v>
      </c>
      <c r="L71" s="5">
        <f>ROUND(C71/(K71*720),0)</f>
        <v>233</v>
      </c>
      <c r="M71" s="36">
        <f t="shared" si="16"/>
        <v>2</v>
      </c>
      <c r="N71" s="5">
        <f t="shared" si="17"/>
        <v>2</v>
      </c>
      <c r="Q71" s="73"/>
      <c r="R71" s="72"/>
      <c r="S71" s="72"/>
      <c r="T71" s="72"/>
      <c r="U71" s="70"/>
      <c r="V71" s="70"/>
      <c r="W71" s="70"/>
      <c r="X71" s="73"/>
    </row>
    <row r="72" spans="1:24">
      <c r="A72" s="19" t="s">
        <v>17</v>
      </c>
      <c r="B72" s="21"/>
      <c r="C72" s="61">
        <f t="shared" ref="C72:C98" si="18">SUM(D72:G72,H72)</f>
        <v>1268346.7</v>
      </c>
      <c r="D72" s="62">
        <f>SUM(D60:D71)</f>
        <v>420677.9</v>
      </c>
      <c r="E72" s="62">
        <f>SUM(E60:E71)</f>
        <v>217815.4</v>
      </c>
      <c r="F72" s="62">
        <f>SUM(F60:F71)</f>
        <v>318664.90000000002</v>
      </c>
      <c r="G72" s="62">
        <f>SUM(G60:G71)</f>
        <v>300438.8</v>
      </c>
      <c r="H72" s="62">
        <f>SUM(H60:H71)</f>
        <v>10749.699999999999</v>
      </c>
      <c r="I72" s="62">
        <f t="shared" si="10"/>
        <v>518254.19999999995</v>
      </c>
      <c r="K72" s="48">
        <f>$K$46</f>
        <v>0.66</v>
      </c>
      <c r="L72" s="49">
        <f>ROUND(C72/(K72*8760),0)</f>
        <v>219</v>
      </c>
      <c r="M72" s="49">
        <f>L72-L59</f>
        <v>6</v>
      </c>
      <c r="N72" s="21"/>
      <c r="Q72" s="73"/>
      <c r="R72" s="74"/>
      <c r="S72" s="75"/>
      <c r="T72" s="75"/>
      <c r="U72" s="75"/>
      <c r="V72" s="75"/>
      <c r="W72" s="75"/>
      <c r="X72" s="73"/>
    </row>
    <row r="73" spans="1:24">
      <c r="A73" s="5">
        <v>2006</v>
      </c>
      <c r="B73" s="3">
        <v>1</v>
      </c>
      <c r="C73" s="66">
        <f t="shared" ref="C73:C84" si="19">SUM(D73:H73)</f>
        <v>117578.99999999999</v>
      </c>
      <c r="D73" s="66">
        <v>57609.5</v>
      </c>
      <c r="E73" s="66">
        <v>13745.3</v>
      </c>
      <c r="F73" s="66">
        <v>27311.1</v>
      </c>
      <c r="G73" s="66">
        <v>18125.2</v>
      </c>
      <c r="H73" s="66">
        <v>787.9</v>
      </c>
      <c r="I73" s="93">
        <f t="shared" si="10"/>
        <v>31870.5</v>
      </c>
      <c r="K73" s="32">
        <v>0.66</v>
      </c>
      <c r="L73" s="5">
        <f>ROUND((C73)/(K73*744),0)</f>
        <v>239</v>
      </c>
      <c r="M73" s="50">
        <f>L73-L60</f>
        <v>36</v>
      </c>
      <c r="N73" s="5">
        <f t="shared" si="17"/>
        <v>36</v>
      </c>
      <c r="Q73" s="73"/>
      <c r="R73" s="74"/>
      <c r="S73" s="75"/>
      <c r="T73" s="75"/>
      <c r="U73" s="75"/>
      <c r="V73" s="75"/>
      <c r="W73" s="75"/>
      <c r="X73" s="73"/>
    </row>
    <row r="74" spans="1:24">
      <c r="A74" s="5">
        <v>2006</v>
      </c>
      <c r="B74" s="3">
        <v>2</v>
      </c>
      <c r="C74" s="66">
        <f t="shared" si="19"/>
        <v>101044.29999999999</v>
      </c>
      <c r="D74" s="66">
        <v>44249.599999999999</v>
      </c>
      <c r="E74" s="66">
        <v>0</v>
      </c>
      <c r="F74" s="66">
        <v>28638.6</v>
      </c>
      <c r="G74" s="66">
        <v>27409.1</v>
      </c>
      <c r="H74" s="66">
        <v>747</v>
      </c>
      <c r="I74" s="93">
        <f t="shared" si="10"/>
        <v>27409.1</v>
      </c>
      <c r="K74" s="32">
        <v>0.66</v>
      </c>
      <c r="L74" s="5">
        <f>ROUND(C74/(K74*744),0)</f>
        <v>206</v>
      </c>
      <c r="M74" s="36">
        <f>L74-L61</f>
        <v>12</v>
      </c>
      <c r="N74" s="5">
        <f t="shared" si="17"/>
        <v>12</v>
      </c>
      <c r="P74" s="155" t="s">
        <v>45</v>
      </c>
      <c r="Q74" s="156"/>
      <c r="R74" s="74"/>
      <c r="S74" s="75"/>
      <c r="T74" s="75"/>
      <c r="U74" s="75"/>
      <c r="V74" s="75"/>
      <c r="W74" s="75"/>
      <c r="X74" s="73"/>
    </row>
    <row r="75" spans="1:24">
      <c r="A75" s="34">
        <v>2006</v>
      </c>
      <c r="B75" s="77">
        <v>3</v>
      </c>
      <c r="C75" s="81">
        <f t="shared" si="19"/>
        <v>110189</v>
      </c>
      <c r="D75" s="66">
        <v>47414.9</v>
      </c>
      <c r="E75" s="66">
        <v>36881.9</v>
      </c>
      <c r="F75" s="66">
        <v>24307.5</v>
      </c>
      <c r="G75" s="66">
        <v>1007.5</v>
      </c>
      <c r="H75" s="66">
        <v>577.20000000000005</v>
      </c>
      <c r="I75" s="93">
        <f t="shared" si="10"/>
        <v>37889.4</v>
      </c>
      <c r="J75" s="34"/>
      <c r="K75" s="32">
        <v>0.66</v>
      </c>
      <c r="L75" s="5">
        <f>ROUND(C75/(K75*672),0)</f>
        <v>248</v>
      </c>
      <c r="M75" s="36">
        <f t="shared" ref="M75:M84" si="20">L75-L62</f>
        <v>42</v>
      </c>
      <c r="N75" s="5">
        <f t="shared" si="17"/>
        <v>42</v>
      </c>
      <c r="P75" s="156"/>
      <c r="Q75" s="156"/>
      <c r="R75" s="74"/>
      <c r="S75" s="75"/>
      <c r="T75" s="75"/>
      <c r="U75" s="75"/>
      <c r="V75" s="75"/>
      <c r="W75" s="75"/>
      <c r="X75" s="73"/>
    </row>
    <row r="76" spans="1:24">
      <c r="A76" s="5">
        <v>2006</v>
      </c>
      <c r="B76" s="3">
        <v>4</v>
      </c>
      <c r="C76" s="81">
        <f t="shared" si="19"/>
        <v>113579.70000000001</v>
      </c>
      <c r="D76" s="66">
        <v>55993.8</v>
      </c>
      <c r="E76" s="66">
        <v>8598.4</v>
      </c>
      <c r="F76" s="66">
        <v>28424.7</v>
      </c>
      <c r="G76" s="66">
        <v>19711.5</v>
      </c>
      <c r="H76" s="66">
        <v>851.3</v>
      </c>
      <c r="I76" s="93">
        <f t="shared" si="10"/>
        <v>28309.9</v>
      </c>
      <c r="K76" s="32">
        <v>0.66</v>
      </c>
      <c r="L76" s="5">
        <f>ROUND(C76/(K76*744),0)</f>
        <v>231</v>
      </c>
      <c r="M76" s="36">
        <f t="shared" si="20"/>
        <v>0</v>
      </c>
      <c r="N76" s="5">
        <f t="shared" si="17"/>
        <v>0</v>
      </c>
      <c r="P76" s="156"/>
      <c r="Q76" s="156"/>
      <c r="R76" s="74"/>
      <c r="S76" s="75"/>
      <c r="T76" s="75"/>
      <c r="U76" s="75"/>
      <c r="V76" s="75"/>
      <c r="W76" s="75"/>
      <c r="X76" s="73"/>
    </row>
    <row r="77" spans="1:24">
      <c r="A77" s="5">
        <v>2006</v>
      </c>
      <c r="B77" s="3">
        <v>5</v>
      </c>
      <c r="C77" s="81">
        <f t="shared" si="19"/>
        <v>114509.6</v>
      </c>
      <c r="D77" s="66">
        <v>44056.2</v>
      </c>
      <c r="E77" s="66">
        <v>20362.599999999999</v>
      </c>
      <c r="F77" s="66">
        <v>26945.200000000001</v>
      </c>
      <c r="G77" s="66">
        <v>21986.5</v>
      </c>
      <c r="H77" s="66">
        <v>1159.0999999999999</v>
      </c>
      <c r="I77" s="93">
        <f t="shared" si="10"/>
        <v>42349.1</v>
      </c>
      <c r="K77" s="32">
        <v>0.66</v>
      </c>
      <c r="L77" s="5">
        <f>ROUND(C77/(K77*720),0)</f>
        <v>241</v>
      </c>
      <c r="M77" s="36">
        <f t="shared" si="20"/>
        <v>41</v>
      </c>
      <c r="N77" s="5">
        <f t="shared" si="17"/>
        <v>41</v>
      </c>
      <c r="Q77" s="73"/>
      <c r="R77" s="74"/>
      <c r="S77" s="75"/>
      <c r="T77" s="75"/>
      <c r="U77" s="75"/>
      <c r="V77" s="75"/>
      <c r="W77" s="75"/>
      <c r="X77" s="73"/>
    </row>
    <row r="78" spans="1:24">
      <c r="A78" s="5">
        <v>2006</v>
      </c>
      <c r="B78" s="3">
        <v>6</v>
      </c>
      <c r="C78" s="81">
        <f t="shared" si="19"/>
        <v>129212.2</v>
      </c>
      <c r="D78" s="7">
        <v>52835.7</v>
      </c>
      <c r="E78" s="7">
        <v>22129.3</v>
      </c>
      <c r="F78" s="7">
        <v>28152.400000000001</v>
      </c>
      <c r="G78" s="7">
        <v>24468.5</v>
      </c>
      <c r="H78" s="7">
        <v>1626.3</v>
      </c>
      <c r="I78" s="93">
        <f t="shared" si="10"/>
        <v>46597.8</v>
      </c>
      <c r="K78" s="32">
        <v>0.66</v>
      </c>
      <c r="L78" s="5">
        <f>ROUND((C78)/(K78*744),0)</f>
        <v>263</v>
      </c>
      <c r="M78" s="36">
        <f t="shared" si="20"/>
        <v>32</v>
      </c>
      <c r="N78" s="5">
        <f t="shared" si="17"/>
        <v>32</v>
      </c>
      <c r="Q78" s="73"/>
      <c r="R78" s="74"/>
      <c r="S78" s="75"/>
      <c r="T78" s="75"/>
      <c r="U78" s="75"/>
      <c r="V78" s="75"/>
      <c r="W78" s="75"/>
      <c r="X78" s="73"/>
    </row>
    <row r="79" spans="1:24">
      <c r="A79" s="5">
        <v>2006</v>
      </c>
      <c r="B79" s="3">
        <v>7</v>
      </c>
      <c r="C79" s="81">
        <f t="shared" si="19"/>
        <v>91507.3</v>
      </c>
      <c r="D79" s="7">
        <v>53345.9</v>
      </c>
      <c r="E79" s="7">
        <v>19123.8</v>
      </c>
      <c r="F79" s="7">
        <v>15997.6</v>
      </c>
      <c r="G79" s="7">
        <v>1355.9</v>
      </c>
      <c r="H79" s="7">
        <v>1684.1</v>
      </c>
      <c r="I79" s="93">
        <f t="shared" si="10"/>
        <v>20479.7</v>
      </c>
      <c r="K79" s="32">
        <v>0.66</v>
      </c>
      <c r="L79" s="5">
        <f>ROUND((C79)/(K79*720),0)</f>
        <v>193</v>
      </c>
      <c r="M79" s="36">
        <f t="shared" si="20"/>
        <v>-30</v>
      </c>
      <c r="N79" s="5">
        <f t="shared" si="17"/>
        <v>-30</v>
      </c>
      <c r="Q79" s="73"/>
      <c r="R79" s="74"/>
      <c r="S79" s="75"/>
      <c r="T79" s="75"/>
      <c r="U79" s="75"/>
      <c r="V79" s="75"/>
      <c r="W79" s="75"/>
      <c r="X79" s="73"/>
    </row>
    <row r="80" spans="1:24">
      <c r="A80" s="5">
        <v>2006</v>
      </c>
      <c r="B80" s="3">
        <v>8</v>
      </c>
      <c r="C80" s="81">
        <f t="shared" si="19"/>
        <v>96659.000000000015</v>
      </c>
      <c r="D80" s="7">
        <v>50075.3</v>
      </c>
      <c r="E80" s="7">
        <v>14958.4</v>
      </c>
      <c r="F80" s="7">
        <v>27765.7</v>
      </c>
      <c r="G80" s="7">
        <v>2156.3000000000002</v>
      </c>
      <c r="H80" s="7">
        <v>1703.3</v>
      </c>
      <c r="I80" s="93">
        <f t="shared" si="10"/>
        <v>17114.7</v>
      </c>
      <c r="K80" s="32">
        <v>0.66</v>
      </c>
      <c r="L80" s="5">
        <f>ROUND(C80/(K80*744),0)</f>
        <v>197</v>
      </c>
      <c r="M80" s="36">
        <f t="shared" si="20"/>
        <v>-14</v>
      </c>
      <c r="N80" s="5">
        <f t="shared" si="17"/>
        <v>-14</v>
      </c>
      <c r="Q80" s="73"/>
      <c r="R80" s="74"/>
      <c r="S80" s="75"/>
      <c r="T80" s="75"/>
      <c r="U80" s="75"/>
      <c r="V80" s="75"/>
      <c r="W80" s="75"/>
      <c r="X80" s="73"/>
    </row>
    <row r="81" spans="1:29">
      <c r="A81" s="5">
        <v>2006</v>
      </c>
      <c r="B81" s="3">
        <v>9</v>
      </c>
      <c r="C81" s="81">
        <f t="shared" si="19"/>
        <v>111544.29999999999</v>
      </c>
      <c r="D81" s="7">
        <v>54369</v>
      </c>
      <c r="E81" s="7">
        <v>20156</v>
      </c>
      <c r="F81" s="7">
        <v>27988</v>
      </c>
      <c r="G81" s="7">
        <v>7225.9</v>
      </c>
      <c r="H81" s="7">
        <v>1805.4</v>
      </c>
      <c r="I81" s="93">
        <f t="shared" si="10"/>
        <v>27381.9</v>
      </c>
      <c r="K81" s="32">
        <v>0.66</v>
      </c>
      <c r="L81" s="5">
        <f>ROUND(C81/(K81*744),0)</f>
        <v>227</v>
      </c>
      <c r="M81" s="36">
        <f t="shared" si="20"/>
        <v>-2</v>
      </c>
      <c r="N81" s="5">
        <f t="shared" si="17"/>
        <v>-2</v>
      </c>
      <c r="Q81" s="73"/>
      <c r="R81" s="74"/>
      <c r="S81" s="75"/>
      <c r="T81" s="75"/>
      <c r="U81" s="75"/>
      <c r="V81" s="75"/>
      <c r="W81" s="75"/>
      <c r="X81" s="73"/>
    </row>
    <row r="82" spans="1:29">
      <c r="A82" s="5">
        <v>2006</v>
      </c>
      <c r="B82" s="3">
        <v>10</v>
      </c>
      <c r="C82" s="81">
        <f t="shared" si="19"/>
        <v>88402</v>
      </c>
      <c r="D82" s="7">
        <v>53406.8</v>
      </c>
      <c r="E82" s="7">
        <v>4713</v>
      </c>
      <c r="F82" s="7">
        <v>22786.5</v>
      </c>
      <c r="G82" s="7">
        <v>6032.9</v>
      </c>
      <c r="H82" s="7">
        <v>1462.8</v>
      </c>
      <c r="I82" s="93">
        <f t="shared" si="10"/>
        <v>10745.9</v>
      </c>
      <c r="K82" s="32">
        <v>0.66</v>
      </c>
      <c r="L82" s="5">
        <f>ROUND(C82/(K82*720),0)</f>
        <v>186</v>
      </c>
      <c r="M82" s="36">
        <f t="shared" si="20"/>
        <v>-48</v>
      </c>
      <c r="N82" s="5">
        <f t="shared" si="17"/>
        <v>-48</v>
      </c>
      <c r="Q82" s="73"/>
      <c r="R82" s="74"/>
      <c r="S82" s="75"/>
      <c r="T82" s="75"/>
      <c r="U82" s="75"/>
      <c r="V82" s="75"/>
      <c r="W82" s="75"/>
      <c r="X82" s="73"/>
    </row>
    <row r="83" spans="1:29">
      <c r="A83" s="5">
        <v>2006</v>
      </c>
      <c r="B83" s="3">
        <v>11</v>
      </c>
      <c r="C83" s="81">
        <f t="shared" si="19"/>
        <v>80841.535999999993</v>
      </c>
      <c r="D83" s="7">
        <v>24905.8</v>
      </c>
      <c r="E83" s="7">
        <v>23314.1</v>
      </c>
      <c r="F83" s="83">
        <v>23314.135999999999</v>
      </c>
      <c r="G83" s="7">
        <v>7779.9</v>
      </c>
      <c r="H83" s="7">
        <v>1527.6</v>
      </c>
      <c r="I83" s="93">
        <f t="shared" si="10"/>
        <v>31094</v>
      </c>
      <c r="K83" s="32">
        <v>0.66</v>
      </c>
      <c r="L83" s="5">
        <f>ROUND(C83/(K83*744),0)</f>
        <v>165</v>
      </c>
      <c r="M83" s="36">
        <f t="shared" si="20"/>
        <v>-72</v>
      </c>
      <c r="N83" s="5">
        <f t="shared" si="17"/>
        <v>-72</v>
      </c>
      <c r="Q83" s="73"/>
      <c r="R83" s="74"/>
      <c r="S83" s="75"/>
      <c r="T83" s="75"/>
      <c r="U83" s="75"/>
      <c r="V83" s="75"/>
      <c r="W83" s="75"/>
      <c r="X83" s="73"/>
    </row>
    <row r="84" spans="1:29">
      <c r="A84" s="5">
        <v>2006</v>
      </c>
      <c r="B84" s="3">
        <v>12</v>
      </c>
      <c r="C84" s="81">
        <f t="shared" si="19"/>
        <v>84627.5</v>
      </c>
      <c r="D84" s="7">
        <v>32367</v>
      </c>
      <c r="E84" s="7">
        <v>10180.5</v>
      </c>
      <c r="F84" s="7">
        <v>25007.599999999999</v>
      </c>
      <c r="G84" s="7">
        <v>15737.9</v>
      </c>
      <c r="H84" s="7">
        <v>1334.5</v>
      </c>
      <c r="I84" s="93">
        <f t="shared" si="10"/>
        <v>25918.400000000001</v>
      </c>
      <c r="K84" s="32">
        <v>0.66</v>
      </c>
      <c r="L84" s="5">
        <f>ROUND(C84/(K84*720),0)</f>
        <v>178</v>
      </c>
      <c r="M84" s="36">
        <f t="shared" si="20"/>
        <v>-55</v>
      </c>
      <c r="N84" s="5">
        <f t="shared" si="17"/>
        <v>-55</v>
      </c>
      <c r="Q84" s="73"/>
      <c r="R84" s="74"/>
      <c r="S84" s="75"/>
      <c r="T84" s="75"/>
      <c r="U84" s="75"/>
      <c r="V84" s="75"/>
      <c r="W84" s="75"/>
      <c r="X84" s="73"/>
    </row>
    <row r="85" spans="1:29">
      <c r="A85" s="19" t="s">
        <v>18</v>
      </c>
      <c r="B85" s="21"/>
      <c r="C85" s="82">
        <f t="shared" si="18"/>
        <v>1239695.4360000002</v>
      </c>
      <c r="D85" s="82">
        <f t="shared" ref="D85:G85" si="21">SUM(D73:D84)</f>
        <v>570629.5</v>
      </c>
      <c r="E85" s="82">
        <f t="shared" si="21"/>
        <v>194163.30000000002</v>
      </c>
      <c r="F85" s="82">
        <f t="shared" si="21"/>
        <v>306639.03599999996</v>
      </c>
      <c r="G85" s="82">
        <f t="shared" si="21"/>
        <v>152997.09999999998</v>
      </c>
      <c r="H85" s="82">
        <f>SUM(H73:H84)</f>
        <v>15266.499999999998</v>
      </c>
      <c r="I85" s="94">
        <f t="shared" si="10"/>
        <v>347160.4</v>
      </c>
      <c r="J85" s="21"/>
      <c r="K85" s="48">
        <f>$K$46</f>
        <v>0.66</v>
      </c>
      <c r="L85" s="49">
        <f>ROUND(C85/(K85*8760),0)</f>
        <v>214</v>
      </c>
      <c r="M85" s="21">
        <f>L85-L72</f>
        <v>-5</v>
      </c>
      <c r="N85" s="21">
        <f>M85+N72</f>
        <v>-5</v>
      </c>
      <c r="Q85" s="73"/>
      <c r="R85" s="72"/>
      <c r="S85" s="72"/>
      <c r="T85" s="70"/>
      <c r="U85" s="70"/>
      <c r="V85" s="70"/>
      <c r="W85" s="70"/>
      <c r="X85" s="73"/>
    </row>
    <row r="86" spans="1:29" s="34" customFormat="1">
      <c r="A86" s="59">
        <v>2007</v>
      </c>
      <c r="B86" s="3">
        <v>1</v>
      </c>
      <c r="C86" s="66">
        <f t="shared" ref="C86:C97" si="22">SUM(D86:H86)</f>
        <v>76297.799999999988</v>
      </c>
      <c r="D86" s="7">
        <v>36349.599999999999</v>
      </c>
      <c r="E86" s="7">
        <v>17698.7</v>
      </c>
      <c r="F86" s="7">
        <v>20291.599999999999</v>
      </c>
      <c r="G86" s="7">
        <v>196.7</v>
      </c>
      <c r="H86" s="7">
        <v>1761.2</v>
      </c>
      <c r="I86" s="93">
        <f t="shared" si="10"/>
        <v>17895.400000000001</v>
      </c>
      <c r="K86" s="32">
        <v>0.7</v>
      </c>
      <c r="L86" s="5">
        <f>ROUND((C86)/(K86*744),0)</f>
        <v>147</v>
      </c>
      <c r="M86" s="50">
        <f>L86-L73</f>
        <v>-92</v>
      </c>
      <c r="Q86" s="73"/>
      <c r="R86" s="72"/>
      <c r="S86" s="72"/>
      <c r="T86" s="70"/>
      <c r="U86" s="70"/>
      <c r="V86" s="70"/>
      <c r="W86" s="70"/>
      <c r="X86" s="73"/>
    </row>
    <row r="87" spans="1:29" s="34" customFormat="1">
      <c r="A87" s="59">
        <v>2007</v>
      </c>
      <c r="B87" s="3">
        <v>2</v>
      </c>
      <c r="C87" s="66">
        <f t="shared" si="22"/>
        <v>100074.3</v>
      </c>
      <c r="D87" s="7">
        <v>33133.199999999997</v>
      </c>
      <c r="E87" s="7">
        <v>31617.4</v>
      </c>
      <c r="F87" s="7">
        <v>23240</v>
      </c>
      <c r="G87" s="7">
        <v>10598.7</v>
      </c>
      <c r="H87" s="7">
        <v>1485</v>
      </c>
      <c r="I87" s="93">
        <f t="shared" si="10"/>
        <v>42216.100000000006</v>
      </c>
      <c r="K87" s="32">
        <v>0.7</v>
      </c>
      <c r="L87" s="5">
        <f>ROUND(C87/(K87*744),0)</f>
        <v>192</v>
      </c>
      <c r="M87" s="36">
        <f>L87-L74</f>
        <v>-14</v>
      </c>
      <c r="Q87" s="73"/>
      <c r="R87" s="72"/>
      <c r="S87" s="72"/>
      <c r="T87" s="70"/>
      <c r="V87" s="70"/>
      <c r="W87" s="70"/>
      <c r="X87" s="73"/>
    </row>
    <row r="88" spans="1:29" s="34" customFormat="1">
      <c r="A88" s="59">
        <v>2007</v>
      </c>
      <c r="B88" s="77">
        <v>3</v>
      </c>
      <c r="C88" s="81">
        <f t="shared" si="22"/>
        <v>76691.8</v>
      </c>
      <c r="D88" s="7">
        <v>31447.4</v>
      </c>
      <c r="E88" s="7">
        <v>11121.7</v>
      </c>
      <c r="F88" s="7">
        <v>22891.5</v>
      </c>
      <c r="G88" s="7">
        <v>9627.4</v>
      </c>
      <c r="H88" s="7">
        <v>1603.8</v>
      </c>
      <c r="I88" s="93">
        <f t="shared" si="10"/>
        <v>20749.099999999999</v>
      </c>
      <c r="K88" s="32">
        <v>0.7</v>
      </c>
      <c r="L88" s="5">
        <f>ROUND(C88/(K88*672),0)</f>
        <v>163</v>
      </c>
      <c r="M88" s="36">
        <f t="shared" ref="M88:M97" si="23">L88-L75</f>
        <v>-85</v>
      </c>
      <c r="P88" s="103">
        <v>218</v>
      </c>
      <c r="Q88" s="73"/>
      <c r="R88" s="72"/>
      <c r="S88" s="72"/>
      <c r="T88" s="70"/>
      <c r="U88" s="70"/>
      <c r="V88" s="70"/>
      <c r="W88" s="70"/>
      <c r="X88" s="73"/>
    </row>
    <row r="89" spans="1:29" s="34" customFormat="1">
      <c r="A89" s="59">
        <v>2007</v>
      </c>
      <c r="B89" s="3">
        <v>4</v>
      </c>
      <c r="C89" s="81">
        <f t="shared" si="22"/>
        <v>96237.7</v>
      </c>
      <c r="D89" s="7">
        <v>35289.800000000003</v>
      </c>
      <c r="E89" s="7">
        <v>23306.7</v>
      </c>
      <c r="F89" s="7">
        <v>25352.400000000001</v>
      </c>
      <c r="G89" s="7">
        <v>10465.799999999999</v>
      </c>
      <c r="H89" s="7">
        <v>1823</v>
      </c>
      <c r="I89" s="95">
        <f t="shared" si="10"/>
        <v>33772.5</v>
      </c>
      <c r="K89" s="32">
        <v>0.7</v>
      </c>
      <c r="L89" s="5">
        <f>ROUND(C89/(K89*744),0)</f>
        <v>185</v>
      </c>
      <c r="M89" s="36">
        <f t="shared" si="23"/>
        <v>-46</v>
      </c>
      <c r="Q89" s="73"/>
      <c r="R89" s="72"/>
      <c r="S89" s="72"/>
      <c r="T89" s="70"/>
      <c r="U89" s="70"/>
      <c r="V89" s="70"/>
      <c r="W89" s="70"/>
      <c r="X89" s="73"/>
    </row>
    <row r="90" spans="1:29" s="34" customFormat="1">
      <c r="A90" s="59">
        <v>2007</v>
      </c>
      <c r="B90" s="3">
        <v>5</v>
      </c>
      <c r="C90" s="81">
        <f t="shared" si="22"/>
        <v>81764.3</v>
      </c>
      <c r="D90" s="7">
        <v>29461.200000000001</v>
      </c>
      <c r="E90" s="7">
        <v>18468</v>
      </c>
      <c r="F90" s="7">
        <v>20905.8</v>
      </c>
      <c r="G90" s="7">
        <v>11388.5</v>
      </c>
      <c r="H90" s="7">
        <v>1540.8</v>
      </c>
      <c r="I90" s="95">
        <f t="shared" si="10"/>
        <v>29856.5</v>
      </c>
      <c r="K90" s="32">
        <v>0.7</v>
      </c>
      <c r="L90" s="5">
        <f>ROUND(C90/(K90*720),0)</f>
        <v>162</v>
      </c>
      <c r="M90" s="36">
        <f t="shared" si="23"/>
        <v>-79</v>
      </c>
      <c r="Q90" s="73"/>
      <c r="R90" s="72"/>
      <c r="S90" s="72"/>
      <c r="T90" s="70"/>
      <c r="U90" s="89"/>
      <c r="V90" s="90"/>
      <c r="W90" s="86"/>
      <c r="X90" s="86"/>
      <c r="Y90" s="86"/>
      <c r="Z90" s="86"/>
      <c r="AA90" s="79"/>
      <c r="AB90" s="91"/>
      <c r="AC90" s="86"/>
    </row>
    <row r="91" spans="1:29" s="34" customFormat="1">
      <c r="A91" s="59">
        <v>2007</v>
      </c>
      <c r="B91" s="3">
        <v>6</v>
      </c>
      <c r="C91" s="81">
        <f t="shared" si="22"/>
        <v>85117.2</v>
      </c>
      <c r="D91" s="7">
        <v>36424.400000000001</v>
      </c>
      <c r="E91" s="7">
        <v>12751.3</v>
      </c>
      <c r="F91" s="7">
        <v>22428.799999999999</v>
      </c>
      <c r="G91" s="7">
        <v>11946.3</v>
      </c>
      <c r="H91" s="7">
        <v>1566.4</v>
      </c>
      <c r="I91" s="95">
        <f t="shared" si="10"/>
        <v>24697.599999999999</v>
      </c>
      <c r="K91" s="32">
        <v>0.7</v>
      </c>
      <c r="L91" s="5">
        <f>ROUND((C91)/(K91*744),0)</f>
        <v>163</v>
      </c>
      <c r="M91" s="36">
        <f t="shared" si="23"/>
        <v>-100</v>
      </c>
      <c r="Q91" s="73"/>
      <c r="R91" s="72"/>
      <c r="S91" s="72"/>
      <c r="T91" s="70"/>
      <c r="U91" s="89"/>
      <c r="V91" s="90"/>
      <c r="W91" s="86"/>
      <c r="X91" s="86"/>
      <c r="Y91" s="86"/>
      <c r="Z91" s="86"/>
      <c r="AA91" s="79"/>
      <c r="AB91" s="91"/>
      <c r="AC91" s="86"/>
    </row>
    <row r="92" spans="1:29" s="34" customFormat="1">
      <c r="A92" s="59">
        <v>2007</v>
      </c>
      <c r="B92" s="3">
        <v>7</v>
      </c>
      <c r="C92" s="81">
        <f t="shared" si="22"/>
        <v>89969.799999999988</v>
      </c>
      <c r="D92" s="7">
        <v>33632.6</v>
      </c>
      <c r="E92" s="7">
        <v>24001.8</v>
      </c>
      <c r="F92" s="7">
        <v>20954.900000000001</v>
      </c>
      <c r="G92" s="7">
        <v>9731.6</v>
      </c>
      <c r="H92" s="7">
        <v>1648.9</v>
      </c>
      <c r="I92" s="95">
        <f t="shared" si="10"/>
        <v>33733.4</v>
      </c>
      <c r="K92" s="32">
        <v>0.7</v>
      </c>
      <c r="L92" s="5">
        <f>ROUND((C92)/(K92*720),0)</f>
        <v>179</v>
      </c>
      <c r="M92" s="36">
        <f t="shared" si="23"/>
        <v>-14</v>
      </c>
      <c r="Q92" s="73"/>
      <c r="R92" s="72"/>
      <c r="S92" s="72"/>
      <c r="T92" s="70"/>
      <c r="U92" s="89"/>
      <c r="V92" s="90"/>
      <c r="W92" s="86"/>
      <c r="X92" s="86"/>
      <c r="Y92" s="86"/>
      <c r="Z92" s="86"/>
      <c r="AA92" s="79"/>
      <c r="AB92" s="91"/>
      <c r="AC92" s="86"/>
    </row>
    <row r="93" spans="1:29" s="34" customFormat="1">
      <c r="A93" s="59">
        <v>2007</v>
      </c>
      <c r="B93" s="3">
        <v>8</v>
      </c>
      <c r="C93" s="81">
        <f t="shared" si="22"/>
        <v>86310.8</v>
      </c>
      <c r="D93" s="7">
        <v>30907.7</v>
      </c>
      <c r="E93" s="7">
        <v>19070.400000000001</v>
      </c>
      <c r="F93" s="7">
        <v>22743.9</v>
      </c>
      <c r="G93" s="7">
        <v>11593.6</v>
      </c>
      <c r="H93" s="7">
        <v>1995.2</v>
      </c>
      <c r="I93" s="95">
        <f t="shared" si="10"/>
        <v>30664</v>
      </c>
      <c r="K93" s="32">
        <v>0.7</v>
      </c>
      <c r="L93" s="5">
        <f>ROUND(C93/(K93*744),0)</f>
        <v>166</v>
      </c>
      <c r="M93" s="36">
        <f t="shared" si="23"/>
        <v>-31</v>
      </c>
      <c r="Q93" s="73"/>
      <c r="R93" s="72"/>
      <c r="S93" s="72"/>
      <c r="T93" s="70"/>
      <c r="U93" s="89"/>
      <c r="V93" s="90"/>
      <c r="W93" s="86"/>
      <c r="X93" s="86"/>
      <c r="Y93" s="86"/>
      <c r="Z93" s="86"/>
      <c r="AA93" s="79"/>
      <c r="AB93" s="91"/>
      <c r="AC93" s="86"/>
    </row>
    <row r="94" spans="1:29" s="34" customFormat="1">
      <c r="A94" s="59">
        <v>2007</v>
      </c>
      <c r="B94" s="3">
        <v>9</v>
      </c>
      <c r="C94" s="81">
        <f t="shared" si="22"/>
        <v>91939.3</v>
      </c>
      <c r="D94" s="7">
        <v>36127.199999999997</v>
      </c>
      <c r="E94" s="7">
        <v>19443.2</v>
      </c>
      <c r="F94" s="7">
        <v>22782.6</v>
      </c>
      <c r="G94" s="7">
        <v>11841.6</v>
      </c>
      <c r="H94" s="7">
        <v>1744.7</v>
      </c>
      <c r="I94" s="95">
        <f t="shared" si="10"/>
        <v>31284.800000000003</v>
      </c>
      <c r="K94" s="32">
        <v>0.7</v>
      </c>
      <c r="L94" s="5">
        <f>ROUND(C94/(K94*744),0)</f>
        <v>177</v>
      </c>
      <c r="M94" s="36">
        <f t="shared" si="23"/>
        <v>-50</v>
      </c>
      <c r="Q94" s="73"/>
      <c r="R94" s="72"/>
      <c r="S94" s="72"/>
      <c r="T94" s="70"/>
      <c r="U94" s="89"/>
      <c r="V94" s="90"/>
      <c r="W94" s="86"/>
      <c r="X94" s="86"/>
      <c r="Y94" s="86"/>
      <c r="Z94" s="86"/>
      <c r="AA94" s="79"/>
      <c r="AB94" s="91"/>
      <c r="AC94" s="86"/>
    </row>
    <row r="95" spans="1:29" s="34" customFormat="1">
      <c r="A95" s="59">
        <v>2007</v>
      </c>
      <c r="B95" s="3">
        <v>10</v>
      </c>
      <c r="C95" s="81">
        <f t="shared" si="22"/>
        <v>74565.7</v>
      </c>
      <c r="D95" s="7">
        <v>31020.3</v>
      </c>
      <c r="E95" s="7">
        <v>5120.3999999999996</v>
      </c>
      <c r="F95" s="7">
        <v>27123.8</v>
      </c>
      <c r="G95" s="7">
        <v>9695.5</v>
      </c>
      <c r="H95" s="7">
        <v>1605.7</v>
      </c>
      <c r="I95" s="95">
        <f t="shared" si="10"/>
        <v>14815.9</v>
      </c>
      <c r="K95" s="32">
        <v>0.7</v>
      </c>
      <c r="L95" s="5">
        <f>ROUND(C95/(K95*720),0)</f>
        <v>148</v>
      </c>
      <c r="M95" s="36">
        <f t="shared" si="23"/>
        <v>-38</v>
      </c>
      <c r="Q95" s="73"/>
      <c r="R95" s="72"/>
      <c r="S95" s="72"/>
      <c r="T95" s="70"/>
      <c r="U95" s="89"/>
      <c r="V95" s="90"/>
      <c r="W95" s="86"/>
      <c r="X95" s="86"/>
      <c r="Y95" s="86"/>
      <c r="Z95" s="86"/>
      <c r="AA95" s="79"/>
      <c r="AB95" s="91"/>
      <c r="AC95" s="86"/>
    </row>
    <row r="96" spans="1:29" s="34" customFormat="1">
      <c r="A96" s="59">
        <v>2007</v>
      </c>
      <c r="B96" s="3">
        <v>11</v>
      </c>
      <c r="C96" s="81">
        <f t="shared" si="22"/>
        <v>103936</v>
      </c>
      <c r="D96" s="7">
        <v>30357.7</v>
      </c>
      <c r="E96" s="7">
        <v>31343.200000000001</v>
      </c>
      <c r="F96" s="7">
        <v>28558</v>
      </c>
      <c r="G96" s="7">
        <v>11981.3</v>
      </c>
      <c r="H96" s="7">
        <v>1695.8</v>
      </c>
      <c r="I96" s="95">
        <f t="shared" si="10"/>
        <v>43324.5</v>
      </c>
      <c r="K96" s="32">
        <v>0.7</v>
      </c>
      <c r="L96" s="5">
        <f>ROUND(C96/(K96*744),0)</f>
        <v>200</v>
      </c>
      <c r="M96" s="36">
        <f t="shared" si="23"/>
        <v>35</v>
      </c>
      <c r="Q96" s="73"/>
      <c r="R96" s="72"/>
      <c r="S96" s="72"/>
      <c r="T96" s="70"/>
      <c r="U96" s="70"/>
      <c r="V96" s="90"/>
      <c r="W96" s="86"/>
      <c r="X96" s="86"/>
      <c r="Y96" s="86"/>
      <c r="Z96" s="86"/>
      <c r="AA96" s="79"/>
      <c r="AB96" s="91"/>
      <c r="AC96" s="86"/>
    </row>
    <row r="97" spans="1:29" s="34" customFormat="1">
      <c r="A97" s="105">
        <v>2007</v>
      </c>
      <c r="B97" s="24">
        <v>12</v>
      </c>
      <c r="C97" s="81">
        <f t="shared" si="22"/>
        <v>123245.7</v>
      </c>
      <c r="D97" s="7">
        <v>36535.5</v>
      </c>
      <c r="E97" s="7">
        <v>48654.3</v>
      </c>
      <c r="F97" s="7">
        <v>25898</v>
      </c>
      <c r="G97" s="7">
        <v>10714.4</v>
      </c>
      <c r="H97" s="7">
        <v>1443.5</v>
      </c>
      <c r="I97" s="95">
        <f t="shared" si="10"/>
        <v>59368.700000000004</v>
      </c>
      <c r="K97" s="32">
        <v>0.7</v>
      </c>
      <c r="L97" s="5">
        <f>ROUND(C97/(K97*720),0)</f>
        <v>245</v>
      </c>
      <c r="M97" s="36">
        <f t="shared" si="23"/>
        <v>67</v>
      </c>
      <c r="Q97" s="73"/>
      <c r="R97" s="72"/>
      <c r="S97" s="72"/>
      <c r="T97" s="70"/>
      <c r="U97" s="89"/>
      <c r="V97" s="90"/>
      <c r="W97" s="86"/>
      <c r="X97" s="86"/>
      <c r="Y97" s="86"/>
      <c r="Z97" s="86"/>
      <c r="AA97" s="79"/>
      <c r="AB97" s="91"/>
      <c r="AC97" s="86"/>
    </row>
    <row r="98" spans="1:29">
      <c r="A98" s="76" t="s">
        <v>19</v>
      </c>
      <c r="B98" s="23"/>
      <c r="C98" s="84">
        <f t="shared" si="18"/>
        <v>1086150.3999999999</v>
      </c>
      <c r="D98" s="84">
        <f t="shared" ref="D98:G98" si="24">SUM(D86:D97)</f>
        <v>400686.60000000003</v>
      </c>
      <c r="E98" s="85">
        <f t="shared" si="24"/>
        <v>262597.10000000003</v>
      </c>
      <c r="F98" s="85">
        <f t="shared" si="24"/>
        <v>283171.3</v>
      </c>
      <c r="G98" s="85">
        <f t="shared" si="24"/>
        <v>119781.40000000001</v>
      </c>
      <c r="H98" s="85">
        <f>SUM(H86:H97)</f>
        <v>19914</v>
      </c>
      <c r="I98" s="96">
        <f t="shared" ref="I98:I136" si="25">G98+E98</f>
        <v>382378.50000000006</v>
      </c>
      <c r="J98" s="21"/>
      <c r="K98" s="104">
        <v>0.7</v>
      </c>
      <c r="L98" s="21">
        <f>ROUND(C98/(K98*8760),0)</f>
        <v>177</v>
      </c>
      <c r="M98" s="21">
        <f>L98-L85</f>
        <v>-37</v>
      </c>
      <c r="N98" s="21">
        <f>M98+N85</f>
        <v>-42</v>
      </c>
      <c r="Q98" s="73"/>
      <c r="R98" s="72"/>
      <c r="S98" s="72"/>
      <c r="T98" s="70"/>
      <c r="U98" s="89"/>
      <c r="V98" s="90"/>
      <c r="W98" s="109"/>
      <c r="X98" s="110"/>
      <c r="Y98" s="110"/>
      <c r="Z98" s="111"/>
      <c r="AA98" s="112"/>
      <c r="AB98" s="110"/>
      <c r="AC98" s="86"/>
    </row>
    <row r="99" spans="1:29">
      <c r="A99" s="59">
        <v>2008</v>
      </c>
      <c r="B99" s="3">
        <v>1</v>
      </c>
      <c r="C99" s="66">
        <f t="shared" ref="C99:C110" si="26">SUM(D99:H99)</f>
        <v>96812.4</v>
      </c>
      <c r="D99" s="7">
        <v>37325.599999999999</v>
      </c>
      <c r="E99" s="7">
        <v>29476.9</v>
      </c>
      <c r="F99" s="7">
        <v>21638.9</v>
      </c>
      <c r="G99" s="7">
        <v>6801</v>
      </c>
      <c r="H99" s="7">
        <v>1570</v>
      </c>
      <c r="I99" s="106">
        <f t="shared" si="25"/>
        <v>36277.9</v>
      </c>
      <c r="K99" s="32">
        <v>0.7</v>
      </c>
      <c r="L99" s="5">
        <f>ROUND((C99)/(K99*744),0)</f>
        <v>186</v>
      </c>
      <c r="M99" s="36">
        <f t="shared" ref="M99:M110" si="27">L99-L86</f>
        <v>39</v>
      </c>
      <c r="Q99" s="73"/>
      <c r="R99" s="72"/>
      <c r="S99" s="72"/>
      <c r="T99" s="70"/>
      <c r="U99" s="92"/>
      <c r="V99" s="73"/>
      <c r="W99" s="86"/>
      <c r="X99" s="86"/>
      <c r="Y99" s="87"/>
      <c r="Z99" s="87"/>
      <c r="AA99" s="87"/>
      <c r="AB99" s="87"/>
      <c r="AC99" s="87"/>
    </row>
    <row r="100" spans="1:29">
      <c r="A100" s="59">
        <v>2008</v>
      </c>
      <c r="B100" s="3">
        <v>2</v>
      </c>
      <c r="C100" s="66">
        <f t="shared" si="26"/>
        <v>66900</v>
      </c>
      <c r="D100" s="7">
        <v>34033.5</v>
      </c>
      <c r="E100" s="7">
        <v>3.7</v>
      </c>
      <c r="F100" s="7">
        <v>25104.6</v>
      </c>
      <c r="G100" s="7">
        <v>6278.3</v>
      </c>
      <c r="H100" s="7">
        <v>1479.9</v>
      </c>
      <c r="I100" s="106">
        <f t="shared" si="25"/>
        <v>6282</v>
      </c>
      <c r="K100" s="32">
        <v>0.7</v>
      </c>
      <c r="L100" s="5">
        <f>ROUND(C100/(K100*744),0)</f>
        <v>128</v>
      </c>
      <c r="M100" s="36">
        <f t="shared" si="27"/>
        <v>-64</v>
      </c>
      <c r="Q100" s="73"/>
      <c r="R100" s="72"/>
      <c r="S100" s="72"/>
      <c r="T100" s="70"/>
      <c r="U100" s="89"/>
      <c r="V100" s="90"/>
      <c r="W100" s="86"/>
      <c r="X100" s="86"/>
      <c r="Y100" s="87"/>
      <c r="Z100" s="87"/>
      <c r="AA100" s="87"/>
      <c r="AB100" s="87"/>
      <c r="AC100" s="87"/>
    </row>
    <row r="101" spans="1:29">
      <c r="A101" s="59">
        <v>2008</v>
      </c>
      <c r="B101" s="77">
        <v>3</v>
      </c>
      <c r="C101" s="81">
        <f t="shared" si="26"/>
        <v>99450.200000000012</v>
      </c>
      <c r="D101" s="7">
        <v>36086.300000000003</v>
      </c>
      <c r="E101" s="7">
        <v>27002.5</v>
      </c>
      <c r="F101" s="7">
        <v>28929.5</v>
      </c>
      <c r="G101" s="7">
        <v>5847.1</v>
      </c>
      <c r="H101" s="7">
        <v>1584.8</v>
      </c>
      <c r="I101" s="95">
        <f t="shared" si="25"/>
        <v>32849.599999999999</v>
      </c>
      <c r="K101" s="32">
        <v>0.7</v>
      </c>
      <c r="L101" s="5">
        <f>ROUND(C101/(K101*696),0)</f>
        <v>204</v>
      </c>
      <c r="M101" s="36">
        <f t="shared" si="27"/>
        <v>41</v>
      </c>
      <c r="Q101" s="73"/>
      <c r="R101" s="72"/>
      <c r="S101" s="72"/>
      <c r="T101" s="70"/>
      <c r="U101" s="89"/>
      <c r="V101" s="90"/>
      <c r="W101" s="86"/>
      <c r="X101" s="86"/>
      <c r="Y101" s="87"/>
      <c r="Z101" s="87"/>
      <c r="AA101" s="87"/>
      <c r="AB101" s="87"/>
      <c r="AC101" s="87"/>
    </row>
    <row r="102" spans="1:29">
      <c r="A102" s="59">
        <v>2008</v>
      </c>
      <c r="B102" s="3">
        <v>4</v>
      </c>
      <c r="C102" s="81">
        <f t="shared" si="26"/>
        <v>100140.5</v>
      </c>
      <c r="D102" s="7">
        <v>34679.9</v>
      </c>
      <c r="E102" s="7">
        <v>27563.599999999999</v>
      </c>
      <c r="F102" s="7">
        <v>28955.3</v>
      </c>
      <c r="G102" s="7">
        <v>7376</v>
      </c>
      <c r="H102" s="7">
        <v>1565.7</v>
      </c>
      <c r="I102" s="95">
        <f t="shared" si="25"/>
        <v>34939.599999999999</v>
      </c>
      <c r="K102" s="32">
        <v>0.7</v>
      </c>
      <c r="L102" s="5">
        <f>ROUND(C102/(K102*744),0)</f>
        <v>192</v>
      </c>
      <c r="M102" s="36">
        <f t="shared" si="27"/>
        <v>7</v>
      </c>
      <c r="P102" s="73"/>
      <c r="Q102" s="73"/>
      <c r="R102" s="72"/>
      <c r="S102" s="72"/>
      <c r="T102" s="70"/>
      <c r="U102" s="89"/>
      <c r="V102" s="90"/>
      <c r="W102" s="86"/>
      <c r="X102" s="86"/>
      <c r="Y102" s="87"/>
      <c r="Z102" s="87"/>
      <c r="AA102" s="87"/>
      <c r="AB102" s="87"/>
      <c r="AC102" s="87"/>
    </row>
    <row r="103" spans="1:29">
      <c r="A103" s="59">
        <v>2008</v>
      </c>
      <c r="B103" s="3">
        <v>5</v>
      </c>
      <c r="C103" s="81">
        <f t="shared" si="26"/>
        <v>135812.5</v>
      </c>
      <c r="D103" s="7">
        <v>35920.199999999997</v>
      </c>
      <c r="E103" s="7">
        <v>56309.8</v>
      </c>
      <c r="F103" s="7">
        <v>29080.5</v>
      </c>
      <c r="G103" s="7">
        <v>12801.7</v>
      </c>
      <c r="H103" s="7">
        <v>1700.3</v>
      </c>
      <c r="I103" s="95">
        <f t="shared" si="25"/>
        <v>69111.5</v>
      </c>
      <c r="K103" s="32">
        <v>0.7</v>
      </c>
      <c r="L103" s="5">
        <f>ROUND(C103/(K103*720),0)</f>
        <v>269</v>
      </c>
      <c r="M103" s="36">
        <f t="shared" si="27"/>
        <v>107</v>
      </c>
      <c r="P103" s="73"/>
      <c r="Q103" s="73"/>
      <c r="R103" s="72"/>
      <c r="S103" s="72"/>
      <c r="T103" s="70"/>
      <c r="U103" s="89"/>
      <c r="V103" s="90"/>
      <c r="W103" s="86"/>
      <c r="X103" s="86"/>
      <c r="Y103" s="87"/>
      <c r="Z103" s="87"/>
      <c r="AA103" s="87"/>
      <c r="AB103" s="87"/>
      <c r="AC103" s="87"/>
    </row>
    <row r="104" spans="1:29">
      <c r="A104" s="59">
        <v>2008</v>
      </c>
      <c r="B104" s="3">
        <v>6</v>
      </c>
      <c r="C104" s="81">
        <f t="shared" si="26"/>
        <v>107751.40000000002</v>
      </c>
      <c r="D104" s="7">
        <v>43457</v>
      </c>
      <c r="E104" s="7">
        <v>25080.6</v>
      </c>
      <c r="F104" s="7">
        <v>25394.6</v>
      </c>
      <c r="G104" s="7">
        <v>12316.6</v>
      </c>
      <c r="H104" s="7">
        <v>1502.6</v>
      </c>
      <c r="I104" s="95">
        <f t="shared" si="25"/>
        <v>37397.199999999997</v>
      </c>
      <c r="K104" s="32">
        <v>0.7</v>
      </c>
      <c r="L104" s="5">
        <f>ROUND((C104)/(K104*744),0)</f>
        <v>207</v>
      </c>
      <c r="M104" s="36">
        <f t="shared" si="27"/>
        <v>44</v>
      </c>
      <c r="P104" s="73"/>
      <c r="Q104" s="73"/>
      <c r="R104" s="72"/>
      <c r="S104" s="72"/>
      <c r="T104" s="70"/>
      <c r="U104" s="89"/>
      <c r="V104" s="90"/>
      <c r="W104" s="86"/>
      <c r="X104" s="86"/>
      <c r="Y104" s="87"/>
      <c r="Z104" s="87"/>
      <c r="AA104" s="87"/>
      <c r="AB104" s="87"/>
      <c r="AC104" s="87"/>
    </row>
    <row r="105" spans="1:29">
      <c r="A105" s="59">
        <v>2008</v>
      </c>
      <c r="B105" s="3">
        <v>7</v>
      </c>
      <c r="C105" s="81">
        <f t="shared" si="26"/>
        <v>101791.49999999999</v>
      </c>
      <c r="D105" s="7">
        <v>35608.6</v>
      </c>
      <c r="E105" s="7">
        <v>27906.3</v>
      </c>
      <c r="F105" s="7">
        <v>26611.9</v>
      </c>
      <c r="G105" s="7">
        <v>10116.799999999999</v>
      </c>
      <c r="H105" s="7">
        <v>1547.9</v>
      </c>
      <c r="I105" s="95">
        <f t="shared" si="25"/>
        <v>38023.1</v>
      </c>
      <c r="K105" s="32">
        <v>0.7</v>
      </c>
      <c r="L105" s="5">
        <f>ROUND((C105)/(K105*720),0)</f>
        <v>202</v>
      </c>
      <c r="M105" s="36">
        <f t="shared" si="27"/>
        <v>23</v>
      </c>
      <c r="Q105" s="73"/>
      <c r="R105" s="72"/>
      <c r="S105" s="72"/>
      <c r="T105" s="70"/>
      <c r="U105" s="89"/>
      <c r="V105" s="90"/>
      <c r="W105" s="86"/>
      <c r="X105" s="86"/>
      <c r="Y105" s="87"/>
      <c r="Z105" s="87"/>
      <c r="AA105" s="87"/>
      <c r="AB105" s="87"/>
      <c r="AC105" s="87"/>
    </row>
    <row r="106" spans="1:29">
      <c r="A106" s="59">
        <v>2008</v>
      </c>
      <c r="B106" s="3">
        <v>8</v>
      </c>
      <c r="C106" s="81">
        <f t="shared" si="26"/>
        <v>103172.4</v>
      </c>
      <c r="D106" s="7">
        <v>34535.599999999999</v>
      </c>
      <c r="E106" s="7">
        <v>30008.799999999999</v>
      </c>
      <c r="F106" s="7">
        <v>28603.200000000001</v>
      </c>
      <c r="G106" s="7">
        <v>10024.799999999999</v>
      </c>
      <c r="H106" s="7">
        <v>0</v>
      </c>
      <c r="I106" s="95">
        <f t="shared" si="25"/>
        <v>40033.599999999999</v>
      </c>
      <c r="K106" s="32">
        <v>0.7</v>
      </c>
      <c r="L106" s="5">
        <f>ROUND(C106/(K106*744),0)</f>
        <v>198</v>
      </c>
      <c r="M106" s="50">
        <f t="shared" si="27"/>
        <v>32</v>
      </c>
      <c r="Q106" s="73"/>
      <c r="R106" s="72"/>
      <c r="S106" s="72"/>
      <c r="T106" s="70"/>
      <c r="U106" s="89"/>
      <c r="V106" s="90"/>
      <c r="W106" s="86"/>
      <c r="X106" s="86"/>
      <c r="Y106" s="87"/>
      <c r="Z106" s="87"/>
      <c r="AA106" s="87"/>
      <c r="AB106" s="87"/>
      <c r="AC106" s="87"/>
    </row>
    <row r="107" spans="1:29">
      <c r="A107" s="59">
        <v>2008</v>
      </c>
      <c r="B107" s="3">
        <v>9</v>
      </c>
      <c r="C107" s="81">
        <f t="shared" si="26"/>
        <v>86620.3</v>
      </c>
      <c r="D107" s="7">
        <v>38307.699999999997</v>
      </c>
      <c r="E107" s="7">
        <v>6700.7</v>
      </c>
      <c r="F107" s="7">
        <v>28966.1</v>
      </c>
      <c r="G107" s="7">
        <v>11049</v>
      </c>
      <c r="H107" s="7">
        <v>1596.8</v>
      </c>
      <c r="I107" s="95">
        <f t="shared" si="25"/>
        <v>17749.7</v>
      </c>
      <c r="K107" s="32">
        <v>0.7</v>
      </c>
      <c r="L107" s="5">
        <f>ROUND(C107/(K107*744),0)</f>
        <v>166</v>
      </c>
      <c r="M107" s="36">
        <f t="shared" si="27"/>
        <v>-11</v>
      </c>
      <c r="Q107" s="73"/>
      <c r="R107" s="72"/>
      <c r="S107" s="72"/>
      <c r="T107" s="70"/>
      <c r="U107" s="89"/>
      <c r="V107" s="90"/>
      <c r="W107" s="86"/>
      <c r="X107" s="86"/>
      <c r="Y107" s="87"/>
      <c r="Z107" s="87"/>
      <c r="AA107" s="87"/>
      <c r="AB107" s="87"/>
      <c r="AC107" s="87"/>
    </row>
    <row r="108" spans="1:29">
      <c r="A108" s="59">
        <v>2008</v>
      </c>
      <c r="B108" s="3">
        <v>10</v>
      </c>
      <c r="C108" s="81">
        <f t="shared" si="26"/>
        <v>128534.40000000001</v>
      </c>
      <c r="D108" s="7">
        <v>37926.5</v>
      </c>
      <c r="E108" s="7">
        <v>51718.8</v>
      </c>
      <c r="F108" s="7">
        <v>24155.7</v>
      </c>
      <c r="G108" s="7">
        <v>11746.1</v>
      </c>
      <c r="H108" s="7">
        <v>2987.3</v>
      </c>
      <c r="I108" s="95">
        <f t="shared" si="25"/>
        <v>63464.9</v>
      </c>
      <c r="K108" s="32">
        <v>0.7</v>
      </c>
      <c r="L108" s="5">
        <f>ROUND(C108/(K108*720),0)</f>
        <v>255</v>
      </c>
      <c r="M108" s="36">
        <f t="shared" si="27"/>
        <v>107</v>
      </c>
      <c r="Q108" s="73"/>
      <c r="R108" s="72"/>
      <c r="S108" s="72"/>
      <c r="T108" s="70"/>
      <c r="U108" s="89"/>
      <c r="V108" s="90"/>
      <c r="W108" s="86"/>
      <c r="X108" s="86"/>
      <c r="Y108" s="87"/>
      <c r="Z108" s="87"/>
      <c r="AA108" s="87"/>
      <c r="AB108" s="87"/>
      <c r="AC108" s="87"/>
    </row>
    <row r="109" spans="1:29">
      <c r="A109" s="59">
        <v>2008</v>
      </c>
      <c r="B109" s="3">
        <v>11</v>
      </c>
      <c r="C109" s="81">
        <f t="shared" si="26"/>
        <v>145190.6</v>
      </c>
      <c r="D109" s="7">
        <v>47609.9</v>
      </c>
      <c r="E109" s="7">
        <v>29139.4</v>
      </c>
      <c r="F109" s="7">
        <v>47283</v>
      </c>
      <c r="G109" s="7">
        <v>19419.3</v>
      </c>
      <c r="H109" s="7">
        <v>1739</v>
      </c>
      <c r="I109" s="95">
        <f t="shared" si="25"/>
        <v>48558.7</v>
      </c>
      <c r="K109" s="32">
        <v>0.7</v>
      </c>
      <c r="L109" s="5">
        <f>ROUND(C109/(K109*744),0)</f>
        <v>279</v>
      </c>
      <c r="M109" s="36">
        <f t="shared" si="27"/>
        <v>79</v>
      </c>
      <c r="Q109" s="73"/>
      <c r="R109" s="72"/>
      <c r="S109" s="72"/>
      <c r="T109" s="70"/>
      <c r="U109" s="89"/>
      <c r="V109" s="90"/>
      <c r="W109" s="86"/>
      <c r="X109" s="86"/>
      <c r="Y109" s="87"/>
      <c r="Z109" s="87"/>
      <c r="AA109" s="87"/>
      <c r="AB109" s="87"/>
      <c r="AC109" s="87"/>
    </row>
    <row r="110" spans="1:29">
      <c r="A110" s="59">
        <v>2008</v>
      </c>
      <c r="B110" s="24">
        <v>12</v>
      </c>
      <c r="C110" s="81">
        <f t="shared" si="26"/>
        <v>61417.1</v>
      </c>
      <c r="D110" s="7">
        <v>35201.5</v>
      </c>
      <c r="E110" s="7">
        <v>24164.1</v>
      </c>
      <c r="F110" s="7">
        <v>0</v>
      </c>
      <c r="G110" s="7">
        <v>0</v>
      </c>
      <c r="H110" s="7">
        <v>2051.5</v>
      </c>
      <c r="I110" s="95">
        <f t="shared" si="25"/>
        <v>24164.1</v>
      </c>
      <c r="K110" s="32">
        <v>0.7</v>
      </c>
      <c r="L110" s="5">
        <f>ROUND(C110/(K110*720),0)</f>
        <v>122</v>
      </c>
      <c r="M110" s="36">
        <f t="shared" si="27"/>
        <v>-123</v>
      </c>
      <c r="Q110" s="73"/>
      <c r="R110" s="72"/>
      <c r="S110" s="72"/>
      <c r="T110" s="70"/>
      <c r="U110" s="89"/>
      <c r="V110" s="90"/>
      <c r="W110" s="86"/>
      <c r="X110" s="86"/>
      <c r="Y110" s="87"/>
      <c r="Z110" s="87"/>
      <c r="AA110" s="87"/>
      <c r="AB110" s="87"/>
      <c r="AC110" s="87"/>
    </row>
    <row r="111" spans="1:29">
      <c r="A111" s="108" t="s">
        <v>20</v>
      </c>
      <c r="B111" s="63"/>
      <c r="C111" s="84">
        <f t="shared" ref="C111:I111" si="28">SUM(C99:C110)</f>
        <v>1233593.3000000003</v>
      </c>
      <c r="D111" s="84">
        <f t="shared" si="28"/>
        <v>450692.30000000005</v>
      </c>
      <c r="E111" s="85">
        <f t="shared" si="28"/>
        <v>335075.20000000001</v>
      </c>
      <c r="F111" s="85">
        <f t="shared" si="28"/>
        <v>314723.3</v>
      </c>
      <c r="G111" s="85">
        <f>SUM(G99:G110)</f>
        <v>113776.70000000001</v>
      </c>
      <c r="H111" s="85">
        <f>SUM(H99:H110)</f>
        <v>19325.8</v>
      </c>
      <c r="I111" s="85">
        <f t="shared" si="28"/>
        <v>448851.9</v>
      </c>
      <c r="J111" s="21"/>
      <c r="K111" s="104">
        <f>K98</f>
        <v>0.7</v>
      </c>
      <c r="L111" s="114">
        <f>ROUND(C111/(K111*8784),0)</f>
        <v>201</v>
      </c>
      <c r="M111" s="21">
        <f>L111-L98</f>
        <v>24</v>
      </c>
      <c r="N111" s="21"/>
      <c r="T111" s="70"/>
      <c r="U111" s="89"/>
      <c r="V111" s="90"/>
      <c r="W111" s="86"/>
      <c r="X111" s="86"/>
      <c r="Y111" s="87"/>
      <c r="Z111" s="87"/>
      <c r="AA111" s="87"/>
      <c r="AB111" s="87"/>
      <c r="AC111" s="87"/>
    </row>
    <row r="112" spans="1:29">
      <c r="A112" s="78">
        <v>2009</v>
      </c>
      <c r="B112" s="88">
        <v>1</v>
      </c>
      <c r="C112" s="81">
        <f t="shared" ref="C112:C121" si="29">SUM(D112:H112)</f>
        <v>99243.7</v>
      </c>
      <c r="D112" s="7">
        <v>37791.1</v>
      </c>
      <c r="E112" s="7">
        <v>24363.3</v>
      </c>
      <c r="F112" s="7">
        <v>25675.5</v>
      </c>
      <c r="G112" s="7">
        <v>9667.7999999999993</v>
      </c>
      <c r="H112" s="7">
        <v>1746</v>
      </c>
      <c r="I112" s="95">
        <f t="shared" si="25"/>
        <v>34031.1</v>
      </c>
      <c r="K112" s="32">
        <v>0.7</v>
      </c>
      <c r="L112" s="5">
        <f>ROUND((C112)/(K112*744),0)</f>
        <v>191</v>
      </c>
      <c r="M112" s="36">
        <f t="shared" ref="M112:M123" si="30">L112-L99</f>
        <v>5</v>
      </c>
      <c r="T112" s="70"/>
      <c r="U112" s="89"/>
      <c r="V112" s="90"/>
      <c r="W112" s="86"/>
      <c r="X112" s="86"/>
      <c r="Y112" s="87"/>
      <c r="Z112" s="87"/>
      <c r="AA112" s="86"/>
      <c r="AB112" s="86"/>
      <c r="AC112" s="87"/>
    </row>
    <row r="113" spans="1:29">
      <c r="A113" s="78">
        <v>2009</v>
      </c>
      <c r="B113" s="3">
        <v>2</v>
      </c>
      <c r="C113" s="81">
        <f t="shared" si="29"/>
        <v>77375.899999999994</v>
      </c>
      <c r="D113" s="7">
        <v>30690.799999999999</v>
      </c>
      <c r="E113" s="7">
        <v>22961.9</v>
      </c>
      <c r="F113" s="7">
        <v>15679.8</v>
      </c>
      <c r="G113" s="7">
        <v>6282.7</v>
      </c>
      <c r="H113" s="7">
        <v>1760.7</v>
      </c>
      <c r="I113" s="95">
        <f t="shared" si="25"/>
        <v>29244.600000000002</v>
      </c>
      <c r="K113" s="32">
        <v>0.7</v>
      </c>
      <c r="L113" s="5">
        <f>ROUND(C113/(K113*744),0)</f>
        <v>149</v>
      </c>
      <c r="M113" s="36">
        <f t="shared" si="30"/>
        <v>21</v>
      </c>
      <c r="T113" s="70"/>
      <c r="U113" s="89"/>
      <c r="V113" s="90"/>
      <c r="W113" s="86"/>
      <c r="X113" s="86"/>
      <c r="Y113" s="87"/>
      <c r="Z113" s="87"/>
      <c r="AA113" s="87"/>
      <c r="AB113" s="87"/>
      <c r="AC113" s="73"/>
    </row>
    <row r="114" spans="1:29">
      <c r="A114" s="78">
        <v>2009</v>
      </c>
      <c r="B114" s="77">
        <v>3</v>
      </c>
      <c r="C114" s="81">
        <f t="shared" si="29"/>
        <v>91474.000000000015</v>
      </c>
      <c r="D114" s="81">
        <v>32505.5</v>
      </c>
      <c r="E114" s="81">
        <v>26216.2</v>
      </c>
      <c r="F114" s="81">
        <v>23630.9</v>
      </c>
      <c r="G114" s="81">
        <v>7390.6</v>
      </c>
      <c r="H114" s="81">
        <v>1730.8</v>
      </c>
      <c r="I114" s="95">
        <f t="shared" si="25"/>
        <v>33606.800000000003</v>
      </c>
      <c r="K114" s="32">
        <v>0.7</v>
      </c>
      <c r="L114" s="5">
        <f>ROUND(C114/(K114*672),0)</f>
        <v>194</v>
      </c>
      <c r="M114" s="36">
        <f t="shared" si="30"/>
        <v>-10</v>
      </c>
      <c r="T114" s="70"/>
      <c r="U114" s="89"/>
      <c r="V114" s="90"/>
      <c r="W114" s="86"/>
      <c r="X114" s="86"/>
      <c r="Y114" s="87"/>
      <c r="Z114" s="87"/>
      <c r="AA114" s="87"/>
      <c r="AB114" s="87"/>
      <c r="AC114" s="73"/>
    </row>
    <row r="115" spans="1:29">
      <c r="A115" s="78">
        <v>2009</v>
      </c>
      <c r="B115" s="3">
        <v>4</v>
      </c>
      <c r="C115" s="81">
        <f t="shared" si="29"/>
        <v>95267.7</v>
      </c>
      <c r="D115" s="81">
        <v>35412.400000000001</v>
      </c>
      <c r="E115" s="81">
        <v>28249.5</v>
      </c>
      <c r="F115" s="81">
        <v>21252.400000000001</v>
      </c>
      <c r="G115" s="81">
        <v>8573.4</v>
      </c>
      <c r="H115" s="81">
        <v>1780</v>
      </c>
      <c r="I115" s="95">
        <f t="shared" si="25"/>
        <v>36822.9</v>
      </c>
      <c r="K115" s="32">
        <v>0.7</v>
      </c>
      <c r="L115" s="5">
        <f>ROUND(C115/(K115*744),0)</f>
        <v>183</v>
      </c>
      <c r="M115" s="36">
        <f t="shared" si="30"/>
        <v>-9</v>
      </c>
      <c r="T115" s="70"/>
      <c r="U115" s="89"/>
      <c r="V115" s="90"/>
      <c r="W115" s="86"/>
      <c r="X115" s="86"/>
      <c r="Y115" s="87"/>
      <c r="Z115" s="87"/>
      <c r="AA115" s="87"/>
      <c r="AB115" s="87"/>
      <c r="AC115" s="87"/>
    </row>
    <row r="116" spans="1:29">
      <c r="A116" s="78">
        <v>2009</v>
      </c>
      <c r="B116" s="3">
        <v>5</v>
      </c>
      <c r="C116" s="81">
        <f t="shared" si="29"/>
        <v>88207.8</v>
      </c>
      <c r="D116" s="81">
        <v>33862.1</v>
      </c>
      <c r="E116" s="81">
        <v>25853.9</v>
      </c>
      <c r="F116" s="81">
        <v>18811.599999999999</v>
      </c>
      <c r="G116" s="81">
        <v>8086.2</v>
      </c>
      <c r="H116" s="81">
        <v>1594</v>
      </c>
      <c r="I116" s="95">
        <f t="shared" si="25"/>
        <v>33940.1</v>
      </c>
      <c r="K116" s="32">
        <v>0.7</v>
      </c>
      <c r="L116" s="5">
        <f>ROUND(C116/(K116*720),0)</f>
        <v>175</v>
      </c>
      <c r="M116" s="36">
        <f t="shared" si="30"/>
        <v>-94</v>
      </c>
      <c r="T116" s="70"/>
      <c r="U116" s="89"/>
      <c r="V116" s="90"/>
      <c r="W116" s="86"/>
      <c r="X116" s="86"/>
      <c r="Y116" s="87"/>
      <c r="Z116" s="87"/>
      <c r="AA116" s="87"/>
      <c r="AB116" s="87"/>
      <c r="AC116" s="87"/>
    </row>
    <row r="117" spans="1:29">
      <c r="A117" s="78">
        <v>2009</v>
      </c>
      <c r="B117" s="3">
        <v>6</v>
      </c>
      <c r="C117" s="81">
        <f t="shared" si="29"/>
        <v>90738.1</v>
      </c>
      <c r="D117" s="81">
        <v>33755.5</v>
      </c>
      <c r="E117" s="81">
        <v>21105.599999999999</v>
      </c>
      <c r="F117" s="81">
        <v>25969.1</v>
      </c>
      <c r="G117" s="81">
        <v>8474.6</v>
      </c>
      <c r="H117" s="81">
        <v>1433.3</v>
      </c>
      <c r="I117" s="95">
        <f t="shared" si="25"/>
        <v>29580.199999999997</v>
      </c>
      <c r="K117" s="32">
        <v>0.7</v>
      </c>
      <c r="L117" s="5">
        <f>ROUND((C117)/(K117*744),0)</f>
        <v>174</v>
      </c>
      <c r="M117" s="36">
        <f t="shared" si="30"/>
        <v>-33</v>
      </c>
      <c r="T117" s="70"/>
      <c r="U117" s="89"/>
      <c r="V117" s="90"/>
      <c r="W117" s="86"/>
      <c r="X117" s="86"/>
      <c r="Y117" s="87"/>
      <c r="Z117" s="87"/>
      <c r="AA117" s="87"/>
      <c r="AB117" s="87"/>
      <c r="AC117" s="87"/>
    </row>
    <row r="118" spans="1:29">
      <c r="A118" s="78">
        <v>2009</v>
      </c>
      <c r="B118" s="3">
        <v>7</v>
      </c>
      <c r="C118" s="81">
        <f t="shared" si="29"/>
        <v>93510.7</v>
      </c>
      <c r="D118" s="81">
        <v>33725.300000000003</v>
      </c>
      <c r="E118" s="81">
        <v>25878.7</v>
      </c>
      <c r="F118" s="81">
        <v>25878.7</v>
      </c>
      <c r="G118" s="81">
        <v>6387.6</v>
      </c>
      <c r="H118" s="81">
        <v>1640.4</v>
      </c>
      <c r="I118" s="95">
        <f t="shared" si="25"/>
        <v>32266.300000000003</v>
      </c>
      <c r="K118" s="32">
        <v>0.7</v>
      </c>
      <c r="L118" s="5">
        <f>ROUND((C118)/(K118*720),0)</f>
        <v>186</v>
      </c>
      <c r="M118" s="36">
        <f t="shared" si="30"/>
        <v>-16</v>
      </c>
      <c r="T118" s="70"/>
      <c r="U118" s="89"/>
      <c r="V118" s="90"/>
      <c r="W118" s="86"/>
      <c r="X118" s="86"/>
      <c r="Y118" s="87"/>
      <c r="Z118" s="87"/>
      <c r="AA118" s="87"/>
      <c r="AB118" s="87"/>
      <c r="AC118" s="87"/>
    </row>
    <row r="119" spans="1:29">
      <c r="A119" s="78">
        <v>2009</v>
      </c>
      <c r="B119" s="3">
        <v>8</v>
      </c>
      <c r="C119" s="81">
        <f t="shared" si="29"/>
        <v>84793.599999999991</v>
      </c>
      <c r="D119" s="81">
        <v>41095</v>
      </c>
      <c r="E119" s="81">
        <v>7180.9</v>
      </c>
      <c r="F119" s="81">
        <v>26900</v>
      </c>
      <c r="G119" s="81">
        <v>9617.7000000000007</v>
      </c>
      <c r="H119" s="81">
        <v>0</v>
      </c>
      <c r="I119" s="95">
        <f t="shared" si="25"/>
        <v>16798.599999999999</v>
      </c>
      <c r="K119" s="32">
        <v>0.7</v>
      </c>
      <c r="L119" s="5">
        <f>ROUND(C119/(K119*744),0)</f>
        <v>163</v>
      </c>
      <c r="M119" s="50">
        <f t="shared" si="30"/>
        <v>-35</v>
      </c>
      <c r="T119" s="70"/>
      <c r="U119" s="89"/>
      <c r="V119" s="90"/>
      <c r="W119" s="86"/>
      <c r="X119" s="86"/>
      <c r="Y119" s="87"/>
      <c r="Z119" s="87"/>
      <c r="AA119" s="87"/>
      <c r="AB119" s="87"/>
      <c r="AC119" s="87"/>
    </row>
    <row r="120" spans="1:29">
      <c r="A120" s="78">
        <v>2009</v>
      </c>
      <c r="B120" s="3">
        <v>9</v>
      </c>
      <c r="C120" s="81">
        <f t="shared" si="29"/>
        <v>111503.8</v>
      </c>
      <c r="D120" s="81">
        <v>35713.5</v>
      </c>
      <c r="E120" s="81">
        <v>31904.9</v>
      </c>
      <c r="F120" s="81">
        <v>22751</v>
      </c>
      <c r="G120" s="81">
        <v>18184.599999999999</v>
      </c>
      <c r="H120" s="81">
        <v>2949.8</v>
      </c>
      <c r="I120" s="95">
        <f t="shared" si="25"/>
        <v>50089.5</v>
      </c>
      <c r="K120" s="32">
        <v>0.7</v>
      </c>
      <c r="L120" s="5">
        <f>ROUND(C120/(K120*744),0)-50</f>
        <v>164</v>
      </c>
      <c r="M120" s="36">
        <f t="shared" si="30"/>
        <v>-2</v>
      </c>
      <c r="T120" s="70"/>
      <c r="U120" s="89"/>
      <c r="V120" s="90"/>
      <c r="W120" s="86"/>
      <c r="X120" s="86"/>
      <c r="Y120" s="87"/>
      <c r="Z120" s="87"/>
      <c r="AA120" s="87"/>
      <c r="AB120" s="87"/>
      <c r="AC120" s="87"/>
    </row>
    <row r="121" spans="1:29">
      <c r="A121" s="78">
        <v>2009</v>
      </c>
      <c r="B121" s="3">
        <v>10</v>
      </c>
      <c r="C121" s="81">
        <f t="shared" si="29"/>
        <v>47448.33</v>
      </c>
      <c r="D121" s="81">
        <v>12448.4</v>
      </c>
      <c r="E121" s="81">
        <v>6974.93</v>
      </c>
      <c r="F121" s="81">
        <v>18619.8</v>
      </c>
      <c r="G121" s="81">
        <v>7796.6</v>
      </c>
      <c r="H121" s="81">
        <v>1608.6</v>
      </c>
      <c r="I121" s="95">
        <f t="shared" si="25"/>
        <v>14771.53</v>
      </c>
      <c r="K121" s="32">
        <v>0.7</v>
      </c>
      <c r="L121" s="5">
        <f>ROUND(C121/(K121*720),0)+50</f>
        <v>144</v>
      </c>
      <c r="M121" s="36">
        <f t="shared" si="30"/>
        <v>-111</v>
      </c>
      <c r="T121" s="70"/>
      <c r="U121" s="89"/>
      <c r="V121" s="90"/>
      <c r="W121" s="86"/>
      <c r="X121" s="86"/>
      <c r="Y121" s="87"/>
      <c r="Z121" s="87"/>
      <c r="AA121" s="87"/>
      <c r="AB121" s="87"/>
      <c r="AC121" s="87"/>
    </row>
    <row r="122" spans="1:29">
      <c r="A122" s="78">
        <v>2009</v>
      </c>
      <c r="B122" s="3">
        <v>11</v>
      </c>
      <c r="C122" s="81">
        <f>SUM(D122:H122)</f>
        <v>122867</v>
      </c>
      <c r="D122" s="81">
        <v>48709.4</v>
      </c>
      <c r="E122" s="81">
        <v>35918.9</v>
      </c>
      <c r="F122" s="81">
        <v>29361.1</v>
      </c>
      <c r="G122" s="81">
        <v>7296</v>
      </c>
      <c r="H122" s="81">
        <v>1581.6</v>
      </c>
      <c r="I122" s="95">
        <f t="shared" si="25"/>
        <v>43214.9</v>
      </c>
      <c r="K122" s="32">
        <v>0.7</v>
      </c>
      <c r="L122" s="5">
        <f>ROUND(C122/(K122*744),0)-50</f>
        <v>186</v>
      </c>
      <c r="M122" s="36">
        <f t="shared" si="30"/>
        <v>-93</v>
      </c>
      <c r="T122" s="70"/>
      <c r="U122" s="89"/>
      <c r="V122" s="90"/>
      <c r="W122" s="86"/>
      <c r="X122" s="86"/>
      <c r="Y122" s="87"/>
      <c r="Z122" s="87"/>
      <c r="AA122" s="87"/>
      <c r="AB122" s="87"/>
      <c r="AC122" s="87"/>
    </row>
    <row r="123" spans="1:29">
      <c r="A123" s="78">
        <v>2009</v>
      </c>
      <c r="B123" s="24">
        <v>12</v>
      </c>
      <c r="C123" s="81">
        <f>SUM(D123:H123)</f>
        <v>80034.500000000015</v>
      </c>
      <c r="D123" s="7">
        <v>25095.7</v>
      </c>
      <c r="E123" s="7">
        <v>19254.099999999999</v>
      </c>
      <c r="F123" s="22">
        <v>24488.799999999999</v>
      </c>
      <c r="G123" s="22">
        <v>9493.7999999999993</v>
      </c>
      <c r="H123" s="7">
        <v>1702.1</v>
      </c>
      <c r="I123" s="95">
        <f>G123+E123</f>
        <v>28747.899999999998</v>
      </c>
      <c r="K123" s="32">
        <v>0.7</v>
      </c>
      <c r="L123" s="5">
        <f>ROUND(C123/(K123*720),0)</f>
        <v>159</v>
      </c>
      <c r="M123" s="36">
        <f t="shared" si="30"/>
        <v>37</v>
      </c>
      <c r="T123" s="70"/>
      <c r="U123" s="89"/>
      <c r="V123" s="90"/>
      <c r="W123" s="86"/>
      <c r="X123" s="86"/>
      <c r="Y123" s="87"/>
      <c r="Z123" s="87"/>
      <c r="AA123" s="87"/>
      <c r="AB123" s="87"/>
      <c r="AC123" s="87"/>
    </row>
    <row r="124" spans="1:29">
      <c r="A124" s="19" t="s">
        <v>21</v>
      </c>
      <c r="B124" s="21"/>
      <c r="C124" s="116">
        <f>SUM(C112:C123)</f>
        <v>1082465.1299999999</v>
      </c>
      <c r="D124" s="116">
        <f>SUM(D112:D123)</f>
        <v>400804.70000000007</v>
      </c>
      <c r="E124" s="116">
        <f t="shared" ref="E124:G124" si="31">SUM(E112:E123)</f>
        <v>275862.82999999996</v>
      </c>
      <c r="F124" s="116">
        <f t="shared" si="31"/>
        <v>279018.7</v>
      </c>
      <c r="G124" s="116">
        <f t="shared" si="31"/>
        <v>107251.59999999999</v>
      </c>
      <c r="H124" s="116">
        <f>SUM(H112:H123)</f>
        <v>19527.3</v>
      </c>
      <c r="I124" s="116">
        <f>SUM(I112:I123)</f>
        <v>383114.43000000005</v>
      </c>
      <c r="J124" s="21"/>
      <c r="K124" s="104">
        <v>0.7</v>
      </c>
      <c r="L124" s="115">
        <f>ROUND(C124/(K124*8760),0)</f>
        <v>177</v>
      </c>
      <c r="M124" s="21">
        <f>L124-L111</f>
        <v>-24</v>
      </c>
      <c r="N124" s="21">
        <f>M124</f>
        <v>-24</v>
      </c>
      <c r="T124" s="70"/>
      <c r="U124" s="89"/>
      <c r="V124" s="90"/>
      <c r="W124" s="86"/>
      <c r="X124" s="86"/>
      <c r="Y124" s="87"/>
      <c r="Z124" s="87"/>
      <c r="AA124" s="87"/>
      <c r="AB124" s="87"/>
      <c r="AC124" s="87"/>
    </row>
    <row r="125" spans="1:29">
      <c r="A125" s="107">
        <v>2010</v>
      </c>
      <c r="B125" s="88">
        <v>1</v>
      </c>
      <c r="C125" s="117">
        <f>SUM(D125:H125)</f>
        <v>80008.5</v>
      </c>
      <c r="D125" s="7">
        <v>30616.6</v>
      </c>
      <c r="E125" s="7">
        <v>17986.2</v>
      </c>
      <c r="F125" s="22">
        <v>21639.7</v>
      </c>
      <c r="G125" s="22">
        <v>8265</v>
      </c>
      <c r="H125" s="7">
        <v>1501</v>
      </c>
      <c r="I125" s="117">
        <f t="shared" si="25"/>
        <v>26251.200000000001</v>
      </c>
      <c r="J125" s="34"/>
      <c r="K125" s="32">
        <v>0.7</v>
      </c>
      <c r="L125" s="5">
        <f>ROUND((C125)/(K125*744),0)</f>
        <v>154</v>
      </c>
      <c r="M125" s="36">
        <f t="shared" ref="M125:M136" si="32">L125-L112</f>
        <v>-37</v>
      </c>
      <c r="Q125" s="90"/>
      <c r="R125" s="72"/>
      <c r="S125" s="72"/>
      <c r="T125" s="70"/>
      <c r="U125" s="89"/>
      <c r="V125" s="90"/>
      <c r="W125" s="86"/>
      <c r="X125" s="86"/>
      <c r="Y125" s="87"/>
      <c r="Z125" s="87"/>
      <c r="AA125" s="87"/>
      <c r="AB125" s="87"/>
      <c r="AC125" s="87"/>
    </row>
    <row r="126" spans="1:29">
      <c r="A126" s="78">
        <v>2010</v>
      </c>
      <c r="B126" s="3">
        <v>2</v>
      </c>
      <c r="C126" s="86">
        <f t="shared" ref="C126:C145" si="33">SUM(D126:H126)</f>
        <v>88374.900000000009</v>
      </c>
      <c r="D126" s="118">
        <v>24649.3</v>
      </c>
      <c r="E126" s="118">
        <v>23597</v>
      </c>
      <c r="F126" s="118">
        <v>26664</v>
      </c>
      <c r="G126" s="118">
        <v>11956.6</v>
      </c>
      <c r="H126" s="118">
        <v>1508</v>
      </c>
      <c r="I126" s="86">
        <f t="shared" si="25"/>
        <v>35553.599999999999</v>
      </c>
      <c r="J126" s="34"/>
      <c r="K126" s="32">
        <v>0.7</v>
      </c>
      <c r="L126" s="5">
        <f>ROUND(C126/(K126*744),0)</f>
        <v>170</v>
      </c>
      <c r="M126" s="36">
        <f t="shared" si="32"/>
        <v>21</v>
      </c>
      <c r="Q126" s="90"/>
      <c r="R126" s="72"/>
      <c r="S126" s="72"/>
      <c r="T126" s="70"/>
      <c r="W126" s="86"/>
      <c r="X126" s="86"/>
      <c r="Y126" s="87"/>
      <c r="Z126" s="87"/>
      <c r="AA126" s="87"/>
      <c r="AB126" s="87"/>
      <c r="AC126" s="87"/>
    </row>
    <row r="127" spans="1:29">
      <c r="A127" s="78">
        <v>2010</v>
      </c>
      <c r="B127" s="77">
        <v>3</v>
      </c>
      <c r="C127" s="86">
        <f t="shared" si="33"/>
        <v>95073.500000000015</v>
      </c>
      <c r="D127" s="118">
        <v>32272.9</v>
      </c>
      <c r="E127" s="118">
        <v>23519.1</v>
      </c>
      <c r="F127" s="119">
        <v>24918.1</v>
      </c>
      <c r="G127" s="119">
        <v>12861.3</v>
      </c>
      <c r="H127" s="118">
        <v>1502.1</v>
      </c>
      <c r="I127" s="86">
        <f t="shared" si="25"/>
        <v>36380.399999999994</v>
      </c>
      <c r="J127" s="34"/>
      <c r="K127" s="32">
        <v>0.7</v>
      </c>
      <c r="L127" s="5">
        <f>ROUND(C127/(K127*672),0)</f>
        <v>202</v>
      </c>
      <c r="M127" s="36">
        <f t="shared" si="32"/>
        <v>8</v>
      </c>
      <c r="Q127" s="90"/>
      <c r="R127" s="72"/>
      <c r="S127" s="72"/>
      <c r="T127" s="70"/>
      <c r="W127" s="86"/>
      <c r="X127" s="86"/>
      <c r="Y127" s="87"/>
      <c r="Z127" s="87"/>
      <c r="AA127" s="87"/>
      <c r="AB127" s="87"/>
      <c r="AC127" s="87"/>
    </row>
    <row r="128" spans="1:29">
      <c r="A128" s="78">
        <v>2010</v>
      </c>
      <c r="B128" s="3">
        <v>4</v>
      </c>
      <c r="C128" s="86">
        <f t="shared" si="33"/>
        <v>109580.7</v>
      </c>
      <c r="D128" s="118">
        <v>38677.300000000003</v>
      </c>
      <c r="E128" s="118">
        <v>27294.7</v>
      </c>
      <c r="F128" s="119">
        <v>27378</v>
      </c>
      <c r="G128" s="119">
        <v>14619.7</v>
      </c>
      <c r="H128" s="118">
        <v>1611</v>
      </c>
      <c r="I128" s="86">
        <f t="shared" si="25"/>
        <v>41914.400000000001</v>
      </c>
      <c r="J128" s="34"/>
      <c r="K128" s="32">
        <v>0.7</v>
      </c>
      <c r="L128" s="5">
        <f>ROUND(C128/(K128*744),0)</f>
        <v>210</v>
      </c>
      <c r="M128" s="36">
        <f t="shared" si="32"/>
        <v>27</v>
      </c>
      <c r="Q128" s="90"/>
      <c r="R128" s="72"/>
      <c r="S128" s="72"/>
      <c r="T128" s="70"/>
      <c r="W128" s="86"/>
      <c r="X128" s="86"/>
      <c r="Y128" s="87"/>
      <c r="Z128" s="87"/>
      <c r="AA128" s="87"/>
      <c r="AB128" s="87"/>
      <c r="AC128" s="87"/>
    </row>
    <row r="129" spans="1:29">
      <c r="A129" s="78">
        <v>2010</v>
      </c>
      <c r="B129" s="3">
        <v>5</v>
      </c>
      <c r="C129" s="86">
        <f t="shared" si="33"/>
        <v>90406</v>
      </c>
      <c r="D129" s="118">
        <v>27562.7</v>
      </c>
      <c r="E129" s="118">
        <v>21499.9</v>
      </c>
      <c r="F129" s="119">
        <v>27069.4</v>
      </c>
      <c r="G129" s="119">
        <v>12836.3</v>
      </c>
      <c r="H129" s="118">
        <v>1437.7</v>
      </c>
      <c r="I129" s="86">
        <f t="shared" si="25"/>
        <v>34336.199999999997</v>
      </c>
      <c r="J129" s="34"/>
      <c r="K129" s="32">
        <v>0.7</v>
      </c>
      <c r="L129" s="5">
        <f>ROUND(C129/(K129*720),0)</f>
        <v>179</v>
      </c>
      <c r="M129" s="36">
        <f t="shared" si="32"/>
        <v>4</v>
      </c>
      <c r="Q129" s="90"/>
      <c r="R129" s="72"/>
      <c r="S129" s="72"/>
      <c r="T129" s="70"/>
      <c r="W129" s="86"/>
      <c r="X129" s="86"/>
      <c r="Y129" s="87"/>
      <c r="Z129" s="87"/>
      <c r="AA129" s="87"/>
      <c r="AB129" s="87"/>
      <c r="AC129" s="87"/>
    </row>
    <row r="130" spans="1:29">
      <c r="A130" s="78">
        <v>2010</v>
      </c>
      <c r="B130" s="3">
        <v>6</v>
      </c>
      <c r="C130" s="86">
        <f t="shared" si="33"/>
        <v>90638.099999999991</v>
      </c>
      <c r="D130" s="118">
        <v>28288.5</v>
      </c>
      <c r="E130" s="118">
        <v>17828.900000000001</v>
      </c>
      <c r="F130" s="119">
        <v>30887.599999999999</v>
      </c>
      <c r="G130" s="119">
        <v>12210.9</v>
      </c>
      <c r="H130" s="118">
        <v>1422.2</v>
      </c>
      <c r="I130" s="86">
        <f t="shared" si="25"/>
        <v>30039.800000000003</v>
      </c>
      <c r="J130" s="34"/>
      <c r="K130" s="32">
        <v>0.7</v>
      </c>
      <c r="L130" s="5">
        <f>ROUND((C130)/(K130*744),0)</f>
        <v>174</v>
      </c>
      <c r="M130" s="36">
        <f t="shared" si="32"/>
        <v>0</v>
      </c>
      <c r="Q130" s="90"/>
      <c r="R130" s="72"/>
      <c r="S130" s="72"/>
      <c r="T130" s="70"/>
      <c r="W130" s="86"/>
      <c r="X130" s="86"/>
      <c r="Y130" s="87"/>
      <c r="Z130" s="87"/>
      <c r="AA130" s="87"/>
      <c r="AB130" s="87"/>
      <c r="AC130" s="87"/>
    </row>
    <row r="131" spans="1:29">
      <c r="A131" s="78">
        <v>2010</v>
      </c>
      <c r="B131" s="3">
        <v>7</v>
      </c>
      <c r="C131" s="86">
        <f t="shared" si="33"/>
        <v>82587.900000000009</v>
      </c>
      <c r="D131" s="118">
        <v>34815.1</v>
      </c>
      <c r="E131" s="118">
        <v>6929.8</v>
      </c>
      <c r="F131" s="119">
        <v>25900.7</v>
      </c>
      <c r="G131" s="119">
        <v>13411.3</v>
      </c>
      <c r="H131" s="118">
        <v>1531</v>
      </c>
      <c r="I131" s="86">
        <f t="shared" si="25"/>
        <v>20341.099999999999</v>
      </c>
      <c r="J131" s="34"/>
      <c r="K131" s="32">
        <v>0.7</v>
      </c>
      <c r="L131" s="5">
        <f>ROUND((C131)/(K131*720),0)</f>
        <v>164</v>
      </c>
      <c r="M131" s="36">
        <f t="shared" si="32"/>
        <v>-22</v>
      </c>
      <c r="Q131" s="90"/>
      <c r="R131" s="72"/>
      <c r="S131" s="72"/>
      <c r="T131" s="70"/>
      <c r="W131" s="86"/>
      <c r="X131" s="86"/>
      <c r="Y131" s="87"/>
      <c r="Z131" s="87"/>
      <c r="AA131" s="87"/>
      <c r="AB131" s="87"/>
      <c r="AC131" s="87"/>
    </row>
    <row r="132" spans="1:29">
      <c r="A132" s="78">
        <v>2010</v>
      </c>
      <c r="B132" s="3">
        <v>8</v>
      </c>
      <c r="C132" s="86">
        <f t="shared" si="33"/>
        <v>77449.700000000012</v>
      </c>
      <c r="D132" s="118">
        <v>32821.9</v>
      </c>
      <c r="E132" s="118">
        <v>5682</v>
      </c>
      <c r="F132" s="119">
        <v>27036.9</v>
      </c>
      <c r="G132" s="119">
        <v>10477.799999999999</v>
      </c>
      <c r="H132" s="118">
        <v>1431.1</v>
      </c>
      <c r="I132" s="86">
        <f t="shared" si="25"/>
        <v>16159.8</v>
      </c>
      <c r="J132" s="34"/>
      <c r="K132" s="32">
        <v>0.7</v>
      </c>
      <c r="L132" s="5">
        <f>ROUND(C132/(K132*744),0)</f>
        <v>149</v>
      </c>
      <c r="M132" s="36">
        <f t="shared" si="32"/>
        <v>-14</v>
      </c>
      <c r="Q132" s="90"/>
      <c r="R132" s="72"/>
      <c r="S132" s="72"/>
      <c r="T132" s="70"/>
      <c r="W132" s="86"/>
      <c r="X132" s="86"/>
      <c r="Y132" s="87"/>
      <c r="Z132" s="87"/>
      <c r="AA132" s="87"/>
      <c r="AB132" s="87"/>
      <c r="AC132" s="87"/>
    </row>
    <row r="133" spans="1:29">
      <c r="A133" s="78">
        <v>2010</v>
      </c>
      <c r="B133" s="3">
        <v>9</v>
      </c>
      <c r="C133" s="86">
        <f t="shared" si="33"/>
        <v>72828.399999999994</v>
      </c>
      <c r="D133" s="118">
        <v>30950</v>
      </c>
      <c r="E133" s="118">
        <v>1613.2</v>
      </c>
      <c r="F133" s="119">
        <v>27661.1</v>
      </c>
      <c r="G133" s="119">
        <v>11061.4</v>
      </c>
      <c r="H133" s="118">
        <v>1542.7</v>
      </c>
      <c r="I133" s="86">
        <f t="shared" si="25"/>
        <v>12674.6</v>
      </c>
      <c r="J133" s="34"/>
      <c r="K133" s="32">
        <v>0.7</v>
      </c>
      <c r="L133" s="5">
        <f>ROUND(C133/(K133*744),0)</f>
        <v>140</v>
      </c>
      <c r="M133" s="36">
        <f t="shared" si="32"/>
        <v>-24</v>
      </c>
      <c r="Q133" s="90"/>
      <c r="R133" s="72"/>
      <c r="S133" s="72"/>
      <c r="T133" s="70"/>
      <c r="W133" s="86"/>
      <c r="X133" s="86"/>
      <c r="Y133" s="87"/>
      <c r="Z133" s="87"/>
      <c r="AA133" s="87"/>
      <c r="AB133" s="87"/>
      <c r="AC133" s="87"/>
    </row>
    <row r="134" spans="1:29">
      <c r="A134" s="78">
        <v>2010</v>
      </c>
      <c r="B134" s="3">
        <v>10</v>
      </c>
      <c r="C134" s="86">
        <f t="shared" si="33"/>
        <v>63641.7</v>
      </c>
      <c r="D134" s="118">
        <v>24228.5</v>
      </c>
      <c r="E134" s="118">
        <v>1365.4</v>
      </c>
      <c r="F134" s="119">
        <v>25659.1</v>
      </c>
      <c r="G134" s="119">
        <v>10743.1</v>
      </c>
      <c r="H134" s="118">
        <v>1645.6</v>
      </c>
      <c r="I134" s="86">
        <f t="shared" si="25"/>
        <v>12108.5</v>
      </c>
      <c r="J134" s="34"/>
      <c r="K134" s="32">
        <v>0.7</v>
      </c>
      <c r="L134" s="5">
        <f>ROUND(C134/(K134*720),0)</f>
        <v>126</v>
      </c>
      <c r="M134" s="36">
        <f t="shared" si="32"/>
        <v>-18</v>
      </c>
      <c r="Q134" s="90"/>
      <c r="R134" s="72"/>
      <c r="S134" s="72"/>
      <c r="T134" s="70"/>
      <c r="W134" s="86"/>
      <c r="X134" s="86"/>
      <c r="Y134" s="87"/>
      <c r="Z134" s="87"/>
      <c r="AA134" s="87"/>
      <c r="AB134" s="87"/>
      <c r="AC134" s="87"/>
    </row>
    <row r="135" spans="1:29">
      <c r="A135" s="78">
        <v>2010</v>
      </c>
      <c r="B135" s="3">
        <v>11</v>
      </c>
      <c r="C135" s="86">
        <f t="shared" si="33"/>
        <v>69912.5</v>
      </c>
      <c r="D135" s="118">
        <v>28706.799999999999</v>
      </c>
      <c r="E135" s="118">
        <v>1628.8</v>
      </c>
      <c r="F135" s="119">
        <v>28324.3</v>
      </c>
      <c r="G135" s="119">
        <v>9703</v>
      </c>
      <c r="H135" s="118">
        <v>1549.6</v>
      </c>
      <c r="I135" s="86">
        <f t="shared" si="25"/>
        <v>11331.8</v>
      </c>
      <c r="J135" s="34"/>
      <c r="K135" s="32">
        <v>0.7</v>
      </c>
      <c r="L135" s="5">
        <f>ROUND(C135/(K135*744),0)</f>
        <v>134</v>
      </c>
      <c r="M135" s="36">
        <f t="shared" si="32"/>
        <v>-52</v>
      </c>
      <c r="Q135" s="90"/>
      <c r="R135" s="72"/>
      <c r="S135" s="72"/>
      <c r="T135" s="70"/>
      <c r="W135" s="86"/>
      <c r="X135" s="86"/>
      <c r="Y135" s="87"/>
      <c r="Z135" s="87"/>
      <c r="AA135" s="87"/>
      <c r="AB135" s="87"/>
      <c r="AC135" s="87"/>
    </row>
    <row r="136" spans="1:29">
      <c r="A136" s="78">
        <v>2010</v>
      </c>
      <c r="B136" s="24">
        <v>12</v>
      </c>
      <c r="C136" s="86">
        <f t="shared" si="33"/>
        <v>68095.400000000009</v>
      </c>
      <c r="D136" s="118">
        <v>25227.4</v>
      </c>
      <c r="E136" s="118">
        <v>4068.8</v>
      </c>
      <c r="F136" s="119">
        <v>26335.9</v>
      </c>
      <c r="G136" s="119">
        <v>10749.6</v>
      </c>
      <c r="H136" s="118">
        <v>1713.7</v>
      </c>
      <c r="I136" s="86">
        <f t="shared" si="25"/>
        <v>14818.400000000001</v>
      </c>
      <c r="J136" s="34"/>
      <c r="K136" s="32">
        <v>0.7</v>
      </c>
      <c r="L136" s="5">
        <f>ROUND(C136/(K136*720),0)</f>
        <v>135</v>
      </c>
      <c r="M136" s="36">
        <f t="shared" si="32"/>
        <v>-24</v>
      </c>
      <c r="Q136" s="90"/>
      <c r="R136" s="72"/>
      <c r="S136" s="72"/>
      <c r="T136" s="70"/>
      <c r="W136" s="86"/>
      <c r="X136" s="86"/>
      <c r="Y136" s="87"/>
      <c r="Z136" s="87"/>
      <c r="AA136" s="87"/>
      <c r="AB136" s="87"/>
      <c r="AC136" s="87"/>
    </row>
    <row r="137" spans="1:29">
      <c r="A137" s="19" t="s">
        <v>22</v>
      </c>
      <c r="B137" s="21"/>
      <c r="C137" s="116">
        <f>SUM(C125:C136)</f>
        <v>988597.3</v>
      </c>
      <c r="D137" s="120">
        <f t="shared" ref="D137:H137" si="34">SUM(D125:D136)</f>
        <v>358817</v>
      </c>
      <c r="E137" s="120">
        <f t="shared" si="34"/>
        <v>153013.79999999996</v>
      </c>
      <c r="F137" s="120">
        <f t="shared" si="34"/>
        <v>319474.8</v>
      </c>
      <c r="G137" s="120">
        <f t="shared" si="34"/>
        <v>138896</v>
      </c>
      <c r="H137" s="120">
        <f t="shared" si="34"/>
        <v>18395.7</v>
      </c>
      <c r="I137" s="116">
        <f>SUM(I125:I136)</f>
        <v>291909.8</v>
      </c>
      <c r="J137" s="21"/>
      <c r="K137" s="104">
        <v>0.7</v>
      </c>
      <c r="L137" s="115">
        <f t="shared" ref="L137" si="35">ROUND(C137/(K137*8760),0)</f>
        <v>161</v>
      </c>
      <c r="M137" s="21">
        <f>L137-L124</f>
        <v>-16</v>
      </c>
      <c r="N137" s="21">
        <f>M137</f>
        <v>-16</v>
      </c>
      <c r="Q137" s="90"/>
      <c r="R137" s="72"/>
      <c r="S137" s="72"/>
      <c r="T137" s="70"/>
      <c r="W137" s="86"/>
      <c r="X137" s="86"/>
      <c r="Y137" s="87"/>
      <c r="Z137" s="87"/>
      <c r="AA137" s="87"/>
      <c r="AB137" s="87"/>
      <c r="AC137" s="87"/>
    </row>
    <row r="138" spans="1:29">
      <c r="A138" s="107">
        <v>2011</v>
      </c>
      <c r="B138" s="88">
        <v>1</v>
      </c>
      <c r="C138" s="86">
        <f t="shared" si="33"/>
        <v>98826.1</v>
      </c>
      <c r="D138" s="119">
        <v>23846.400000000001</v>
      </c>
      <c r="E138" s="119">
        <v>37628.199999999997</v>
      </c>
      <c r="F138" s="119">
        <v>26380.400000000001</v>
      </c>
      <c r="G138" s="119">
        <v>9558.2999999999993</v>
      </c>
      <c r="H138" s="119">
        <v>1412.8</v>
      </c>
      <c r="I138" s="86">
        <v>36000</v>
      </c>
      <c r="J138" s="34"/>
      <c r="K138" s="32">
        <v>0.7</v>
      </c>
      <c r="L138" s="5">
        <f>ROUND((C138)/(K138*744),0)</f>
        <v>190</v>
      </c>
      <c r="M138" s="36">
        <f t="shared" ref="M138:M140" si="36">L138-L125</f>
        <v>36</v>
      </c>
      <c r="N138" s="34"/>
      <c r="Q138" s="90"/>
      <c r="R138" s="72"/>
      <c r="S138" s="72"/>
      <c r="T138" s="70"/>
      <c r="W138" s="86"/>
      <c r="X138" s="86"/>
      <c r="Y138" s="87"/>
      <c r="Z138" s="87"/>
      <c r="AA138" s="87"/>
      <c r="AB138" s="87"/>
      <c r="AC138" s="87"/>
    </row>
    <row r="139" spans="1:29">
      <c r="A139" s="78">
        <v>2011</v>
      </c>
      <c r="B139" s="3">
        <v>2</v>
      </c>
      <c r="C139" s="86">
        <f t="shared" si="33"/>
        <v>96490.000000000015</v>
      </c>
      <c r="D139" s="119">
        <v>32736.2</v>
      </c>
      <c r="E139" s="119">
        <v>22587.9</v>
      </c>
      <c r="F139" s="119">
        <v>29444.799999999999</v>
      </c>
      <c r="G139" s="119">
        <v>10227.5</v>
      </c>
      <c r="H139" s="119">
        <v>1493.6</v>
      </c>
      <c r="I139" s="86">
        <v>35553</v>
      </c>
      <c r="J139" s="34"/>
      <c r="K139" s="32">
        <v>0.7</v>
      </c>
      <c r="L139" s="5">
        <f>ROUND(C139/(K139*744),0)</f>
        <v>185</v>
      </c>
      <c r="M139" s="36">
        <f t="shared" si="36"/>
        <v>15</v>
      </c>
      <c r="N139" s="34"/>
      <c r="Q139" s="90"/>
      <c r="R139" s="72"/>
      <c r="S139" s="72"/>
      <c r="T139" s="70"/>
      <c r="W139" s="86"/>
      <c r="X139" s="86"/>
      <c r="Y139" s="87"/>
      <c r="Z139" s="87"/>
      <c r="AA139" s="87"/>
      <c r="AB139" s="87"/>
      <c r="AC139" s="87"/>
    </row>
    <row r="140" spans="1:29">
      <c r="A140" s="78">
        <v>2011</v>
      </c>
      <c r="B140" s="77">
        <v>3</v>
      </c>
      <c r="C140" s="86">
        <f t="shared" si="33"/>
        <v>83249.300000000017</v>
      </c>
      <c r="D140" s="119">
        <v>20565.2</v>
      </c>
      <c r="E140" s="119">
        <v>21850.9</v>
      </c>
      <c r="F140" s="119">
        <v>28577.3</v>
      </c>
      <c r="G140" s="119">
        <v>10822.3</v>
      </c>
      <c r="H140" s="119">
        <v>1433.6</v>
      </c>
      <c r="I140" s="86">
        <v>35000</v>
      </c>
      <c r="J140" s="34"/>
      <c r="K140" s="32">
        <v>0.7</v>
      </c>
      <c r="L140" s="5">
        <f>ROUND(C140/(K140*24*28),0)</f>
        <v>177</v>
      </c>
      <c r="M140" s="36">
        <f t="shared" si="36"/>
        <v>-25</v>
      </c>
      <c r="N140" s="34"/>
      <c r="Q140" s="90"/>
      <c r="R140" s="72"/>
      <c r="S140" s="72"/>
      <c r="T140" s="70"/>
      <c r="W140" s="86"/>
      <c r="X140" s="86"/>
      <c r="Y140" s="87"/>
      <c r="Z140" s="87"/>
      <c r="AA140" s="87"/>
      <c r="AB140" s="87"/>
      <c r="AC140" s="87"/>
    </row>
    <row r="141" spans="1:29">
      <c r="A141" s="78">
        <v>2011</v>
      </c>
      <c r="B141" s="3">
        <v>4</v>
      </c>
      <c r="C141" s="86">
        <f t="shared" ref="C141" si="37">SUM(D141:H141)</f>
        <v>85200.400000000009</v>
      </c>
      <c r="D141" s="119">
        <v>24996.7</v>
      </c>
      <c r="E141" s="119">
        <v>23687.7</v>
      </c>
      <c r="F141" s="119">
        <v>30342.799999999999</v>
      </c>
      <c r="G141" s="119">
        <v>4408.1000000000004</v>
      </c>
      <c r="H141" s="119">
        <v>1765.1</v>
      </c>
      <c r="I141" s="121">
        <f t="shared" ref="I141:I188" si="38">G141+E141</f>
        <v>28095.800000000003</v>
      </c>
      <c r="J141" s="34"/>
      <c r="K141" s="32">
        <v>0.7</v>
      </c>
      <c r="L141" s="5">
        <f>ROUND(C141/(K141*744),0)</f>
        <v>164</v>
      </c>
      <c r="M141" s="36">
        <f t="shared" ref="M141" si="39">L141-L128</f>
        <v>-46</v>
      </c>
      <c r="N141" s="34"/>
      <c r="Q141" s="90"/>
      <c r="R141" s="72"/>
      <c r="S141" s="72"/>
      <c r="T141" s="70"/>
      <c r="W141" s="86"/>
      <c r="X141" s="86"/>
      <c r="Y141" s="87"/>
      <c r="Z141" s="87"/>
      <c r="AA141" s="87"/>
      <c r="AB141" s="87"/>
      <c r="AC141" s="87"/>
    </row>
    <row r="142" spans="1:29">
      <c r="A142" s="78">
        <v>2011</v>
      </c>
      <c r="B142" s="3">
        <v>5</v>
      </c>
      <c r="C142" s="86">
        <f t="shared" si="33"/>
        <v>110470.19999999998</v>
      </c>
      <c r="D142" s="119">
        <f>[5]Monthly!Q285</f>
        <v>40278</v>
      </c>
      <c r="E142" s="119">
        <f>[5]Monthly!R285</f>
        <v>20167.900000000001</v>
      </c>
      <c r="F142" s="119">
        <f>[5]Monthly!S285</f>
        <v>31424.5</v>
      </c>
      <c r="G142" s="119">
        <f>[5]Monthly!T285</f>
        <v>17089.400000000001</v>
      </c>
      <c r="H142" s="119">
        <f>[5]Monthly!U285</f>
        <v>1510.4</v>
      </c>
      <c r="I142" s="86">
        <f t="shared" si="38"/>
        <v>37257.300000000003</v>
      </c>
      <c r="J142" s="34"/>
      <c r="K142" s="32">
        <v>0.7</v>
      </c>
      <c r="L142" s="5">
        <f>ROUND(C142/(K142*720),0)</f>
        <v>219</v>
      </c>
      <c r="M142" s="36">
        <f t="shared" ref="M142:M149" si="40">L142-L129</f>
        <v>40</v>
      </c>
      <c r="N142" s="34"/>
      <c r="Q142" s="90"/>
      <c r="R142" s="72"/>
      <c r="S142" s="72"/>
      <c r="T142" s="70"/>
      <c r="W142" s="86"/>
      <c r="X142" s="86"/>
      <c r="Y142" s="87"/>
      <c r="Z142" s="87"/>
      <c r="AA142" s="87"/>
      <c r="AB142" s="87"/>
      <c r="AC142" s="87"/>
    </row>
    <row r="143" spans="1:29">
      <c r="A143" s="78">
        <v>2011</v>
      </c>
      <c r="B143" s="3">
        <v>6</v>
      </c>
      <c r="C143" s="86">
        <f t="shared" si="33"/>
        <v>89357.199999999983</v>
      </c>
      <c r="D143" s="119">
        <f>[5]Monthly!Q286</f>
        <v>39855.4</v>
      </c>
      <c r="E143" s="119">
        <f>[5]Monthly!R286</f>
        <v>16614.3</v>
      </c>
      <c r="F143" s="119">
        <f>[5]Monthly!S286</f>
        <v>24593.1</v>
      </c>
      <c r="G143" s="119">
        <f>[5]Monthly!T286</f>
        <v>7033.5</v>
      </c>
      <c r="H143" s="119">
        <f>[5]Monthly!U286</f>
        <v>1260.9000000000001</v>
      </c>
      <c r="I143" s="86">
        <f t="shared" si="38"/>
        <v>23647.8</v>
      </c>
      <c r="J143" s="34"/>
      <c r="K143" s="32">
        <v>0.7</v>
      </c>
      <c r="L143" s="5">
        <f>ROUND(C143/(K143*744),0)</f>
        <v>172</v>
      </c>
      <c r="M143" s="36">
        <f t="shared" si="40"/>
        <v>-2</v>
      </c>
      <c r="N143" s="34"/>
      <c r="Q143" s="90"/>
      <c r="R143" s="72"/>
      <c r="S143" s="72"/>
      <c r="T143" s="70"/>
      <c r="W143" s="86"/>
      <c r="X143" s="86"/>
      <c r="Y143" s="87"/>
      <c r="Z143" s="87"/>
      <c r="AA143" s="87"/>
      <c r="AB143" s="87"/>
      <c r="AC143" s="87"/>
    </row>
    <row r="144" spans="1:29">
      <c r="A144" s="78">
        <v>2011</v>
      </c>
      <c r="B144" s="3">
        <v>7</v>
      </c>
      <c r="C144" s="86">
        <f t="shared" si="33"/>
        <v>87307</v>
      </c>
      <c r="D144" s="119">
        <f>[5]Monthly!Q287</f>
        <v>33003</v>
      </c>
      <c r="E144" s="119">
        <f>[5]Monthly!R287</f>
        <v>15076.2</v>
      </c>
      <c r="F144" s="119">
        <f>[5]Monthly!S287</f>
        <v>27361</v>
      </c>
      <c r="G144" s="119">
        <f>[5]Monthly!T287</f>
        <v>10273.6</v>
      </c>
      <c r="H144" s="119">
        <f>[5]Monthly!U287</f>
        <v>1593.2</v>
      </c>
      <c r="I144" s="86">
        <f t="shared" si="38"/>
        <v>25349.800000000003</v>
      </c>
      <c r="J144" s="34"/>
      <c r="K144" s="32">
        <v>0.7</v>
      </c>
      <c r="L144" s="5">
        <f>ROUND(C144/(K144*720),0)</f>
        <v>173</v>
      </c>
      <c r="M144" s="36">
        <f t="shared" si="40"/>
        <v>9</v>
      </c>
      <c r="N144" s="34"/>
      <c r="Q144" s="90"/>
      <c r="R144" s="72"/>
      <c r="S144" s="72"/>
      <c r="T144" s="70"/>
      <c r="W144" s="86"/>
      <c r="X144" s="86"/>
      <c r="Y144" s="87"/>
      <c r="Z144" s="87"/>
      <c r="AA144" s="87"/>
      <c r="AB144" s="87"/>
      <c r="AC144" s="87"/>
    </row>
    <row r="145" spans="1:29">
      <c r="A145" s="78">
        <v>2011</v>
      </c>
      <c r="B145" s="3">
        <v>8</v>
      </c>
      <c r="C145" s="86">
        <f t="shared" si="33"/>
        <v>92482.599999999991</v>
      </c>
      <c r="D145" s="119">
        <f>[5]Monthly!Q288</f>
        <v>35547</v>
      </c>
      <c r="E145" s="119">
        <f>[5]Monthly!R288</f>
        <v>11817.6</v>
      </c>
      <c r="F145" s="119">
        <f>[5]Monthly!S288</f>
        <v>31509.200000000001</v>
      </c>
      <c r="G145" s="119">
        <f>[5]Monthly!T288</f>
        <v>12259.4</v>
      </c>
      <c r="H145" s="119">
        <f>[5]Monthly!U288</f>
        <v>1349.4</v>
      </c>
      <c r="I145" s="86">
        <f t="shared" si="38"/>
        <v>24077</v>
      </c>
      <c r="J145" s="34"/>
      <c r="K145" s="32">
        <v>0.7</v>
      </c>
      <c r="L145" s="5">
        <f>ROUND(C145/(K145*744),0)</f>
        <v>178</v>
      </c>
      <c r="M145" s="36">
        <f t="shared" si="40"/>
        <v>29</v>
      </c>
      <c r="N145" s="34"/>
      <c r="Q145" s="90"/>
      <c r="R145" s="72"/>
      <c r="S145" s="72"/>
      <c r="T145" s="70"/>
      <c r="W145" s="86"/>
      <c r="X145" s="86"/>
      <c r="Y145" s="87"/>
      <c r="Z145" s="87"/>
      <c r="AA145" s="87"/>
      <c r="AB145" s="87"/>
      <c r="AC145" s="87"/>
    </row>
    <row r="146" spans="1:29">
      <c r="A146" s="78">
        <v>2011</v>
      </c>
      <c r="B146" s="3">
        <v>9</v>
      </c>
      <c r="C146" s="86">
        <f t="shared" ref="C146:C149" si="41">SUM(D146:H146)</f>
        <v>91498.9</v>
      </c>
      <c r="D146" s="119">
        <f>[5]Monthly!Q289</f>
        <v>31131</v>
      </c>
      <c r="E146" s="119">
        <f>[5]Monthly!R289</f>
        <v>14102.8</v>
      </c>
      <c r="F146" s="119">
        <f>[5]Monthly!S289</f>
        <v>30301.1</v>
      </c>
      <c r="G146" s="119">
        <f>[5]Monthly!T289</f>
        <v>14624.9</v>
      </c>
      <c r="H146" s="119">
        <f>[5]Monthly!U289</f>
        <v>1339.1</v>
      </c>
      <c r="I146" s="86">
        <f t="shared" ref="I146:I149" si="42">G146+E146</f>
        <v>28727.699999999997</v>
      </c>
      <c r="J146" s="34"/>
      <c r="K146" s="32">
        <v>0.7</v>
      </c>
      <c r="L146" s="5">
        <f>ROUND(C146/(K146*744),0)</f>
        <v>176</v>
      </c>
      <c r="M146" s="36">
        <f t="shared" si="40"/>
        <v>36</v>
      </c>
      <c r="N146" s="34"/>
      <c r="Q146" s="90"/>
      <c r="R146" s="72"/>
      <c r="S146" s="72"/>
      <c r="T146" s="70"/>
      <c r="W146" s="86"/>
      <c r="X146" s="86"/>
      <c r="Y146" s="87"/>
      <c r="Z146" s="87"/>
      <c r="AA146" s="87"/>
      <c r="AB146" s="87"/>
      <c r="AC146" s="87"/>
    </row>
    <row r="147" spans="1:29">
      <c r="A147" s="78">
        <v>2011</v>
      </c>
      <c r="B147" s="3">
        <v>10</v>
      </c>
      <c r="C147" s="86">
        <f t="shared" si="41"/>
        <v>93753.5</v>
      </c>
      <c r="D147" s="119">
        <f>[5]Monthly!Q290</f>
        <v>37335</v>
      </c>
      <c r="E147" s="119">
        <f>[5]Monthly!R290</f>
        <v>13064.6</v>
      </c>
      <c r="F147" s="119">
        <f>[5]Monthly!S290</f>
        <v>28896.7</v>
      </c>
      <c r="G147" s="119">
        <f>[5]Monthly!T290</f>
        <v>13189.4</v>
      </c>
      <c r="H147" s="119">
        <f>[5]Monthly!U290</f>
        <v>1267.8</v>
      </c>
      <c r="I147" s="86">
        <f t="shared" si="42"/>
        <v>26254</v>
      </c>
      <c r="J147" s="34"/>
      <c r="K147" s="32">
        <v>0.7</v>
      </c>
      <c r="L147" s="5">
        <f>ROUND(C147/(K147*720),0)</f>
        <v>186</v>
      </c>
      <c r="M147" s="36">
        <f t="shared" si="40"/>
        <v>60</v>
      </c>
      <c r="N147" s="34"/>
      <c r="Q147" s="90"/>
      <c r="R147" s="72"/>
      <c r="S147" s="72"/>
      <c r="T147" s="70"/>
      <c r="W147" s="86"/>
      <c r="X147" s="86"/>
      <c r="Y147" s="87"/>
      <c r="Z147" s="87"/>
      <c r="AA147" s="87"/>
      <c r="AB147" s="87"/>
      <c r="AC147" s="87"/>
    </row>
    <row r="148" spans="1:29">
      <c r="A148" s="78">
        <v>2011</v>
      </c>
      <c r="B148" s="3">
        <v>11</v>
      </c>
      <c r="C148" s="86">
        <f t="shared" si="41"/>
        <v>94255.60000000002</v>
      </c>
      <c r="D148" s="119">
        <f>[5]Monthly!Q291</f>
        <v>30574.2</v>
      </c>
      <c r="E148" s="119">
        <f>[5]Monthly!R291</f>
        <v>18655.099999999999</v>
      </c>
      <c r="F148" s="119">
        <f>[5]Monthly!S291</f>
        <v>29508.9</v>
      </c>
      <c r="G148" s="119">
        <f>[5]Monthly!T291</f>
        <v>13897.6</v>
      </c>
      <c r="H148" s="119">
        <f>[5]Monthly!U291</f>
        <v>1619.8</v>
      </c>
      <c r="I148" s="86">
        <f t="shared" si="42"/>
        <v>32552.699999999997</v>
      </c>
      <c r="J148" s="34"/>
      <c r="K148" s="32">
        <v>0.7</v>
      </c>
      <c r="L148" s="5">
        <f>ROUND(C148/(K148*744),0)</f>
        <v>181</v>
      </c>
      <c r="M148" s="36">
        <f t="shared" si="40"/>
        <v>47</v>
      </c>
      <c r="N148" s="34"/>
      <c r="Q148" s="90"/>
      <c r="R148" s="72"/>
      <c r="S148" s="72"/>
      <c r="T148" s="70"/>
      <c r="W148" s="86"/>
      <c r="X148" s="86"/>
      <c r="Y148" s="87"/>
      <c r="Z148" s="87"/>
      <c r="AA148" s="87"/>
      <c r="AB148" s="87"/>
      <c r="AC148" s="87"/>
    </row>
    <row r="149" spans="1:29">
      <c r="A149" s="78">
        <v>2011</v>
      </c>
      <c r="B149" s="24">
        <v>12</v>
      </c>
      <c r="C149" s="86">
        <f t="shared" si="41"/>
        <v>85134.399999999994</v>
      </c>
      <c r="D149" s="119">
        <f>[5]Monthly!Q292</f>
        <v>31351</v>
      </c>
      <c r="E149" s="119">
        <f>[5]Monthly!R292</f>
        <v>12447.9</v>
      </c>
      <c r="F149" s="119">
        <f>[5]Monthly!S292</f>
        <v>28014.6</v>
      </c>
      <c r="G149" s="119">
        <f>[5]Monthly!T292</f>
        <v>12006.2</v>
      </c>
      <c r="H149" s="119">
        <f>[5]Monthly!U292</f>
        <v>1314.7</v>
      </c>
      <c r="I149" s="86">
        <f t="shared" si="42"/>
        <v>24454.1</v>
      </c>
      <c r="J149" s="34"/>
      <c r="K149" s="32">
        <v>0.7</v>
      </c>
      <c r="L149" s="5">
        <f>ROUND(C149/(K149*720),0)</f>
        <v>169</v>
      </c>
      <c r="M149" s="36">
        <f t="shared" si="40"/>
        <v>34</v>
      </c>
      <c r="N149" s="34"/>
      <c r="Q149" s="90"/>
      <c r="R149" s="72"/>
      <c r="S149" s="72"/>
      <c r="T149" s="70"/>
      <c r="W149" s="86"/>
      <c r="X149" s="86"/>
      <c r="Y149" s="87"/>
      <c r="Z149" s="87"/>
      <c r="AA149" s="87"/>
      <c r="AB149" s="87"/>
      <c r="AC149" s="87"/>
    </row>
    <row r="150" spans="1:29" ht="12.75" customHeight="1">
      <c r="A150" s="19" t="s">
        <v>23</v>
      </c>
      <c r="B150" s="21"/>
      <c r="C150" s="84">
        <f t="shared" ref="C150:I150" si="43">SUM(C138:C149)</f>
        <v>1108025.2</v>
      </c>
      <c r="D150" s="84">
        <f t="shared" si="43"/>
        <v>381219.10000000003</v>
      </c>
      <c r="E150" s="84">
        <f t="shared" si="43"/>
        <v>227701.1</v>
      </c>
      <c r="F150" s="84">
        <f t="shared" si="43"/>
        <v>346354.4</v>
      </c>
      <c r="G150" s="84">
        <f t="shared" si="43"/>
        <v>135390.19999999998</v>
      </c>
      <c r="H150" s="84">
        <f t="shared" si="43"/>
        <v>17360.399999999998</v>
      </c>
      <c r="I150" s="84">
        <f t="shared" si="43"/>
        <v>356969.19999999995</v>
      </c>
      <c r="J150" s="21"/>
      <c r="K150" s="104">
        <v>0.7</v>
      </c>
      <c r="L150" s="21">
        <f>ROUND(C150/(K150*8760),0)</f>
        <v>181</v>
      </c>
      <c r="M150" s="21">
        <f>L150-L137</f>
        <v>20</v>
      </c>
      <c r="N150" s="21">
        <f>M150</f>
        <v>20</v>
      </c>
      <c r="Q150" s="90"/>
      <c r="R150" s="72"/>
      <c r="S150" s="72"/>
      <c r="T150" s="70"/>
      <c r="W150" s="86"/>
      <c r="X150" s="86"/>
      <c r="Y150" s="87"/>
      <c r="Z150" s="87"/>
      <c r="AA150" s="87"/>
      <c r="AB150" s="87"/>
      <c r="AC150" s="87"/>
    </row>
    <row r="151" spans="1:29">
      <c r="A151" s="107">
        <v>2012</v>
      </c>
      <c r="B151" s="88">
        <v>1</v>
      </c>
      <c r="C151" s="86">
        <f t="shared" ref="C151:C154" si="44">SUM(D151:H151)</f>
        <v>85512.599999999991</v>
      </c>
      <c r="D151" s="119">
        <f>[5]Monthly!Q294</f>
        <v>35013.599999999999</v>
      </c>
      <c r="E151" s="119">
        <f>[5]Monthly!R294</f>
        <v>9199.2000000000007</v>
      </c>
      <c r="F151" s="119">
        <f>[5]Monthly!S294</f>
        <v>27669.200000000001</v>
      </c>
      <c r="G151" s="119">
        <f>[5]Monthly!T294</f>
        <v>12546.2</v>
      </c>
      <c r="H151" s="119">
        <f>[5]Monthly!U294</f>
        <v>1084.4000000000001</v>
      </c>
      <c r="I151" s="86">
        <f t="shared" ref="I151:I154" si="45">G151+E151</f>
        <v>21745.4</v>
      </c>
      <c r="K151" s="32">
        <v>0.7</v>
      </c>
      <c r="L151" s="5">
        <f>ROUND((C151)/(K151*744),0)</f>
        <v>164</v>
      </c>
      <c r="M151" s="36">
        <f t="shared" ref="M151:M162" si="46">L151-L138</f>
        <v>-26</v>
      </c>
      <c r="Q151" s="90"/>
      <c r="R151" s="72"/>
      <c r="S151" s="72"/>
      <c r="T151" s="70"/>
      <c r="W151" s="86"/>
      <c r="X151" s="86"/>
      <c r="Y151" s="87"/>
      <c r="Z151" s="87"/>
      <c r="AA151" s="87"/>
      <c r="AB151" s="87"/>
      <c r="AC151" s="87"/>
    </row>
    <row r="152" spans="1:29">
      <c r="A152" s="78">
        <v>2012</v>
      </c>
      <c r="B152" s="3">
        <v>2</v>
      </c>
      <c r="C152" s="86">
        <f t="shared" si="44"/>
        <v>88547.3</v>
      </c>
      <c r="D152" s="119">
        <f>[5]Monthly!Q295</f>
        <v>37153.9</v>
      </c>
      <c r="E152" s="119">
        <f>[5]Monthly!R295</f>
        <v>8943.2000000000007</v>
      </c>
      <c r="F152" s="119">
        <f>[5]Monthly!S295</f>
        <v>29217.9</v>
      </c>
      <c r="G152" s="119">
        <f>[5]Monthly!T295</f>
        <v>12098</v>
      </c>
      <c r="H152" s="119">
        <f>[5]Monthly!U295</f>
        <v>1134.3</v>
      </c>
      <c r="I152" s="86">
        <f t="shared" si="45"/>
        <v>21041.200000000001</v>
      </c>
      <c r="K152" s="32">
        <v>0.7</v>
      </c>
      <c r="L152" s="5">
        <f>ROUND(C152/(K152*744),0)</f>
        <v>170</v>
      </c>
      <c r="M152" s="36">
        <f t="shared" si="46"/>
        <v>-15</v>
      </c>
      <c r="Q152" s="90"/>
      <c r="R152" s="72"/>
      <c r="S152" s="72"/>
      <c r="T152" s="70"/>
      <c r="W152" s="86"/>
      <c r="X152" s="86"/>
      <c r="Y152" s="87"/>
      <c r="Z152" s="87"/>
      <c r="AA152" s="87"/>
      <c r="AB152" s="87"/>
      <c r="AC152" s="87"/>
    </row>
    <row r="153" spans="1:29">
      <c r="A153" s="78">
        <v>2012</v>
      </c>
      <c r="B153" s="77">
        <v>3</v>
      </c>
      <c r="C153" s="86">
        <f t="shared" si="44"/>
        <v>83688.899999999994</v>
      </c>
      <c r="D153" s="119">
        <f>[5]Monthly!Q296</f>
        <v>30850.6</v>
      </c>
      <c r="E153" s="119">
        <f>[5]Monthly!R296</f>
        <v>11816.9</v>
      </c>
      <c r="F153" s="119">
        <f>[5]Monthly!S296</f>
        <v>27875.7</v>
      </c>
      <c r="G153" s="119">
        <f>[5]Monthly!T296</f>
        <v>11998.4</v>
      </c>
      <c r="H153" s="119">
        <f>[5]Monthly!U296</f>
        <v>1147.3</v>
      </c>
      <c r="I153" s="86">
        <f t="shared" si="45"/>
        <v>23815.3</v>
      </c>
      <c r="K153" s="32">
        <v>0.7</v>
      </c>
      <c r="L153" s="5">
        <f>ROUND(C153/(K153*24*29),0)</f>
        <v>172</v>
      </c>
      <c r="M153" s="36">
        <f t="shared" si="46"/>
        <v>-5</v>
      </c>
      <c r="Q153" s="90"/>
      <c r="R153" s="72"/>
      <c r="S153" s="72"/>
      <c r="T153" s="70"/>
      <c r="W153" s="86"/>
      <c r="X153" s="86"/>
      <c r="Y153" s="87"/>
      <c r="Z153" s="87"/>
      <c r="AA153" s="87"/>
      <c r="AB153" s="87"/>
    </row>
    <row r="154" spans="1:29">
      <c r="A154" s="78">
        <v>2012</v>
      </c>
      <c r="B154" s="3">
        <v>4</v>
      </c>
      <c r="C154" s="86">
        <f t="shared" si="44"/>
        <v>88050.999999999985</v>
      </c>
      <c r="D154" s="119">
        <f>[5]Monthly!Q297</f>
        <v>33991.699999999997</v>
      </c>
      <c r="E154" s="119">
        <f>[5]Monthly!R297</f>
        <v>14104.7</v>
      </c>
      <c r="F154" s="119">
        <f>[5]Monthly!S297</f>
        <v>29330.7</v>
      </c>
      <c r="G154" s="119">
        <f>[5]Monthly!T297</f>
        <v>9762.7000000000007</v>
      </c>
      <c r="H154" s="119">
        <f>[5]Monthly!U297</f>
        <v>861.2</v>
      </c>
      <c r="I154" s="86">
        <f t="shared" si="45"/>
        <v>23867.4</v>
      </c>
      <c r="K154" s="32">
        <v>0.7</v>
      </c>
      <c r="L154" s="5">
        <f>ROUND(C154/(K154*744),0)</f>
        <v>169</v>
      </c>
      <c r="M154" s="36">
        <f t="shared" si="46"/>
        <v>5</v>
      </c>
      <c r="Q154" s="90"/>
      <c r="R154" s="72"/>
      <c r="S154" s="72"/>
      <c r="T154" s="70"/>
      <c r="W154" s="86"/>
      <c r="X154" s="86"/>
      <c r="Y154" s="87"/>
      <c r="Z154" s="87"/>
      <c r="AA154" s="87"/>
      <c r="AB154" s="87"/>
    </row>
    <row r="155" spans="1:29">
      <c r="A155" s="78">
        <v>2012</v>
      </c>
      <c r="B155" s="3">
        <v>5</v>
      </c>
      <c r="C155" s="86">
        <f t="shared" ref="C155" si="47">SUM(D155:H155)</f>
        <v>82839.8</v>
      </c>
      <c r="D155" s="119">
        <f>[5]Monthly!Q298</f>
        <v>30037.599999999999</v>
      </c>
      <c r="E155" s="119">
        <f>[5]Monthly!R298</f>
        <v>14969.5</v>
      </c>
      <c r="F155" s="119">
        <f>[5]Monthly!S298</f>
        <v>27465.5</v>
      </c>
      <c r="G155" s="119">
        <f>[5]Monthly!T298</f>
        <v>9489.9</v>
      </c>
      <c r="H155" s="119">
        <f>[5]Monthly!U298</f>
        <v>877.3</v>
      </c>
      <c r="I155" s="86">
        <f t="shared" si="38"/>
        <v>24459.4</v>
      </c>
      <c r="K155" s="32">
        <v>0.7</v>
      </c>
      <c r="L155" s="5">
        <f>ROUND(C155/(K155*720),0)</f>
        <v>164</v>
      </c>
      <c r="M155" s="36">
        <f t="shared" si="46"/>
        <v>-55</v>
      </c>
      <c r="P155" s="126"/>
      <c r="Q155" s="127"/>
      <c r="R155" s="86"/>
      <c r="S155" s="86"/>
      <c r="T155" s="87"/>
      <c r="U155" s="126"/>
      <c r="V155" s="126"/>
      <c r="W155" s="86"/>
      <c r="X155" s="86"/>
      <c r="Y155" s="87"/>
      <c r="Z155" s="87"/>
      <c r="AA155" s="87"/>
    </row>
    <row r="156" spans="1:29">
      <c r="A156" s="78">
        <v>2012</v>
      </c>
      <c r="B156" s="3">
        <v>6</v>
      </c>
      <c r="C156" s="86">
        <f t="shared" ref="C156:C158" si="48">SUM(D156:H156)</f>
        <v>92170.799999999988</v>
      </c>
      <c r="D156" s="119">
        <f>[5]Monthly!Q299</f>
        <v>38222</v>
      </c>
      <c r="E156" s="119">
        <f>[5]Monthly!R299</f>
        <v>20536.099999999999</v>
      </c>
      <c r="F156" s="119">
        <f>[5]Monthly!S299</f>
        <v>22457.599999999999</v>
      </c>
      <c r="G156" s="119">
        <f>[5]Monthly!T299</f>
        <v>9807.4</v>
      </c>
      <c r="H156" s="119">
        <f>[5]Monthly!U299</f>
        <v>1147.7</v>
      </c>
      <c r="I156" s="86">
        <f t="shared" si="38"/>
        <v>30343.5</v>
      </c>
      <c r="K156" s="32">
        <v>0.7</v>
      </c>
      <c r="L156" s="5">
        <f>ROUND(C156/(K156*744),0)</f>
        <v>177</v>
      </c>
      <c r="M156" s="36">
        <f t="shared" si="46"/>
        <v>5</v>
      </c>
      <c r="P156" s="126"/>
      <c r="Q156" s="127"/>
      <c r="R156" s="86"/>
      <c r="S156" s="86"/>
      <c r="T156" s="87"/>
      <c r="U156" s="126"/>
      <c r="V156" s="126"/>
      <c r="W156" s="86"/>
      <c r="X156" s="86"/>
      <c r="Y156" s="87"/>
      <c r="Z156" s="87"/>
      <c r="AA156" s="87"/>
    </row>
    <row r="157" spans="1:29">
      <c r="A157" s="78">
        <v>2012</v>
      </c>
      <c r="B157" s="3">
        <v>7</v>
      </c>
      <c r="C157" s="86">
        <f t="shared" si="48"/>
        <v>95114.7</v>
      </c>
      <c r="D157" s="119">
        <f>[5]Monthly!Q300</f>
        <v>31711.200000000001</v>
      </c>
      <c r="E157" s="119">
        <f>[5]Monthly!R300</f>
        <v>24524.2</v>
      </c>
      <c r="F157" s="119">
        <f>[5]Monthly!S300</f>
        <v>28893.9</v>
      </c>
      <c r="G157" s="119">
        <f>[5]Monthly!T300</f>
        <v>8826.4</v>
      </c>
      <c r="H157" s="119">
        <f>[5]Monthly!U300</f>
        <v>1159</v>
      </c>
      <c r="I157" s="86">
        <f t="shared" si="38"/>
        <v>33350.6</v>
      </c>
      <c r="K157" s="32">
        <v>0.7</v>
      </c>
      <c r="L157" s="5">
        <f>ROUND(C157/(K157*720),0)</f>
        <v>189</v>
      </c>
      <c r="M157" s="36">
        <f t="shared" si="46"/>
        <v>16</v>
      </c>
      <c r="P157" s="126"/>
      <c r="Q157" s="127"/>
      <c r="R157" s="86"/>
      <c r="S157" s="86"/>
      <c r="T157" s="87"/>
      <c r="U157" s="126"/>
      <c r="V157" s="126"/>
      <c r="W157" s="86"/>
      <c r="X157" s="86"/>
      <c r="Y157" s="87"/>
      <c r="Z157" s="87"/>
      <c r="AA157" s="87"/>
    </row>
    <row r="158" spans="1:29">
      <c r="A158" s="78">
        <v>2012</v>
      </c>
      <c r="B158" s="3">
        <v>8</v>
      </c>
      <c r="C158" s="86">
        <f t="shared" si="48"/>
        <v>86609.700000000012</v>
      </c>
      <c r="D158" s="119">
        <f>[5]Monthly!Q301</f>
        <v>29654.5</v>
      </c>
      <c r="E158" s="119">
        <f>[5]Monthly!R301</f>
        <v>18319.400000000001</v>
      </c>
      <c r="F158" s="119">
        <f>[5]Monthly!S301</f>
        <v>31424.2</v>
      </c>
      <c r="G158" s="119">
        <f>[5]Monthly!T301</f>
        <v>7211.6</v>
      </c>
      <c r="H158" s="119">
        <f>[5]Monthly!U301</f>
        <v>0</v>
      </c>
      <c r="I158" s="86">
        <f t="shared" si="38"/>
        <v>25531</v>
      </c>
      <c r="K158" s="32">
        <v>0.7</v>
      </c>
      <c r="L158" s="5">
        <f>ROUND(C158/(K158*744),0)</f>
        <v>166</v>
      </c>
      <c r="M158" s="36">
        <f t="shared" si="46"/>
        <v>-12</v>
      </c>
      <c r="P158" s="126"/>
      <c r="Q158" s="127"/>
      <c r="R158" s="86"/>
      <c r="S158" s="86"/>
      <c r="T158" s="87"/>
      <c r="U158" s="126"/>
      <c r="V158" s="126"/>
      <c r="W158" s="86"/>
      <c r="X158" s="86"/>
      <c r="Y158" s="87"/>
      <c r="Z158" s="87"/>
      <c r="AA158" s="87"/>
    </row>
    <row r="159" spans="1:29">
      <c r="A159" s="78">
        <v>2012</v>
      </c>
      <c r="B159" s="3">
        <v>9</v>
      </c>
      <c r="C159" s="86">
        <f t="shared" ref="C159:C162" si="49">SUM(D159:H159)</f>
        <v>89985.5</v>
      </c>
      <c r="D159" s="119">
        <f>[5]Monthly!Q302</f>
        <v>29127.5</v>
      </c>
      <c r="E159" s="119">
        <f>[5]Monthly!R302</f>
        <v>18129.599999999999</v>
      </c>
      <c r="F159" s="119">
        <f>[5]Monthly!S302</f>
        <v>31057.200000000001</v>
      </c>
      <c r="G159" s="119">
        <f>[5]Monthly!T302</f>
        <v>9226.5</v>
      </c>
      <c r="H159" s="119">
        <f>[5]Monthly!U302</f>
        <v>2444.6999999999998</v>
      </c>
      <c r="I159" s="86">
        <f t="shared" si="38"/>
        <v>27356.1</v>
      </c>
      <c r="K159" s="32">
        <v>0.7</v>
      </c>
      <c r="L159" s="5">
        <f>ROUND(C159/(K159*744),0)</f>
        <v>173</v>
      </c>
      <c r="M159" s="36">
        <f t="shared" si="46"/>
        <v>-3</v>
      </c>
      <c r="P159" s="126"/>
      <c r="Q159" s="127"/>
      <c r="R159" s="86"/>
      <c r="S159" s="86"/>
      <c r="T159" s="87"/>
      <c r="U159" s="126"/>
      <c r="V159" s="126"/>
      <c r="W159" s="86"/>
      <c r="X159" s="86"/>
      <c r="Y159" s="87"/>
      <c r="Z159" s="87"/>
      <c r="AA159" s="87"/>
    </row>
    <row r="160" spans="1:29">
      <c r="A160" s="78">
        <v>2012</v>
      </c>
      <c r="B160" s="3">
        <v>10</v>
      </c>
      <c r="C160" s="86">
        <f t="shared" si="49"/>
        <v>79108.700000000012</v>
      </c>
      <c r="D160" s="119">
        <f>[5]Monthly!Q303</f>
        <v>26862.9</v>
      </c>
      <c r="E160" s="119">
        <f>[5]Monthly!R303</f>
        <v>16760.3</v>
      </c>
      <c r="F160" s="119">
        <f>[5]Monthly!S303</f>
        <v>27826.9</v>
      </c>
      <c r="G160" s="119">
        <f>[5]Monthly!T303</f>
        <v>6504.6</v>
      </c>
      <c r="H160" s="119">
        <f>[5]Monthly!U303</f>
        <v>1154</v>
      </c>
      <c r="I160" s="86">
        <f t="shared" si="38"/>
        <v>23264.9</v>
      </c>
      <c r="K160" s="32">
        <v>0.7</v>
      </c>
      <c r="L160" s="5">
        <f>ROUND(C160/(K160*720),0)</f>
        <v>157</v>
      </c>
      <c r="M160" s="36">
        <f t="shared" si="46"/>
        <v>-29</v>
      </c>
      <c r="P160" s="126"/>
      <c r="Q160" s="127"/>
      <c r="R160" s="86"/>
      <c r="S160" s="86"/>
      <c r="T160" s="87"/>
      <c r="U160" s="126"/>
      <c r="V160" s="126"/>
      <c r="W160" s="86"/>
      <c r="X160" s="86"/>
      <c r="Y160" s="87"/>
      <c r="Z160" s="87"/>
      <c r="AA160" s="87"/>
    </row>
    <row r="161" spans="1:27">
      <c r="A161" s="78">
        <v>2012</v>
      </c>
      <c r="B161" s="3">
        <v>11</v>
      </c>
      <c r="C161" s="86">
        <f t="shared" si="49"/>
        <v>87453.6</v>
      </c>
      <c r="D161" s="119">
        <f>[5]Monthly!Q304</f>
        <v>26108.400000000001</v>
      </c>
      <c r="E161" s="119">
        <f>[5]Monthly!R304</f>
        <v>21081.7</v>
      </c>
      <c r="F161" s="119">
        <f>[5]Monthly!S304</f>
        <v>31025</v>
      </c>
      <c r="G161" s="119">
        <f>[5]Monthly!T304</f>
        <v>8014.4</v>
      </c>
      <c r="H161" s="119">
        <f>[5]Monthly!U304</f>
        <v>1224.0999999999999</v>
      </c>
      <c r="I161" s="86">
        <f t="shared" si="38"/>
        <v>29096.1</v>
      </c>
      <c r="K161" s="32">
        <v>0.7</v>
      </c>
      <c r="L161" s="5">
        <f>ROUND(C161/(K161*744),0)</f>
        <v>168</v>
      </c>
      <c r="M161" s="36">
        <f t="shared" si="46"/>
        <v>-13</v>
      </c>
      <c r="P161" s="126"/>
      <c r="Q161" s="127"/>
      <c r="R161" s="86"/>
      <c r="S161" s="86"/>
      <c r="T161" s="87"/>
      <c r="U161" s="126"/>
      <c r="V161" s="126"/>
      <c r="W161" s="86"/>
      <c r="X161" s="86"/>
      <c r="Y161" s="87"/>
      <c r="Z161" s="87"/>
      <c r="AA161" s="87"/>
    </row>
    <row r="162" spans="1:27">
      <c r="A162" s="78">
        <v>2012</v>
      </c>
      <c r="B162" s="24">
        <v>12</v>
      </c>
      <c r="C162" s="135">
        <f t="shared" si="49"/>
        <v>93632.8</v>
      </c>
      <c r="D162" s="137">
        <f>[5]Monthly!Q305</f>
        <v>28795.5</v>
      </c>
      <c r="E162" s="137">
        <f>[5]Monthly!R305</f>
        <v>23098.5</v>
      </c>
      <c r="F162" s="137">
        <f>[5]Monthly!S305</f>
        <v>30872.5</v>
      </c>
      <c r="G162" s="137">
        <f>[5]Monthly!T305</f>
        <v>9834.6</v>
      </c>
      <c r="H162" s="137">
        <f>[5]Monthly!U305</f>
        <v>1031.7</v>
      </c>
      <c r="I162" s="86">
        <f t="shared" si="38"/>
        <v>32933.1</v>
      </c>
      <c r="K162" s="32">
        <v>0.7</v>
      </c>
      <c r="L162" s="5">
        <f>ROUND(C162/(K162*720),0)</f>
        <v>186</v>
      </c>
      <c r="M162" s="36">
        <f t="shared" si="46"/>
        <v>17</v>
      </c>
      <c r="P162" s="142" t="s">
        <v>65</v>
      </c>
      <c r="Q162" s="127"/>
      <c r="R162" s="86"/>
      <c r="S162" s="86"/>
      <c r="T162" s="87"/>
      <c r="U162" s="126"/>
      <c r="V162" s="126"/>
      <c r="X162" s="86"/>
      <c r="Y162" s="87"/>
      <c r="Z162" s="87"/>
      <c r="AA162" s="87"/>
    </row>
    <row r="163" spans="1:27">
      <c r="A163" s="19" t="s">
        <v>31</v>
      </c>
      <c r="B163" s="21"/>
      <c r="C163" s="84">
        <f t="shared" ref="C163:I163" si="50">SUM(C151:C162)</f>
        <v>1052715.3999999999</v>
      </c>
      <c r="D163" s="84">
        <f t="shared" si="50"/>
        <v>377529.4</v>
      </c>
      <c r="E163" s="84">
        <f t="shared" si="50"/>
        <v>201483.30000000002</v>
      </c>
      <c r="F163" s="84">
        <f t="shared" si="50"/>
        <v>345116.30000000005</v>
      </c>
      <c r="G163" s="84">
        <f t="shared" si="50"/>
        <v>115320.70000000001</v>
      </c>
      <c r="H163" s="84">
        <f t="shared" si="50"/>
        <v>13265.7</v>
      </c>
      <c r="I163" s="84">
        <f t="shared" si="50"/>
        <v>316804</v>
      </c>
      <c r="J163" s="21"/>
      <c r="K163" s="104">
        <v>0.7</v>
      </c>
      <c r="L163" s="21">
        <f>ROUND(C163/(K163*8784),0)</f>
        <v>171</v>
      </c>
      <c r="M163" s="21">
        <f>L163-L150</f>
        <v>-10</v>
      </c>
      <c r="N163" s="21"/>
      <c r="P163" s="126"/>
      <c r="Q163" s="127"/>
      <c r="R163" s="86"/>
      <c r="S163" s="86"/>
      <c r="T163" s="87"/>
      <c r="U163" s="126"/>
      <c r="V163" s="126"/>
      <c r="X163" s="86"/>
      <c r="Y163" s="87"/>
      <c r="Z163" s="87"/>
      <c r="AA163" s="87"/>
    </row>
    <row r="164" spans="1:27">
      <c r="A164" s="78">
        <v>2013</v>
      </c>
      <c r="B164" s="88">
        <v>1</v>
      </c>
      <c r="C164" s="139">
        <f t="shared" ref="C164:C165" si="51">SUM(D164:H164)</f>
        <v>91422.5</v>
      </c>
      <c r="D164" s="138">
        <f>[5]Monthly!Q307</f>
        <v>32660</v>
      </c>
      <c r="E164" s="138">
        <f>[5]Monthly!R307</f>
        <v>20227.900000000001</v>
      </c>
      <c r="F164" s="138">
        <f>[5]Monthly!S307</f>
        <v>30075.5</v>
      </c>
      <c r="G164" s="138">
        <f>[5]Monthly!T307</f>
        <v>7500</v>
      </c>
      <c r="H164" s="138">
        <f>[5]Monthly!U307</f>
        <v>959.1</v>
      </c>
      <c r="I164" s="86">
        <f t="shared" si="38"/>
        <v>27727.9</v>
      </c>
      <c r="J164" s="34"/>
      <c r="K164" s="32">
        <v>0.7</v>
      </c>
      <c r="L164" s="5">
        <f>ROUND((C164)/(K164*744),0)</f>
        <v>176</v>
      </c>
      <c r="M164" s="36">
        <f t="shared" ref="M164:M175" si="52">L164-L151</f>
        <v>12</v>
      </c>
      <c r="N164" s="34"/>
      <c r="P164" s="139">
        <v>91422.5</v>
      </c>
      <c r="Q164" s="138">
        <v>32660</v>
      </c>
      <c r="R164" s="138">
        <v>20227.900000000001</v>
      </c>
      <c r="S164" s="138">
        <v>30075.5</v>
      </c>
      <c r="T164" s="138">
        <v>7500</v>
      </c>
      <c r="U164" s="138">
        <v>959.1</v>
      </c>
      <c r="V164" s="146">
        <f>T164+R164</f>
        <v>27727.9</v>
      </c>
      <c r="X164" s="86"/>
      <c r="Y164" s="87"/>
      <c r="Z164" s="87"/>
      <c r="AA164" s="87"/>
    </row>
    <row r="165" spans="1:27">
      <c r="A165" s="78">
        <v>2013</v>
      </c>
      <c r="B165" s="3">
        <v>2</v>
      </c>
      <c r="C165" s="139">
        <f t="shared" si="51"/>
        <v>88776.900000000009</v>
      </c>
      <c r="D165" s="138">
        <f>[5]Monthly!Q308</f>
        <v>34124.1</v>
      </c>
      <c r="E165" s="138">
        <f>[5]Monthly!R308</f>
        <v>16279</v>
      </c>
      <c r="F165" s="138">
        <f>[5]Monthly!S308</f>
        <v>30672</v>
      </c>
      <c r="G165" s="138">
        <f>[5]Monthly!T308</f>
        <v>6751.8</v>
      </c>
      <c r="H165" s="138">
        <f>[5]Monthly!U308</f>
        <v>950</v>
      </c>
      <c r="I165" s="86">
        <f t="shared" si="38"/>
        <v>23030.799999999999</v>
      </c>
      <c r="J165" s="34"/>
      <c r="K165" s="32">
        <v>0.7</v>
      </c>
      <c r="L165" s="5">
        <f>ROUND(C165/(K165*744),0)</f>
        <v>170</v>
      </c>
      <c r="M165" s="36">
        <f t="shared" si="52"/>
        <v>0</v>
      </c>
      <c r="N165" s="34"/>
      <c r="P165" s="139">
        <v>88776.900000000009</v>
      </c>
      <c r="Q165" s="138">
        <v>34124.1</v>
      </c>
      <c r="R165" s="138">
        <v>16279</v>
      </c>
      <c r="S165" s="138">
        <v>30672</v>
      </c>
      <c r="T165" s="138">
        <v>6751.8</v>
      </c>
      <c r="U165" s="138">
        <v>950</v>
      </c>
      <c r="V165" s="146">
        <f t="shared" ref="V165:V175" si="53">T165+R165</f>
        <v>23030.799999999999</v>
      </c>
      <c r="X165" s="86"/>
      <c r="Y165" s="87"/>
      <c r="Z165" s="87"/>
      <c r="AA165" s="87"/>
    </row>
    <row r="166" spans="1:27">
      <c r="A166" s="78">
        <v>2013</v>
      </c>
      <c r="B166" s="77">
        <v>3</v>
      </c>
      <c r="C166" s="139">
        <f t="shared" ref="C166:C167" si="54">SUM(D166:H166)</f>
        <v>84864.500000000015</v>
      </c>
      <c r="D166" s="138">
        <f>[5]Monthly!Q309</f>
        <v>32523.7</v>
      </c>
      <c r="E166" s="138">
        <f>[5]Monthly!R309</f>
        <v>17001.599999999999</v>
      </c>
      <c r="F166" s="138">
        <f>[5]Monthly!S309</f>
        <v>28061.9</v>
      </c>
      <c r="G166" s="138">
        <f>[5]Monthly!T309</f>
        <v>6423.1</v>
      </c>
      <c r="H166" s="138">
        <f>[5]Monthly!U309</f>
        <v>854.2</v>
      </c>
      <c r="I166" s="86">
        <f t="shared" si="38"/>
        <v>23424.699999999997</v>
      </c>
      <c r="J166" s="34"/>
      <c r="K166" s="32">
        <v>0.7</v>
      </c>
      <c r="L166" s="5">
        <f>ROUND(C166/(K166*24*29),0)</f>
        <v>174</v>
      </c>
      <c r="M166" s="36">
        <f t="shared" si="52"/>
        <v>2</v>
      </c>
      <c r="N166" s="34"/>
      <c r="P166" s="129">
        <v>93000</v>
      </c>
      <c r="Q166" s="129">
        <v>30000</v>
      </c>
      <c r="R166" s="128">
        <v>22000</v>
      </c>
      <c r="S166" s="128">
        <v>30000</v>
      </c>
      <c r="T166" s="128">
        <v>10000</v>
      </c>
      <c r="U166" s="128">
        <v>1000</v>
      </c>
      <c r="V166" s="146">
        <f t="shared" si="53"/>
        <v>32000</v>
      </c>
      <c r="X166" s="86"/>
      <c r="Y166" s="87"/>
      <c r="Z166" s="87"/>
      <c r="AA166" s="87"/>
    </row>
    <row r="167" spans="1:27">
      <c r="A167" s="78">
        <v>2013</v>
      </c>
      <c r="B167" s="3">
        <v>4</v>
      </c>
      <c r="C167" s="139">
        <f t="shared" si="54"/>
        <v>94755.7</v>
      </c>
      <c r="D167" s="138">
        <f>[5]Monthly!Q310</f>
        <v>37597.300000000003</v>
      </c>
      <c r="E167" s="138">
        <f>[5]Monthly!R310</f>
        <v>18312.8</v>
      </c>
      <c r="F167" s="138">
        <f>[5]Monthly!S310</f>
        <v>31449.200000000001</v>
      </c>
      <c r="G167" s="138">
        <f>[5]Monthly!T310</f>
        <v>6637.7</v>
      </c>
      <c r="H167" s="138">
        <f>[5]Monthly!U310</f>
        <v>758.7</v>
      </c>
      <c r="I167" s="86">
        <f t="shared" si="38"/>
        <v>24950.5</v>
      </c>
      <c r="J167" s="34"/>
      <c r="K167" s="32">
        <v>0.7</v>
      </c>
      <c r="L167" s="5">
        <f>ROUND(C167/(K167*744),0)</f>
        <v>182</v>
      </c>
      <c r="M167" s="36">
        <f t="shared" si="52"/>
        <v>13</v>
      </c>
      <c r="N167" s="34"/>
      <c r="P167" s="129">
        <v>93000</v>
      </c>
      <c r="Q167" s="129">
        <v>30000</v>
      </c>
      <c r="R167" s="128">
        <v>22000</v>
      </c>
      <c r="S167" s="128">
        <v>30000</v>
      </c>
      <c r="T167" s="128">
        <v>10000</v>
      </c>
      <c r="U167" s="128">
        <v>1000</v>
      </c>
      <c r="V167" s="146">
        <f t="shared" si="53"/>
        <v>32000</v>
      </c>
      <c r="X167" s="86"/>
      <c r="Y167" s="87"/>
      <c r="Z167" s="87"/>
      <c r="AA167" s="87"/>
    </row>
    <row r="168" spans="1:27">
      <c r="A168" s="78">
        <v>2013</v>
      </c>
      <c r="B168" s="3">
        <v>5</v>
      </c>
      <c r="C168" s="139">
        <f t="shared" ref="C168:C215" si="55">SUM(D168:H168)</f>
        <v>86498.8</v>
      </c>
      <c r="D168" s="138">
        <f>[5]Monthly!Q311</f>
        <v>30344.6</v>
      </c>
      <c r="E168" s="138">
        <f>[5]Monthly!R311</f>
        <v>19428.400000000001</v>
      </c>
      <c r="F168" s="138">
        <f>[5]Monthly!S311</f>
        <v>29792.400000000001</v>
      </c>
      <c r="G168" s="138">
        <f>[5]Monthly!T311</f>
        <v>5975.8</v>
      </c>
      <c r="H168" s="138">
        <f>[5]Monthly!U311</f>
        <v>957.6</v>
      </c>
      <c r="I168" s="86">
        <f t="shared" si="38"/>
        <v>25404.2</v>
      </c>
      <c r="J168" s="34"/>
      <c r="K168" s="32">
        <v>0.7</v>
      </c>
      <c r="L168" s="5">
        <f>ROUND(C168/(K168*720),0)</f>
        <v>172</v>
      </c>
      <c r="M168" s="36">
        <f t="shared" si="52"/>
        <v>8</v>
      </c>
      <c r="N168" s="34"/>
      <c r="P168" s="129">
        <v>93000</v>
      </c>
      <c r="Q168" s="129">
        <v>30000</v>
      </c>
      <c r="R168" s="128">
        <v>22000</v>
      </c>
      <c r="S168" s="128">
        <v>30000</v>
      </c>
      <c r="T168" s="128">
        <v>10000</v>
      </c>
      <c r="U168" s="128">
        <v>1000</v>
      </c>
      <c r="V168" s="146">
        <f t="shared" si="53"/>
        <v>32000</v>
      </c>
      <c r="X168" s="86"/>
      <c r="Y168" s="87"/>
      <c r="Z168" s="87"/>
      <c r="AA168" s="87"/>
    </row>
    <row r="169" spans="1:27">
      <c r="A169" s="78">
        <v>2013</v>
      </c>
      <c r="B169" s="3">
        <v>6</v>
      </c>
      <c r="C169" s="139">
        <f t="shared" si="55"/>
        <v>95663.900000000009</v>
      </c>
      <c r="D169" s="138">
        <f>[5]Monthly!Q312</f>
        <v>39917.9</v>
      </c>
      <c r="E169" s="138">
        <f>[5]Monthly!R312</f>
        <v>18215.3</v>
      </c>
      <c r="F169" s="138">
        <f>[5]Monthly!S312</f>
        <v>32106.400000000001</v>
      </c>
      <c r="G169" s="138">
        <f>[5]Monthly!T312</f>
        <v>4588</v>
      </c>
      <c r="H169" s="138">
        <f>[5]Monthly!U312</f>
        <v>836.3</v>
      </c>
      <c r="I169" s="86">
        <f t="shared" si="38"/>
        <v>22803.3</v>
      </c>
      <c r="J169" s="34"/>
      <c r="K169" s="32">
        <v>0.7</v>
      </c>
      <c r="L169" s="5">
        <f>ROUND(C169/(K169*744),0)</f>
        <v>184</v>
      </c>
      <c r="M169" s="36">
        <f t="shared" si="52"/>
        <v>7</v>
      </c>
      <c r="N169" s="34"/>
      <c r="P169" s="129">
        <v>93000</v>
      </c>
      <c r="Q169" s="129">
        <v>30000</v>
      </c>
      <c r="R169" s="128">
        <v>22000</v>
      </c>
      <c r="S169" s="128">
        <v>30000</v>
      </c>
      <c r="T169" s="128">
        <v>10000</v>
      </c>
      <c r="U169" s="128">
        <v>1000</v>
      </c>
      <c r="V169" s="146">
        <f t="shared" si="53"/>
        <v>32000</v>
      </c>
      <c r="X169" s="86"/>
      <c r="Y169" s="87"/>
      <c r="Z169" s="87"/>
      <c r="AA169" s="87"/>
    </row>
    <row r="170" spans="1:27">
      <c r="A170" s="78">
        <v>2013</v>
      </c>
      <c r="B170" s="3">
        <v>7</v>
      </c>
      <c r="C170" s="139">
        <f t="shared" ref="C170:C171" si="56">SUM(D170:H170)</f>
        <v>89214.9</v>
      </c>
      <c r="D170" s="138">
        <f>[5]Monthly!Q313</f>
        <v>32861.1</v>
      </c>
      <c r="E170" s="138">
        <f>[5]Monthly!R313</f>
        <v>21168.7</v>
      </c>
      <c r="F170" s="138">
        <f>[5]Monthly!S313</f>
        <v>30199.200000000001</v>
      </c>
      <c r="G170" s="138">
        <f>[5]Monthly!T313</f>
        <v>4985.8999999999996</v>
      </c>
      <c r="H170" s="138">
        <f>[5]Monthly!U313</f>
        <v>0</v>
      </c>
      <c r="I170" s="86">
        <f t="shared" si="38"/>
        <v>26154.6</v>
      </c>
      <c r="J170" s="34"/>
      <c r="K170" s="32">
        <v>0.7</v>
      </c>
      <c r="L170" s="5">
        <f>ROUND(C170/(K170*720),0)</f>
        <v>177</v>
      </c>
      <c r="M170" s="154">
        <f t="shared" si="52"/>
        <v>-12</v>
      </c>
      <c r="N170" s="34"/>
      <c r="P170" s="129">
        <v>93000</v>
      </c>
      <c r="Q170" s="129">
        <v>30000</v>
      </c>
      <c r="R170" s="128">
        <v>22000</v>
      </c>
      <c r="S170" s="128">
        <v>30000</v>
      </c>
      <c r="T170" s="128">
        <v>10000</v>
      </c>
      <c r="U170" s="128">
        <v>1000</v>
      </c>
      <c r="V170" s="146">
        <f t="shared" si="53"/>
        <v>32000</v>
      </c>
      <c r="X170" s="86"/>
      <c r="Y170" s="87"/>
      <c r="Z170" s="87"/>
      <c r="AA170" s="87"/>
    </row>
    <row r="171" spans="1:27">
      <c r="A171" s="78">
        <v>2013</v>
      </c>
      <c r="B171" s="3">
        <v>8</v>
      </c>
      <c r="C171" s="139">
        <f t="shared" si="56"/>
        <v>92900.4</v>
      </c>
      <c r="D171" s="138">
        <f>[5]Monthly!Q314</f>
        <v>35174.199999999997</v>
      </c>
      <c r="E171" s="138">
        <f>[5]Monthly!R314</f>
        <v>21097.599999999999</v>
      </c>
      <c r="F171" s="138">
        <f>[5]Monthly!S314</f>
        <v>29283.599999999999</v>
      </c>
      <c r="G171" s="138">
        <f>[5]Monthly!T314</f>
        <v>5136.3999999999996</v>
      </c>
      <c r="H171" s="138">
        <f>[5]Monthly!U314</f>
        <v>2208.6</v>
      </c>
      <c r="I171" s="86">
        <f t="shared" si="38"/>
        <v>26234</v>
      </c>
      <c r="J171" s="34"/>
      <c r="K171" s="32">
        <v>0.7</v>
      </c>
      <c r="L171" s="5">
        <f>ROUND(C171/(K171*744),0)</f>
        <v>178</v>
      </c>
      <c r="M171" s="152">
        <f t="shared" si="52"/>
        <v>12</v>
      </c>
      <c r="N171" s="34"/>
      <c r="P171" s="129">
        <v>93000</v>
      </c>
      <c r="Q171" s="129">
        <v>30000</v>
      </c>
      <c r="R171" s="128">
        <v>22000</v>
      </c>
      <c r="S171" s="128">
        <v>30000</v>
      </c>
      <c r="T171" s="128">
        <v>10000</v>
      </c>
      <c r="U171" s="128">
        <v>1000</v>
      </c>
      <c r="V171" s="146">
        <f t="shared" si="53"/>
        <v>32000</v>
      </c>
      <c r="X171" s="86"/>
      <c r="Y171" s="87"/>
      <c r="Z171" s="87"/>
      <c r="AA171" s="87"/>
    </row>
    <row r="172" spans="1:27">
      <c r="A172" s="78">
        <v>2013</v>
      </c>
      <c r="B172" s="3">
        <v>9</v>
      </c>
      <c r="C172" s="129">
        <f t="shared" si="55"/>
        <v>86250</v>
      </c>
      <c r="D172" s="147">
        <v>31500</v>
      </c>
      <c r="E172" s="128">
        <v>18000</v>
      </c>
      <c r="F172" s="128">
        <v>30000</v>
      </c>
      <c r="G172" s="128">
        <v>6000</v>
      </c>
      <c r="H172" s="128">
        <v>750</v>
      </c>
      <c r="I172" s="86">
        <f t="shared" si="38"/>
        <v>24000</v>
      </c>
      <c r="J172" s="34"/>
      <c r="K172" s="32">
        <v>0.7</v>
      </c>
      <c r="L172" s="5">
        <f>ROUND(C172/(K172*744),0)</f>
        <v>166</v>
      </c>
      <c r="M172" s="152">
        <f t="shared" si="52"/>
        <v>-7</v>
      </c>
      <c r="N172" s="34"/>
      <c r="P172" s="129">
        <v>93000</v>
      </c>
      <c r="Q172" s="129">
        <v>30000</v>
      </c>
      <c r="R172" s="128">
        <v>22000</v>
      </c>
      <c r="S172" s="128">
        <v>30000</v>
      </c>
      <c r="T172" s="128">
        <v>10000</v>
      </c>
      <c r="U172" s="128">
        <v>1000</v>
      </c>
      <c r="V172" s="146">
        <f t="shared" si="53"/>
        <v>32000</v>
      </c>
      <c r="X172" s="86"/>
      <c r="Y172" s="87"/>
      <c r="Z172" s="87"/>
      <c r="AA172" s="87"/>
    </row>
    <row r="173" spans="1:27">
      <c r="A173" s="78">
        <v>2013</v>
      </c>
      <c r="B173" s="3">
        <v>10</v>
      </c>
      <c r="C173" s="129">
        <f t="shared" si="55"/>
        <v>86250</v>
      </c>
      <c r="D173" s="147">
        <v>31500</v>
      </c>
      <c r="E173" s="128">
        <v>18000</v>
      </c>
      <c r="F173" s="128">
        <v>30000</v>
      </c>
      <c r="G173" s="128">
        <v>6000</v>
      </c>
      <c r="H173" s="128">
        <v>750</v>
      </c>
      <c r="I173" s="86">
        <f t="shared" si="38"/>
        <v>24000</v>
      </c>
      <c r="J173" s="34"/>
      <c r="K173" s="32">
        <v>0.7</v>
      </c>
      <c r="L173" s="5">
        <f>ROUND(C173/(K173*720),0)</f>
        <v>171</v>
      </c>
      <c r="M173" s="152">
        <f t="shared" si="52"/>
        <v>14</v>
      </c>
      <c r="N173" s="34"/>
      <c r="P173" s="129">
        <v>93000</v>
      </c>
      <c r="Q173" s="129">
        <v>30000</v>
      </c>
      <c r="R173" s="128">
        <v>22000</v>
      </c>
      <c r="S173" s="128">
        <v>30000</v>
      </c>
      <c r="T173" s="128">
        <v>10000</v>
      </c>
      <c r="U173" s="128">
        <v>1000</v>
      </c>
      <c r="V173" s="146">
        <f t="shared" si="53"/>
        <v>32000</v>
      </c>
      <c r="X173" s="86"/>
      <c r="Y173" s="87"/>
      <c r="Z173" s="87"/>
      <c r="AA173" s="87"/>
    </row>
    <row r="174" spans="1:27">
      <c r="A174" s="78">
        <v>2013</v>
      </c>
      <c r="B174" s="3">
        <v>11</v>
      </c>
      <c r="C174" s="129">
        <f t="shared" si="55"/>
        <v>86250</v>
      </c>
      <c r="D174" s="147">
        <v>31500</v>
      </c>
      <c r="E174" s="128">
        <v>18000</v>
      </c>
      <c r="F174" s="128">
        <v>30000</v>
      </c>
      <c r="G174" s="128">
        <v>6000</v>
      </c>
      <c r="H174" s="128">
        <v>750</v>
      </c>
      <c r="I174" s="86">
        <f t="shared" si="38"/>
        <v>24000</v>
      </c>
      <c r="J174" s="34"/>
      <c r="K174" s="32">
        <v>0.7</v>
      </c>
      <c r="L174" s="5">
        <f>ROUND(C174/(K174*744),0)</f>
        <v>166</v>
      </c>
      <c r="M174" s="152">
        <f t="shared" si="52"/>
        <v>-2</v>
      </c>
      <c r="N174" s="34"/>
      <c r="P174" s="129">
        <v>93000</v>
      </c>
      <c r="Q174" s="129">
        <v>30000</v>
      </c>
      <c r="R174" s="128">
        <v>22000</v>
      </c>
      <c r="S174" s="128">
        <v>30000</v>
      </c>
      <c r="T174" s="128">
        <v>10000</v>
      </c>
      <c r="U174" s="128">
        <v>1000</v>
      </c>
      <c r="V174" s="146">
        <f t="shared" si="53"/>
        <v>32000</v>
      </c>
      <c r="X174" s="86"/>
      <c r="Y174" s="87"/>
      <c r="Z174" s="87"/>
      <c r="AA174" s="87"/>
    </row>
    <row r="175" spans="1:27">
      <c r="A175" s="125">
        <v>2013</v>
      </c>
      <c r="B175" s="24">
        <v>12</v>
      </c>
      <c r="C175" s="129">
        <f t="shared" si="55"/>
        <v>86250</v>
      </c>
      <c r="D175" s="147">
        <v>31500</v>
      </c>
      <c r="E175" s="128">
        <v>18000</v>
      </c>
      <c r="F175" s="128">
        <v>30000</v>
      </c>
      <c r="G175" s="128">
        <v>6000</v>
      </c>
      <c r="H175" s="128">
        <v>750</v>
      </c>
      <c r="I175" s="86">
        <f t="shared" si="38"/>
        <v>24000</v>
      </c>
      <c r="J175" s="23"/>
      <c r="K175" s="32">
        <v>0.7</v>
      </c>
      <c r="L175" s="5">
        <f>ROUND(C175/(K175*720),0)</f>
        <v>171</v>
      </c>
      <c r="M175" s="152">
        <f t="shared" si="52"/>
        <v>-15</v>
      </c>
      <c r="N175" s="23"/>
      <c r="P175" s="129">
        <v>93000</v>
      </c>
      <c r="Q175" s="129">
        <v>30000</v>
      </c>
      <c r="R175" s="134">
        <v>22000</v>
      </c>
      <c r="S175" s="134">
        <v>30000</v>
      </c>
      <c r="T175" s="128">
        <v>10000</v>
      </c>
      <c r="U175" s="134">
        <v>1000</v>
      </c>
      <c r="V175" s="146">
        <f t="shared" si="53"/>
        <v>32000</v>
      </c>
      <c r="X175" s="86"/>
      <c r="Y175" s="87"/>
      <c r="Z175" s="87"/>
      <c r="AA175" s="87"/>
    </row>
    <row r="176" spans="1:27">
      <c r="A176" s="19" t="s">
        <v>32</v>
      </c>
      <c r="B176" s="21"/>
      <c r="C176" s="133">
        <f>SUM(C164:C175)</f>
        <v>1069097.6000000001</v>
      </c>
      <c r="D176" s="133">
        <f>SUM(D164:D175)</f>
        <v>401202.9</v>
      </c>
      <c r="E176" s="133">
        <f>SUM(E164:E175)</f>
        <v>223731.30000000002</v>
      </c>
      <c r="F176" s="133">
        <f t="shared" ref="F176:I176" si="57">SUM(F164:F175)</f>
        <v>361640.2</v>
      </c>
      <c r="G176" s="133">
        <f t="shared" si="57"/>
        <v>71998.700000000012</v>
      </c>
      <c r="H176" s="133">
        <f t="shared" si="57"/>
        <v>10524.5</v>
      </c>
      <c r="I176" s="131">
        <f t="shared" si="57"/>
        <v>295730</v>
      </c>
      <c r="J176" s="21"/>
      <c r="K176" s="104">
        <v>0.7</v>
      </c>
      <c r="L176" s="21">
        <f>ROUND(C176/(K176*8760),0)</f>
        <v>174</v>
      </c>
      <c r="M176" s="114">
        <f>L176-L163</f>
        <v>3</v>
      </c>
      <c r="N176" s="21">
        <f>M176</f>
        <v>3</v>
      </c>
      <c r="P176" s="133">
        <f>SUM(P164:P175)</f>
        <v>1110199.3999999999</v>
      </c>
      <c r="Q176" s="133">
        <f t="shared" ref="Q176:V176" si="58">SUM(Q164:Q175)</f>
        <v>366784.1</v>
      </c>
      <c r="R176" s="133">
        <f t="shared" si="58"/>
        <v>256506.9</v>
      </c>
      <c r="S176" s="133">
        <f t="shared" si="58"/>
        <v>360747.5</v>
      </c>
      <c r="T176" s="133">
        <f t="shared" si="58"/>
        <v>114251.8</v>
      </c>
      <c r="U176" s="133">
        <f t="shared" si="58"/>
        <v>11909.1</v>
      </c>
      <c r="V176" s="85">
        <f t="shared" si="58"/>
        <v>370758.7</v>
      </c>
      <c r="X176" s="86"/>
      <c r="Y176" s="87"/>
      <c r="Z176" s="87"/>
      <c r="AA176" s="87"/>
    </row>
    <row r="177" spans="1:27">
      <c r="A177" s="78">
        <v>2014</v>
      </c>
      <c r="B177" s="88">
        <v>1</v>
      </c>
      <c r="C177" s="141">
        <f t="shared" si="55"/>
        <v>87250</v>
      </c>
      <c r="D177" s="150">
        <v>31500</v>
      </c>
      <c r="E177" s="141">
        <v>18000</v>
      </c>
      <c r="F177" s="141">
        <v>31000</v>
      </c>
      <c r="G177" s="141">
        <v>6000</v>
      </c>
      <c r="H177" s="141">
        <v>750</v>
      </c>
      <c r="I177" s="86">
        <f t="shared" si="38"/>
        <v>24000</v>
      </c>
      <c r="J177" s="34"/>
      <c r="K177" s="32">
        <v>0.7</v>
      </c>
      <c r="L177" s="5">
        <f>ROUND((C177)/(K177*744),0)</f>
        <v>168</v>
      </c>
      <c r="M177" s="152">
        <f t="shared" ref="M177:M188" si="59">L177-L164</f>
        <v>-8</v>
      </c>
      <c r="N177" s="34"/>
      <c r="P177" s="141"/>
      <c r="Q177" s="141"/>
      <c r="R177" s="141"/>
      <c r="S177" s="141"/>
      <c r="T177" s="141"/>
      <c r="U177" s="141"/>
      <c r="V177" s="153"/>
      <c r="X177" s="86"/>
      <c r="Y177" s="87"/>
      <c r="Z177" s="87"/>
      <c r="AA177" s="87"/>
    </row>
    <row r="178" spans="1:27">
      <c r="A178" s="78">
        <v>2014</v>
      </c>
      <c r="B178" s="3">
        <v>2</v>
      </c>
      <c r="C178" s="141">
        <f t="shared" si="55"/>
        <v>87250</v>
      </c>
      <c r="D178" s="150">
        <v>31500</v>
      </c>
      <c r="E178" s="141">
        <v>18000</v>
      </c>
      <c r="F178" s="141">
        <v>31000</v>
      </c>
      <c r="G178" s="141">
        <v>6000</v>
      </c>
      <c r="H178" s="141">
        <v>750</v>
      </c>
      <c r="I178" s="86">
        <f t="shared" si="38"/>
        <v>24000</v>
      </c>
      <c r="J178" s="34"/>
      <c r="K178" s="32">
        <v>0.7</v>
      </c>
      <c r="L178" s="5">
        <f>ROUND(C178/(K178*744),0)</f>
        <v>168</v>
      </c>
      <c r="M178" s="152">
        <f t="shared" si="59"/>
        <v>-2</v>
      </c>
      <c r="N178" s="34"/>
      <c r="P178" s="141"/>
      <c r="Q178" s="141"/>
      <c r="R178" s="141"/>
      <c r="S178" s="141"/>
      <c r="T178" s="141"/>
      <c r="U178" s="141"/>
      <c r="V178" s="153"/>
      <c r="X178" s="86"/>
      <c r="Y178" s="87"/>
      <c r="Z178" s="87"/>
      <c r="AA178" s="87"/>
    </row>
    <row r="179" spans="1:27">
      <c r="A179" s="78">
        <v>2014</v>
      </c>
      <c r="B179" s="77">
        <v>3</v>
      </c>
      <c r="C179" s="141">
        <f t="shared" si="55"/>
        <v>87250</v>
      </c>
      <c r="D179" s="150">
        <v>31500</v>
      </c>
      <c r="E179" s="141">
        <v>18000</v>
      </c>
      <c r="F179" s="141">
        <v>31000</v>
      </c>
      <c r="G179" s="141">
        <v>6000</v>
      </c>
      <c r="H179" s="141">
        <v>750</v>
      </c>
      <c r="I179" s="86">
        <f t="shared" si="38"/>
        <v>24000</v>
      </c>
      <c r="J179" s="34"/>
      <c r="K179" s="32">
        <v>0.7</v>
      </c>
      <c r="L179" s="5">
        <f>ROUND(C179/(K179*24*29),0)</f>
        <v>179</v>
      </c>
      <c r="M179" s="152">
        <f t="shared" si="59"/>
        <v>5</v>
      </c>
      <c r="N179" s="34"/>
      <c r="P179" s="141"/>
      <c r="Q179" s="141"/>
      <c r="R179" s="141"/>
      <c r="S179" s="141"/>
      <c r="T179" s="141"/>
      <c r="U179" s="141"/>
      <c r="V179" s="153"/>
      <c r="X179" s="86"/>
      <c r="Y179" s="87"/>
      <c r="Z179" s="87"/>
      <c r="AA179" s="87"/>
    </row>
    <row r="180" spans="1:27">
      <c r="A180" s="78">
        <v>2014</v>
      </c>
      <c r="B180" s="3">
        <v>4</v>
      </c>
      <c r="C180" s="141">
        <f t="shared" si="55"/>
        <v>91250</v>
      </c>
      <c r="D180" s="150">
        <v>35500</v>
      </c>
      <c r="E180" s="141">
        <v>18000</v>
      </c>
      <c r="F180" s="141">
        <v>31000</v>
      </c>
      <c r="G180" s="141">
        <v>6000</v>
      </c>
      <c r="H180" s="141">
        <v>750</v>
      </c>
      <c r="I180" s="86">
        <f t="shared" si="38"/>
        <v>24000</v>
      </c>
      <c r="J180" s="34"/>
      <c r="K180" s="32">
        <v>0.7</v>
      </c>
      <c r="L180" s="5">
        <f>ROUND(C180/(K180*744),0)</f>
        <v>175</v>
      </c>
      <c r="M180" s="152">
        <f t="shared" si="59"/>
        <v>-7</v>
      </c>
      <c r="N180" s="34"/>
      <c r="P180" s="141"/>
      <c r="Q180" s="141"/>
      <c r="R180" s="141"/>
      <c r="S180" s="141"/>
      <c r="T180" s="141"/>
      <c r="U180" s="141"/>
      <c r="V180" s="153"/>
      <c r="X180" s="86"/>
      <c r="Y180" s="87"/>
      <c r="Z180" s="87"/>
      <c r="AA180" s="87"/>
    </row>
    <row r="181" spans="1:27">
      <c r="A181" s="78">
        <v>2014</v>
      </c>
      <c r="B181" s="3">
        <v>5</v>
      </c>
      <c r="C181" s="141">
        <f t="shared" si="55"/>
        <v>91250</v>
      </c>
      <c r="D181" s="150">
        <v>35500</v>
      </c>
      <c r="E181" s="141">
        <v>18000</v>
      </c>
      <c r="F181" s="141">
        <v>31000</v>
      </c>
      <c r="G181" s="141">
        <v>6000</v>
      </c>
      <c r="H181" s="141">
        <v>750</v>
      </c>
      <c r="I181" s="86">
        <f t="shared" si="38"/>
        <v>24000</v>
      </c>
      <c r="J181" s="34"/>
      <c r="K181" s="32">
        <v>0.7</v>
      </c>
      <c r="L181" s="5">
        <f>ROUND(C181/(K181*720),0)</f>
        <v>181</v>
      </c>
      <c r="M181" s="152">
        <f t="shared" si="59"/>
        <v>9</v>
      </c>
      <c r="N181" s="34"/>
      <c r="P181" s="141"/>
      <c r="Q181" s="141"/>
      <c r="R181" s="141"/>
      <c r="S181" s="141"/>
      <c r="T181" s="141"/>
      <c r="U181" s="141"/>
      <c r="V181" s="153"/>
      <c r="X181" s="86"/>
      <c r="Y181" s="87"/>
      <c r="Z181" s="87"/>
      <c r="AA181" s="87"/>
    </row>
    <row r="182" spans="1:27">
      <c r="A182" s="78">
        <v>2014</v>
      </c>
      <c r="B182" s="3">
        <v>6</v>
      </c>
      <c r="C182" s="141">
        <f t="shared" si="55"/>
        <v>91250</v>
      </c>
      <c r="D182" s="150">
        <v>35500</v>
      </c>
      <c r="E182" s="141">
        <v>18000</v>
      </c>
      <c r="F182" s="141">
        <v>31000</v>
      </c>
      <c r="G182" s="141">
        <v>6000</v>
      </c>
      <c r="H182" s="141">
        <v>750</v>
      </c>
      <c r="I182" s="86">
        <f t="shared" si="38"/>
        <v>24000</v>
      </c>
      <c r="J182" s="34"/>
      <c r="K182" s="32">
        <v>0.7</v>
      </c>
      <c r="L182" s="5">
        <f>ROUND(C182/(K182*744),0)</f>
        <v>175</v>
      </c>
      <c r="M182" s="152">
        <f t="shared" si="59"/>
        <v>-9</v>
      </c>
      <c r="N182" s="34"/>
      <c r="P182" s="141"/>
      <c r="Q182" s="141"/>
      <c r="R182" s="141"/>
      <c r="S182" s="141"/>
      <c r="T182" s="141"/>
      <c r="U182" s="141"/>
      <c r="V182" s="153"/>
      <c r="X182" s="86"/>
      <c r="Y182" s="87"/>
      <c r="Z182" s="87"/>
      <c r="AA182" s="87"/>
    </row>
    <row r="183" spans="1:27">
      <c r="A183" s="78">
        <v>2014</v>
      </c>
      <c r="B183" s="3">
        <v>7</v>
      </c>
      <c r="C183" s="141">
        <f t="shared" si="55"/>
        <v>91250</v>
      </c>
      <c r="D183" s="150">
        <v>35500</v>
      </c>
      <c r="E183" s="141">
        <v>18000</v>
      </c>
      <c r="F183" s="141">
        <v>31000</v>
      </c>
      <c r="G183" s="141">
        <v>6000</v>
      </c>
      <c r="H183" s="141">
        <v>750</v>
      </c>
      <c r="I183" s="86">
        <f t="shared" si="38"/>
        <v>24000</v>
      </c>
      <c r="J183" s="34"/>
      <c r="K183" s="32">
        <v>0.7</v>
      </c>
      <c r="L183" s="5">
        <f>ROUND(C183/(K183*720),0)</f>
        <v>181</v>
      </c>
      <c r="M183" s="152">
        <f t="shared" si="59"/>
        <v>4</v>
      </c>
      <c r="N183" s="34"/>
      <c r="P183" s="141"/>
      <c r="Q183" s="141"/>
      <c r="R183" s="141"/>
      <c r="S183" s="141"/>
      <c r="T183" s="141"/>
      <c r="U183" s="141"/>
      <c r="V183" s="153"/>
      <c r="X183" s="86"/>
      <c r="Y183" s="87"/>
      <c r="Z183" s="87"/>
      <c r="AA183" s="87"/>
    </row>
    <row r="184" spans="1:27">
      <c r="A184" s="78">
        <v>2014</v>
      </c>
      <c r="B184" s="3">
        <v>8</v>
      </c>
      <c r="C184" s="141">
        <f t="shared" si="55"/>
        <v>91250</v>
      </c>
      <c r="D184" s="150">
        <v>35500</v>
      </c>
      <c r="E184" s="141">
        <v>18000</v>
      </c>
      <c r="F184" s="141">
        <v>31000</v>
      </c>
      <c r="G184" s="141">
        <v>6000</v>
      </c>
      <c r="H184" s="141">
        <v>750</v>
      </c>
      <c r="I184" s="86">
        <f t="shared" si="38"/>
        <v>24000</v>
      </c>
      <c r="J184" s="34"/>
      <c r="K184" s="32">
        <v>0.7</v>
      </c>
      <c r="L184" s="5">
        <f>ROUND(C184/(K184*744),0)</f>
        <v>175</v>
      </c>
      <c r="M184" s="152">
        <f t="shared" si="59"/>
        <v>-3</v>
      </c>
      <c r="N184" s="34"/>
      <c r="P184" s="141"/>
      <c r="Q184" s="141"/>
      <c r="R184" s="141"/>
      <c r="S184" s="141"/>
      <c r="T184" s="141"/>
      <c r="U184" s="141"/>
      <c r="V184" s="153"/>
      <c r="X184" s="86"/>
      <c r="Y184" s="87"/>
      <c r="Z184" s="87"/>
      <c r="AA184" s="87"/>
    </row>
    <row r="185" spans="1:27">
      <c r="A185" s="78">
        <v>2014</v>
      </c>
      <c r="B185" s="3">
        <v>9</v>
      </c>
      <c r="C185" s="141">
        <f t="shared" si="55"/>
        <v>91250</v>
      </c>
      <c r="D185" s="150">
        <v>35500</v>
      </c>
      <c r="E185" s="141">
        <v>18000</v>
      </c>
      <c r="F185" s="141">
        <v>31000</v>
      </c>
      <c r="G185" s="141">
        <v>6000</v>
      </c>
      <c r="H185" s="141">
        <v>750</v>
      </c>
      <c r="I185" s="86">
        <f t="shared" si="38"/>
        <v>24000</v>
      </c>
      <c r="J185" s="34"/>
      <c r="K185" s="32">
        <v>0.7</v>
      </c>
      <c r="L185" s="5">
        <f>ROUND(C185/(K185*744),0)</f>
        <v>175</v>
      </c>
      <c r="M185" s="152">
        <f t="shared" si="59"/>
        <v>9</v>
      </c>
      <c r="N185" s="34"/>
      <c r="P185" s="141"/>
      <c r="Q185" s="141"/>
      <c r="R185" s="141"/>
      <c r="S185" s="141"/>
      <c r="T185" s="141"/>
      <c r="U185" s="141"/>
      <c r="V185" s="153"/>
      <c r="X185" s="86"/>
      <c r="Y185" s="87"/>
      <c r="Z185" s="87"/>
      <c r="AA185" s="87"/>
    </row>
    <row r="186" spans="1:27">
      <c r="A186" s="78">
        <v>2014</v>
      </c>
      <c r="B186" s="3">
        <v>10</v>
      </c>
      <c r="C186" s="141">
        <f t="shared" si="55"/>
        <v>91250</v>
      </c>
      <c r="D186" s="150">
        <v>35500</v>
      </c>
      <c r="E186" s="141">
        <v>18000</v>
      </c>
      <c r="F186" s="141">
        <v>31000</v>
      </c>
      <c r="G186" s="141">
        <v>6000</v>
      </c>
      <c r="H186" s="141">
        <v>750</v>
      </c>
      <c r="I186" s="86">
        <f t="shared" si="38"/>
        <v>24000</v>
      </c>
      <c r="J186" s="34"/>
      <c r="K186" s="32">
        <v>0.7</v>
      </c>
      <c r="L186" s="5">
        <f>ROUND(C186/(K186*720),0)</f>
        <v>181</v>
      </c>
      <c r="M186" s="152">
        <f t="shared" si="59"/>
        <v>10</v>
      </c>
      <c r="N186" s="34"/>
      <c r="P186" s="141"/>
      <c r="Q186" s="141"/>
      <c r="R186" s="141"/>
      <c r="S186" s="141"/>
      <c r="T186" s="141"/>
      <c r="U186" s="141"/>
      <c r="V186" s="153"/>
      <c r="X186" s="86"/>
      <c r="Y186" s="87"/>
      <c r="Z186" s="87"/>
      <c r="AA186" s="87"/>
    </row>
    <row r="187" spans="1:27">
      <c r="A187" s="78">
        <v>2014</v>
      </c>
      <c r="B187" s="3">
        <v>11</v>
      </c>
      <c r="C187" s="141">
        <f t="shared" si="55"/>
        <v>91250</v>
      </c>
      <c r="D187" s="150">
        <v>35500</v>
      </c>
      <c r="E187" s="141">
        <v>18000</v>
      </c>
      <c r="F187" s="141">
        <v>31000</v>
      </c>
      <c r="G187" s="141">
        <v>6000</v>
      </c>
      <c r="H187" s="141">
        <v>750</v>
      </c>
      <c r="I187" s="86">
        <f t="shared" si="38"/>
        <v>24000</v>
      </c>
      <c r="J187" s="34"/>
      <c r="K187" s="32">
        <v>0.7</v>
      </c>
      <c r="L187" s="5">
        <f>ROUND(C187/(K187*744),0)</f>
        <v>175</v>
      </c>
      <c r="M187" s="152">
        <f t="shared" si="59"/>
        <v>9</v>
      </c>
      <c r="N187" s="34"/>
      <c r="P187" s="141"/>
      <c r="Q187" s="141"/>
      <c r="R187" s="141"/>
      <c r="S187" s="141"/>
      <c r="T187" s="141"/>
      <c r="U187" s="141"/>
      <c r="V187" s="153"/>
      <c r="X187" s="86"/>
      <c r="Y187" s="87"/>
      <c r="Z187" s="87"/>
      <c r="AA187" s="87"/>
    </row>
    <row r="188" spans="1:27">
      <c r="A188" s="78">
        <v>2014</v>
      </c>
      <c r="B188" s="3">
        <v>12</v>
      </c>
      <c r="C188" s="141">
        <f t="shared" si="55"/>
        <v>91250</v>
      </c>
      <c r="D188" s="150">
        <v>35500</v>
      </c>
      <c r="E188" s="141">
        <v>18000</v>
      </c>
      <c r="F188" s="141">
        <v>31000</v>
      </c>
      <c r="G188" s="141">
        <v>6000</v>
      </c>
      <c r="H188" s="141">
        <v>750</v>
      </c>
      <c r="I188" s="86">
        <f t="shared" si="38"/>
        <v>24000</v>
      </c>
      <c r="J188" s="34"/>
      <c r="K188" s="32">
        <v>0.7</v>
      </c>
      <c r="L188" s="5">
        <f>ROUND(C188/(K188*720),0)</f>
        <v>181</v>
      </c>
      <c r="M188" s="152">
        <f t="shared" si="59"/>
        <v>10</v>
      </c>
      <c r="N188" s="34"/>
      <c r="P188" s="141"/>
      <c r="Q188" s="141"/>
      <c r="R188" s="141"/>
      <c r="S188" s="141"/>
      <c r="T188" s="141"/>
      <c r="U188" s="141"/>
      <c r="V188" s="153"/>
      <c r="X188" s="86"/>
      <c r="Y188" s="87"/>
      <c r="Z188" s="87"/>
      <c r="AA188" s="87"/>
    </row>
    <row r="189" spans="1:27" s="21" customFormat="1">
      <c r="A189" s="19" t="s">
        <v>33</v>
      </c>
      <c r="B189" s="149"/>
      <c r="C189" s="133">
        <f t="shared" ref="C189:D189" si="60">SUM(C177:C188)</f>
        <v>1083000</v>
      </c>
      <c r="D189" s="133">
        <f t="shared" si="60"/>
        <v>414000</v>
      </c>
      <c r="E189" s="133">
        <f>SUM(E177:E188)</f>
        <v>216000</v>
      </c>
      <c r="F189" s="133">
        <f t="shared" ref="F189:H189" si="61">SUM(F177:F188)</f>
        <v>372000</v>
      </c>
      <c r="G189" s="133">
        <f t="shared" si="61"/>
        <v>72000</v>
      </c>
      <c r="H189" s="133">
        <f t="shared" si="61"/>
        <v>9000</v>
      </c>
      <c r="I189" s="145">
        <f>SUM(I177:I188)</f>
        <v>288000</v>
      </c>
      <c r="K189" s="104">
        <f>K176</f>
        <v>0.7</v>
      </c>
      <c r="L189" s="21">
        <f>ROUND(C189/(K189*8760),0)</f>
        <v>177</v>
      </c>
      <c r="M189" s="114">
        <f>L189-L176</f>
        <v>3</v>
      </c>
      <c r="N189" s="21">
        <f>M189+N176</f>
        <v>6</v>
      </c>
      <c r="P189" s="143">
        <f t="shared" ref="P189:P205" si="62">SUM(Q189:T189)</f>
        <v>1136000</v>
      </c>
      <c r="Q189" s="143">
        <v>400000</v>
      </c>
      <c r="R189" s="144">
        <v>250000</v>
      </c>
      <c r="S189" s="143">
        <v>336000</v>
      </c>
      <c r="T189" s="144">
        <v>150000</v>
      </c>
      <c r="U189" s="144">
        <f t="shared" ref="U189:U215" si="63">1500*12</f>
        <v>18000</v>
      </c>
      <c r="V189" s="145">
        <f t="shared" ref="V189:V215" si="64">T189+R189</f>
        <v>400000</v>
      </c>
      <c r="X189" s="116"/>
      <c r="Y189" s="131"/>
      <c r="Z189" s="131"/>
      <c r="AA189" s="131"/>
    </row>
    <row r="190" spans="1:27">
      <c r="A190" s="113" t="s">
        <v>34</v>
      </c>
      <c r="B190" s="34"/>
      <c r="C190" s="128">
        <f t="shared" si="55"/>
        <v>1144500</v>
      </c>
      <c r="D190" s="148">
        <v>426000</v>
      </c>
      <c r="E190" s="130">
        <v>250000</v>
      </c>
      <c r="F190" s="128">
        <v>390000</v>
      </c>
      <c r="G190" s="130">
        <v>70000</v>
      </c>
      <c r="H190" s="130">
        <v>8500</v>
      </c>
      <c r="I190" s="132">
        <f t="shared" ref="I190:I205" si="65">G190+E190</f>
        <v>320000</v>
      </c>
      <c r="K190" s="32">
        <f t="shared" ref="K190:K215" si="66">K189</f>
        <v>0.7</v>
      </c>
      <c r="L190" s="5">
        <f t="shared" ref="L190:L205" si="67">ROUND(C190/(K190*8760),0)</f>
        <v>187</v>
      </c>
      <c r="M190" s="151">
        <f t="shared" ref="M190:M198" si="68">L190-L189</f>
        <v>10</v>
      </c>
      <c r="N190" s="5">
        <f t="shared" ref="N190:N198" si="69">M190+N189</f>
        <v>16</v>
      </c>
      <c r="P190" s="128">
        <f t="shared" si="62"/>
        <v>1150000</v>
      </c>
      <c r="Q190" s="128">
        <v>400000</v>
      </c>
      <c r="R190" s="130">
        <v>250000</v>
      </c>
      <c r="S190" s="128">
        <v>300000</v>
      </c>
      <c r="T190" s="130">
        <v>200000</v>
      </c>
      <c r="U190" s="130">
        <f t="shared" si="63"/>
        <v>18000</v>
      </c>
      <c r="V190" s="132">
        <f t="shared" si="64"/>
        <v>450000</v>
      </c>
      <c r="X190" s="86"/>
      <c r="Y190" s="87"/>
      <c r="Z190" s="87"/>
      <c r="AA190" s="87"/>
    </row>
    <row r="191" spans="1:27">
      <c r="A191" s="113" t="s">
        <v>35</v>
      </c>
      <c r="B191" s="34"/>
      <c r="C191" s="128">
        <f t="shared" si="55"/>
        <v>1141000</v>
      </c>
      <c r="D191" s="148">
        <v>426000</v>
      </c>
      <c r="E191" s="130">
        <v>260000</v>
      </c>
      <c r="F191" s="128">
        <v>390000</v>
      </c>
      <c r="G191" s="130">
        <v>60000</v>
      </c>
      <c r="H191" s="130">
        <v>5000</v>
      </c>
      <c r="I191" s="132">
        <f t="shared" si="65"/>
        <v>320000</v>
      </c>
      <c r="K191" s="32">
        <f t="shared" si="66"/>
        <v>0.7</v>
      </c>
      <c r="L191" s="5">
        <f>ROUND(C191/(K191*8784),0)</f>
        <v>186</v>
      </c>
      <c r="M191" s="151">
        <f t="shared" si="68"/>
        <v>-1</v>
      </c>
      <c r="N191" s="5">
        <f t="shared" si="69"/>
        <v>15</v>
      </c>
      <c r="P191" s="128">
        <f t="shared" si="62"/>
        <v>1150000</v>
      </c>
      <c r="Q191" s="128">
        <v>400000</v>
      </c>
      <c r="R191" s="130">
        <v>250000</v>
      </c>
      <c r="S191" s="128">
        <v>300000</v>
      </c>
      <c r="T191" s="130">
        <v>200000</v>
      </c>
      <c r="U191" s="130">
        <f t="shared" si="63"/>
        <v>18000</v>
      </c>
      <c r="V191" s="132">
        <f t="shared" si="64"/>
        <v>450000</v>
      </c>
      <c r="X191" s="86"/>
      <c r="Y191" s="87"/>
      <c r="Z191" s="87"/>
      <c r="AA191" s="87"/>
    </row>
    <row r="192" spans="1:27">
      <c r="A192" s="113" t="s">
        <v>36</v>
      </c>
      <c r="B192" s="34"/>
      <c r="C192" s="128">
        <f t="shared" si="55"/>
        <v>1146000</v>
      </c>
      <c r="D192" s="148">
        <v>426000</v>
      </c>
      <c r="E192" s="130">
        <v>270000</v>
      </c>
      <c r="F192" s="128">
        <v>400000</v>
      </c>
      <c r="G192" s="130">
        <v>50000</v>
      </c>
      <c r="H192" s="130"/>
      <c r="I192" s="132">
        <f t="shared" si="65"/>
        <v>320000</v>
      </c>
      <c r="K192" s="32">
        <f t="shared" si="66"/>
        <v>0.7</v>
      </c>
      <c r="L192" s="5">
        <f t="shared" si="67"/>
        <v>187</v>
      </c>
      <c r="M192" s="151">
        <f t="shared" si="68"/>
        <v>1</v>
      </c>
      <c r="N192" s="5">
        <f t="shared" si="69"/>
        <v>16</v>
      </c>
      <c r="P192" s="128">
        <f t="shared" si="62"/>
        <v>1200000</v>
      </c>
      <c r="Q192" s="128">
        <v>400000</v>
      </c>
      <c r="R192" s="130">
        <v>400000</v>
      </c>
      <c r="S192" s="128">
        <v>300000</v>
      </c>
      <c r="T192" s="130">
        <v>100000</v>
      </c>
      <c r="U192" s="130">
        <f t="shared" si="63"/>
        <v>18000</v>
      </c>
      <c r="V192" s="132">
        <f t="shared" si="64"/>
        <v>500000</v>
      </c>
      <c r="X192" s="86"/>
      <c r="Y192" s="87"/>
      <c r="Z192" s="87"/>
      <c r="AA192" s="87"/>
    </row>
    <row r="193" spans="1:27">
      <c r="A193" s="113" t="s">
        <v>37</v>
      </c>
      <c r="B193" s="34"/>
      <c r="C193" s="128">
        <f t="shared" si="55"/>
        <v>1276000</v>
      </c>
      <c r="D193" s="148">
        <v>426000</v>
      </c>
      <c r="E193" s="130">
        <v>400000</v>
      </c>
      <c r="F193" s="128">
        <v>400000</v>
      </c>
      <c r="G193" s="130">
        <v>50000</v>
      </c>
      <c r="H193" s="130"/>
      <c r="I193" s="132">
        <f t="shared" si="65"/>
        <v>450000</v>
      </c>
      <c r="K193" s="32">
        <v>0.75</v>
      </c>
      <c r="L193" s="5">
        <f t="shared" si="67"/>
        <v>194</v>
      </c>
      <c r="M193" s="151">
        <f>L193-L192</f>
        <v>7</v>
      </c>
      <c r="N193" s="5">
        <f t="shared" si="69"/>
        <v>23</v>
      </c>
      <c r="P193" s="128">
        <f t="shared" si="62"/>
        <v>1300000</v>
      </c>
      <c r="Q193" s="128">
        <v>400000</v>
      </c>
      <c r="R193" s="130">
        <v>500000</v>
      </c>
      <c r="S193" s="128">
        <v>300000</v>
      </c>
      <c r="T193" s="130">
        <v>100000</v>
      </c>
      <c r="U193" s="130">
        <f t="shared" si="63"/>
        <v>18000</v>
      </c>
      <c r="V193" s="132">
        <f t="shared" si="64"/>
        <v>600000</v>
      </c>
      <c r="W193" s="86"/>
      <c r="X193" s="86"/>
      <c r="Y193" s="87"/>
      <c r="Z193" s="87"/>
      <c r="AA193" s="87"/>
    </row>
    <row r="194" spans="1:27">
      <c r="A194" s="113" t="s">
        <v>38</v>
      </c>
      <c r="B194" s="34"/>
      <c r="C194" s="128">
        <f t="shared" si="55"/>
        <v>1576000</v>
      </c>
      <c r="D194" s="148">
        <v>426000</v>
      </c>
      <c r="E194" s="130">
        <v>700000</v>
      </c>
      <c r="F194" s="128">
        <v>400000</v>
      </c>
      <c r="G194" s="130">
        <v>50000</v>
      </c>
      <c r="H194" s="130"/>
      <c r="I194" s="132">
        <f t="shared" si="65"/>
        <v>750000</v>
      </c>
      <c r="K194" s="32">
        <f t="shared" si="66"/>
        <v>0.75</v>
      </c>
      <c r="L194" s="5">
        <f t="shared" si="67"/>
        <v>240</v>
      </c>
      <c r="M194" s="151">
        <f t="shared" si="68"/>
        <v>46</v>
      </c>
      <c r="N194" s="5">
        <f t="shared" si="69"/>
        <v>69</v>
      </c>
      <c r="P194" s="128">
        <f t="shared" si="62"/>
        <v>1400000</v>
      </c>
      <c r="Q194" s="128">
        <v>400000</v>
      </c>
      <c r="R194" s="130">
        <v>600000</v>
      </c>
      <c r="S194" s="128">
        <v>300000</v>
      </c>
      <c r="T194" s="130">
        <v>100000</v>
      </c>
      <c r="U194" s="130">
        <f t="shared" si="63"/>
        <v>18000</v>
      </c>
      <c r="V194" s="132">
        <f t="shared" si="64"/>
        <v>700000</v>
      </c>
      <c r="W194" s="86"/>
      <c r="X194" s="86"/>
      <c r="Y194" s="87"/>
      <c r="Z194" s="87"/>
      <c r="AA194" s="87"/>
    </row>
    <row r="195" spans="1:27">
      <c r="A195" s="113" t="s">
        <v>39</v>
      </c>
      <c r="B195" s="34"/>
      <c r="C195" s="128">
        <f t="shared" si="55"/>
        <v>1726000</v>
      </c>
      <c r="D195" s="148">
        <v>426000</v>
      </c>
      <c r="E195" s="130">
        <v>900000</v>
      </c>
      <c r="F195" s="128">
        <v>400000</v>
      </c>
      <c r="G195" s="130"/>
      <c r="H195" s="130"/>
      <c r="I195" s="132">
        <f t="shared" si="65"/>
        <v>900000</v>
      </c>
      <c r="K195" s="32">
        <f t="shared" si="66"/>
        <v>0.75</v>
      </c>
      <c r="L195" s="5">
        <f>ROUND(C195/(K195*8784),0)</f>
        <v>262</v>
      </c>
      <c r="M195" s="151">
        <f t="shared" si="68"/>
        <v>22</v>
      </c>
      <c r="N195" s="5">
        <f t="shared" si="69"/>
        <v>91</v>
      </c>
      <c r="P195" s="128">
        <f t="shared" si="62"/>
        <v>1500000</v>
      </c>
      <c r="Q195" s="128">
        <v>400000</v>
      </c>
      <c r="R195" s="130">
        <v>700000</v>
      </c>
      <c r="S195" s="128">
        <v>300000</v>
      </c>
      <c r="T195" s="130">
        <v>100000</v>
      </c>
      <c r="U195" s="130">
        <f t="shared" si="63"/>
        <v>18000</v>
      </c>
      <c r="V195" s="132">
        <f t="shared" si="64"/>
        <v>800000</v>
      </c>
      <c r="W195" s="86"/>
      <c r="X195" s="86"/>
      <c r="Y195" s="87"/>
      <c r="Z195" s="87"/>
      <c r="AA195" s="87"/>
    </row>
    <row r="196" spans="1:27">
      <c r="A196" s="113" t="s">
        <v>40</v>
      </c>
      <c r="B196" s="34"/>
      <c r="C196" s="128">
        <f t="shared" si="55"/>
        <v>1726000</v>
      </c>
      <c r="D196" s="148">
        <v>426000</v>
      </c>
      <c r="E196" s="130">
        <v>900000</v>
      </c>
      <c r="F196" s="128">
        <v>400000</v>
      </c>
      <c r="G196" s="130"/>
      <c r="H196" s="130"/>
      <c r="I196" s="132">
        <f t="shared" si="65"/>
        <v>900000</v>
      </c>
      <c r="K196" s="32">
        <f t="shared" si="66"/>
        <v>0.75</v>
      </c>
      <c r="L196" s="5">
        <f t="shared" si="67"/>
        <v>263</v>
      </c>
      <c r="M196" s="151">
        <f t="shared" si="68"/>
        <v>1</v>
      </c>
      <c r="N196" s="5">
        <f t="shared" si="69"/>
        <v>92</v>
      </c>
      <c r="P196" s="128">
        <f t="shared" si="62"/>
        <v>1550000</v>
      </c>
      <c r="Q196" s="128">
        <v>400000</v>
      </c>
      <c r="R196" s="130">
        <v>800000</v>
      </c>
      <c r="S196" s="128">
        <v>300000</v>
      </c>
      <c r="T196" s="130">
        <v>50000</v>
      </c>
      <c r="U196" s="130">
        <f t="shared" si="63"/>
        <v>18000</v>
      </c>
      <c r="V196" s="132">
        <f t="shared" si="64"/>
        <v>850000</v>
      </c>
      <c r="W196" s="86"/>
      <c r="X196" s="86"/>
      <c r="Y196" s="87"/>
      <c r="Z196" s="87"/>
      <c r="AA196" s="87"/>
    </row>
    <row r="197" spans="1:27">
      <c r="A197" s="113" t="s">
        <v>41</v>
      </c>
      <c r="B197" s="34"/>
      <c r="C197" s="128">
        <f t="shared" si="55"/>
        <v>1726000</v>
      </c>
      <c r="D197" s="148">
        <v>426000</v>
      </c>
      <c r="E197" s="130">
        <v>900000</v>
      </c>
      <c r="F197" s="128">
        <v>400000</v>
      </c>
      <c r="G197" s="130"/>
      <c r="H197" s="130"/>
      <c r="I197" s="132">
        <f t="shared" si="65"/>
        <v>900000</v>
      </c>
      <c r="K197" s="32">
        <f t="shared" si="66"/>
        <v>0.75</v>
      </c>
      <c r="L197" s="5">
        <f t="shared" si="67"/>
        <v>263</v>
      </c>
      <c r="M197" s="151">
        <f t="shared" si="68"/>
        <v>0</v>
      </c>
      <c r="N197" s="5">
        <f t="shared" si="69"/>
        <v>92</v>
      </c>
      <c r="P197" s="128">
        <f t="shared" si="62"/>
        <v>1550000</v>
      </c>
      <c r="Q197" s="128">
        <v>400000</v>
      </c>
      <c r="R197" s="130">
        <v>800000</v>
      </c>
      <c r="S197" s="128">
        <v>300000</v>
      </c>
      <c r="T197" s="130">
        <v>50000</v>
      </c>
      <c r="U197" s="130">
        <f t="shared" si="63"/>
        <v>18000</v>
      </c>
      <c r="V197" s="132">
        <f t="shared" si="64"/>
        <v>850000</v>
      </c>
      <c r="W197" s="86"/>
      <c r="X197" s="86"/>
      <c r="Y197" s="87"/>
      <c r="Z197" s="87"/>
      <c r="AA197" s="87"/>
    </row>
    <row r="198" spans="1:27">
      <c r="A198" s="113" t="s">
        <v>42</v>
      </c>
      <c r="B198" s="34"/>
      <c r="C198" s="128">
        <f t="shared" si="55"/>
        <v>1726000</v>
      </c>
      <c r="D198" s="148">
        <v>426000</v>
      </c>
      <c r="E198" s="130">
        <v>900000</v>
      </c>
      <c r="F198" s="128">
        <v>400000</v>
      </c>
      <c r="G198" s="130"/>
      <c r="H198" s="130"/>
      <c r="I198" s="132">
        <f t="shared" si="65"/>
        <v>900000</v>
      </c>
      <c r="K198" s="32">
        <f t="shared" si="66"/>
        <v>0.75</v>
      </c>
      <c r="L198" s="5">
        <f t="shared" si="67"/>
        <v>263</v>
      </c>
      <c r="M198" s="151">
        <f t="shared" si="68"/>
        <v>0</v>
      </c>
      <c r="N198" s="5">
        <f t="shared" si="69"/>
        <v>92</v>
      </c>
      <c r="P198" s="128">
        <f t="shared" si="62"/>
        <v>1550000</v>
      </c>
      <c r="Q198" s="128">
        <v>400000</v>
      </c>
      <c r="R198" s="130">
        <v>800000</v>
      </c>
      <c r="S198" s="128">
        <v>300000</v>
      </c>
      <c r="T198" s="130">
        <v>50000</v>
      </c>
      <c r="U198" s="130">
        <f t="shared" si="63"/>
        <v>18000</v>
      </c>
      <c r="V198" s="132">
        <f t="shared" si="64"/>
        <v>850000</v>
      </c>
      <c r="W198" s="86"/>
      <c r="X198" s="86"/>
      <c r="Y198" s="87"/>
      <c r="Z198" s="87"/>
      <c r="AA198" s="87"/>
    </row>
    <row r="199" spans="1:27">
      <c r="A199" s="113" t="s">
        <v>43</v>
      </c>
      <c r="B199" s="34"/>
      <c r="C199" s="128">
        <f t="shared" si="55"/>
        <v>1726000</v>
      </c>
      <c r="D199" s="148">
        <v>426000</v>
      </c>
      <c r="E199" s="130">
        <v>900000</v>
      </c>
      <c r="F199" s="128">
        <v>400000</v>
      </c>
      <c r="G199" s="130"/>
      <c r="H199" s="130"/>
      <c r="I199" s="132">
        <f t="shared" si="65"/>
        <v>900000</v>
      </c>
      <c r="K199" s="32">
        <f t="shared" si="66"/>
        <v>0.75</v>
      </c>
      <c r="L199" s="5">
        <f>ROUND(C199/(K199*8784),0)</f>
        <v>262</v>
      </c>
      <c r="M199" s="151">
        <f t="shared" ref="M199:M205" si="70">L199-L198</f>
        <v>-1</v>
      </c>
      <c r="N199" s="5">
        <f t="shared" ref="N199:N205" si="71">M199+N198</f>
        <v>91</v>
      </c>
      <c r="P199" s="128">
        <f t="shared" si="62"/>
        <v>1550000</v>
      </c>
      <c r="Q199" s="128">
        <v>400000</v>
      </c>
      <c r="R199" s="130">
        <v>800000</v>
      </c>
      <c r="S199" s="128">
        <v>300000</v>
      </c>
      <c r="T199" s="130">
        <v>50000</v>
      </c>
      <c r="U199" s="130">
        <f t="shared" si="63"/>
        <v>18000</v>
      </c>
      <c r="V199" s="132">
        <f t="shared" si="64"/>
        <v>850000</v>
      </c>
      <c r="W199" s="86"/>
      <c r="X199" s="86"/>
      <c r="Y199" s="87"/>
      <c r="Z199" s="87"/>
      <c r="AA199" s="87"/>
    </row>
    <row r="200" spans="1:27">
      <c r="A200" s="113" t="s">
        <v>44</v>
      </c>
      <c r="B200" s="34"/>
      <c r="C200" s="128">
        <f t="shared" si="55"/>
        <v>1726000</v>
      </c>
      <c r="D200" s="148">
        <v>426000</v>
      </c>
      <c r="E200" s="130">
        <v>900000</v>
      </c>
      <c r="F200" s="128">
        <v>400000</v>
      </c>
      <c r="G200" s="130"/>
      <c r="H200" s="130"/>
      <c r="I200" s="132">
        <f t="shared" si="65"/>
        <v>900000</v>
      </c>
      <c r="K200" s="32">
        <f t="shared" si="66"/>
        <v>0.75</v>
      </c>
      <c r="L200" s="5">
        <f t="shared" si="67"/>
        <v>263</v>
      </c>
      <c r="M200" s="151">
        <f t="shared" si="70"/>
        <v>1</v>
      </c>
      <c r="N200" s="5">
        <f t="shared" si="71"/>
        <v>92</v>
      </c>
      <c r="P200" s="128">
        <f t="shared" si="62"/>
        <v>1450000</v>
      </c>
      <c r="Q200" s="128">
        <v>400000</v>
      </c>
      <c r="R200" s="130">
        <v>700000</v>
      </c>
      <c r="S200" s="128">
        <v>300000</v>
      </c>
      <c r="T200" s="130">
        <v>50000</v>
      </c>
      <c r="U200" s="130">
        <f t="shared" si="63"/>
        <v>18000</v>
      </c>
      <c r="V200" s="132">
        <f t="shared" si="64"/>
        <v>750000</v>
      </c>
      <c r="W200" s="86"/>
      <c r="X200" s="86"/>
      <c r="Y200" s="87"/>
      <c r="Z200" s="87"/>
      <c r="AA200" s="87"/>
    </row>
    <row r="201" spans="1:27">
      <c r="A201" s="113" t="s">
        <v>48</v>
      </c>
      <c r="B201" s="34"/>
      <c r="C201" s="128">
        <f t="shared" si="55"/>
        <v>1726000</v>
      </c>
      <c r="D201" s="148">
        <v>426000</v>
      </c>
      <c r="E201" s="130">
        <v>900000</v>
      </c>
      <c r="F201" s="128">
        <v>400000</v>
      </c>
      <c r="G201" s="130"/>
      <c r="H201" s="130"/>
      <c r="I201" s="132">
        <f t="shared" si="65"/>
        <v>900000</v>
      </c>
      <c r="K201" s="32">
        <f t="shared" si="66"/>
        <v>0.75</v>
      </c>
      <c r="L201" s="5">
        <f t="shared" si="67"/>
        <v>263</v>
      </c>
      <c r="M201" s="151">
        <f t="shared" si="70"/>
        <v>0</v>
      </c>
      <c r="N201" s="5">
        <f t="shared" si="71"/>
        <v>92</v>
      </c>
      <c r="P201" s="128">
        <f t="shared" si="62"/>
        <v>1350000</v>
      </c>
      <c r="Q201" s="128">
        <v>400000</v>
      </c>
      <c r="R201" s="130">
        <v>600000</v>
      </c>
      <c r="S201" s="128">
        <v>300000</v>
      </c>
      <c r="T201" s="130">
        <v>50000</v>
      </c>
      <c r="U201" s="130">
        <f t="shared" si="63"/>
        <v>18000</v>
      </c>
      <c r="V201" s="132">
        <f t="shared" si="64"/>
        <v>650000</v>
      </c>
      <c r="W201" s="86"/>
      <c r="X201" s="86"/>
      <c r="Y201" s="87"/>
      <c r="Z201" s="87"/>
      <c r="AA201" s="87"/>
    </row>
    <row r="202" spans="1:27">
      <c r="A202" s="113" t="s">
        <v>49</v>
      </c>
      <c r="B202" s="34"/>
      <c r="C202" s="128">
        <f t="shared" si="55"/>
        <v>1726000</v>
      </c>
      <c r="D202" s="148">
        <v>426000</v>
      </c>
      <c r="E202" s="130">
        <v>900000</v>
      </c>
      <c r="F202" s="128">
        <v>400000</v>
      </c>
      <c r="G202" s="130"/>
      <c r="H202" s="130"/>
      <c r="I202" s="132">
        <f t="shared" si="65"/>
        <v>900000</v>
      </c>
      <c r="K202" s="32">
        <f t="shared" si="66"/>
        <v>0.75</v>
      </c>
      <c r="L202" s="5">
        <f t="shared" si="67"/>
        <v>263</v>
      </c>
      <c r="M202" s="151">
        <f t="shared" si="70"/>
        <v>0</v>
      </c>
      <c r="N202" s="5">
        <f t="shared" si="71"/>
        <v>92</v>
      </c>
      <c r="P202" s="128">
        <f t="shared" si="62"/>
        <v>1350000</v>
      </c>
      <c r="Q202" s="128">
        <v>400000</v>
      </c>
      <c r="R202" s="130">
        <v>600000</v>
      </c>
      <c r="S202" s="128">
        <v>300000</v>
      </c>
      <c r="T202" s="130">
        <v>50000</v>
      </c>
      <c r="U202" s="130">
        <f t="shared" si="63"/>
        <v>18000</v>
      </c>
      <c r="V202" s="132">
        <f t="shared" si="64"/>
        <v>650000</v>
      </c>
    </row>
    <row r="203" spans="1:27">
      <c r="A203" s="113" t="s">
        <v>50</v>
      </c>
      <c r="B203" s="34"/>
      <c r="C203" s="128">
        <f t="shared" si="55"/>
        <v>1726000</v>
      </c>
      <c r="D203" s="148">
        <v>426000</v>
      </c>
      <c r="E203" s="130">
        <v>900000</v>
      </c>
      <c r="F203" s="128">
        <v>400000</v>
      </c>
      <c r="G203" s="130"/>
      <c r="H203" s="130"/>
      <c r="I203" s="132">
        <f t="shared" si="65"/>
        <v>900000</v>
      </c>
      <c r="K203" s="32">
        <f t="shared" si="66"/>
        <v>0.75</v>
      </c>
      <c r="L203" s="5">
        <f>ROUND(C203/(K203*8784),0)</f>
        <v>262</v>
      </c>
      <c r="M203" s="151">
        <f t="shared" si="70"/>
        <v>-1</v>
      </c>
      <c r="N203" s="5">
        <f t="shared" si="71"/>
        <v>91</v>
      </c>
      <c r="P203" s="128">
        <f t="shared" si="62"/>
        <v>1350000</v>
      </c>
      <c r="Q203" s="128">
        <v>400000</v>
      </c>
      <c r="R203" s="130">
        <v>600000</v>
      </c>
      <c r="S203" s="128">
        <v>300000</v>
      </c>
      <c r="T203" s="130">
        <v>50000</v>
      </c>
      <c r="U203" s="130">
        <f t="shared" si="63"/>
        <v>18000</v>
      </c>
      <c r="V203" s="132">
        <f t="shared" si="64"/>
        <v>650000</v>
      </c>
    </row>
    <row r="204" spans="1:27">
      <c r="A204" s="113" t="s">
        <v>51</v>
      </c>
      <c r="B204" s="34"/>
      <c r="C204" s="128">
        <f t="shared" si="55"/>
        <v>1726000</v>
      </c>
      <c r="D204" s="148">
        <v>426000</v>
      </c>
      <c r="E204" s="130">
        <v>900000</v>
      </c>
      <c r="F204" s="128">
        <v>400000</v>
      </c>
      <c r="G204" s="130"/>
      <c r="H204" s="130"/>
      <c r="I204" s="132">
        <f t="shared" si="65"/>
        <v>900000</v>
      </c>
      <c r="K204" s="32">
        <f t="shared" si="66"/>
        <v>0.75</v>
      </c>
      <c r="L204" s="5">
        <f t="shared" si="67"/>
        <v>263</v>
      </c>
      <c r="M204" s="151">
        <f t="shared" si="70"/>
        <v>1</v>
      </c>
      <c r="N204" s="5">
        <f t="shared" si="71"/>
        <v>92</v>
      </c>
      <c r="P204" s="128">
        <f t="shared" si="62"/>
        <v>1350000</v>
      </c>
      <c r="Q204" s="128">
        <v>400000</v>
      </c>
      <c r="R204" s="130">
        <v>600000</v>
      </c>
      <c r="S204" s="128">
        <v>300000</v>
      </c>
      <c r="T204" s="130">
        <v>50000</v>
      </c>
      <c r="U204" s="130">
        <f t="shared" si="63"/>
        <v>18000</v>
      </c>
      <c r="V204" s="132">
        <f t="shared" si="64"/>
        <v>650000</v>
      </c>
    </row>
    <row r="205" spans="1:27">
      <c r="A205" s="113" t="s">
        <v>52</v>
      </c>
      <c r="B205" s="34"/>
      <c r="C205" s="128">
        <f t="shared" si="55"/>
        <v>1726000</v>
      </c>
      <c r="D205" s="148">
        <v>426000</v>
      </c>
      <c r="E205" s="130">
        <v>900000</v>
      </c>
      <c r="F205" s="128">
        <v>400000</v>
      </c>
      <c r="G205" s="130"/>
      <c r="H205" s="130"/>
      <c r="I205" s="132">
        <f t="shared" si="65"/>
        <v>900000</v>
      </c>
      <c r="K205" s="32">
        <f t="shared" si="66"/>
        <v>0.75</v>
      </c>
      <c r="L205" s="5">
        <f t="shared" si="67"/>
        <v>263</v>
      </c>
      <c r="M205" s="151">
        <f t="shared" si="70"/>
        <v>0</v>
      </c>
      <c r="N205" s="5">
        <f t="shared" si="71"/>
        <v>92</v>
      </c>
      <c r="P205" s="128">
        <f t="shared" si="62"/>
        <v>1350000</v>
      </c>
      <c r="Q205" s="128">
        <v>400000</v>
      </c>
      <c r="R205" s="130">
        <v>600000</v>
      </c>
      <c r="S205" s="128">
        <v>300000</v>
      </c>
      <c r="T205" s="130">
        <v>50000</v>
      </c>
      <c r="U205" s="130">
        <f t="shared" si="63"/>
        <v>18000</v>
      </c>
      <c r="V205" s="132">
        <f t="shared" si="64"/>
        <v>650000</v>
      </c>
    </row>
    <row r="206" spans="1:27">
      <c r="A206" s="113" t="s">
        <v>55</v>
      </c>
      <c r="C206" s="128">
        <f t="shared" si="55"/>
        <v>1626000</v>
      </c>
      <c r="D206" s="148">
        <v>426000</v>
      </c>
      <c r="E206" s="130">
        <v>800000</v>
      </c>
      <c r="F206" s="128">
        <v>400000</v>
      </c>
      <c r="G206" s="130"/>
      <c r="H206" s="130"/>
      <c r="I206" s="132">
        <f t="shared" ref="I206:I215" si="72">G206+E206</f>
        <v>800000</v>
      </c>
      <c r="K206" s="32">
        <f t="shared" si="66"/>
        <v>0.75</v>
      </c>
      <c r="L206" s="5">
        <f t="shared" ref="L206:L215" si="73">ROUND(C206/(K206*8760),0)</f>
        <v>247</v>
      </c>
      <c r="M206" s="151">
        <f t="shared" ref="M206:M215" si="74">L206-L205</f>
        <v>-16</v>
      </c>
      <c r="N206" s="5">
        <f t="shared" ref="N206:N215" si="75">M206+N205</f>
        <v>76</v>
      </c>
      <c r="P206" s="128">
        <f t="shared" ref="P206:P215" si="76">SUM(Q206:T206)</f>
        <v>1350000</v>
      </c>
      <c r="Q206" s="128">
        <v>400000</v>
      </c>
      <c r="R206" s="130">
        <v>600000</v>
      </c>
      <c r="S206" s="128">
        <v>300000</v>
      </c>
      <c r="T206" s="130">
        <v>50000</v>
      </c>
      <c r="U206" s="130">
        <f t="shared" si="63"/>
        <v>18000</v>
      </c>
      <c r="V206" s="132">
        <f t="shared" si="64"/>
        <v>650000</v>
      </c>
    </row>
    <row r="207" spans="1:27">
      <c r="A207" s="113" t="s">
        <v>56</v>
      </c>
      <c r="C207" s="128">
        <f t="shared" si="55"/>
        <v>1526000</v>
      </c>
      <c r="D207" s="148">
        <v>426000</v>
      </c>
      <c r="E207" s="130">
        <v>700000</v>
      </c>
      <c r="F207" s="128">
        <v>400000</v>
      </c>
      <c r="G207" s="130"/>
      <c r="H207" s="130"/>
      <c r="I207" s="132">
        <f t="shared" si="72"/>
        <v>700000</v>
      </c>
      <c r="K207" s="32">
        <f t="shared" si="66"/>
        <v>0.75</v>
      </c>
      <c r="L207" s="5">
        <f t="shared" si="73"/>
        <v>232</v>
      </c>
      <c r="M207" s="151">
        <f t="shared" si="74"/>
        <v>-15</v>
      </c>
      <c r="N207" s="5">
        <f t="shared" si="75"/>
        <v>61</v>
      </c>
      <c r="P207" s="128">
        <f t="shared" si="76"/>
        <v>1350000</v>
      </c>
      <c r="Q207" s="128">
        <v>400000</v>
      </c>
      <c r="R207" s="130">
        <v>600000</v>
      </c>
      <c r="S207" s="128">
        <v>300000</v>
      </c>
      <c r="T207" s="130">
        <v>50000</v>
      </c>
      <c r="U207" s="130">
        <f t="shared" si="63"/>
        <v>18000</v>
      </c>
      <c r="V207" s="132">
        <f t="shared" si="64"/>
        <v>650000</v>
      </c>
    </row>
    <row r="208" spans="1:27">
      <c r="A208" s="113" t="s">
        <v>57</v>
      </c>
      <c r="C208" s="128">
        <f t="shared" si="55"/>
        <v>1526000</v>
      </c>
      <c r="D208" s="148">
        <v>426000</v>
      </c>
      <c r="E208" s="130">
        <v>700000</v>
      </c>
      <c r="F208" s="128">
        <v>400000</v>
      </c>
      <c r="G208" s="130"/>
      <c r="H208" s="130"/>
      <c r="I208" s="132">
        <f t="shared" si="72"/>
        <v>700000</v>
      </c>
      <c r="K208" s="32">
        <f t="shared" si="66"/>
        <v>0.75</v>
      </c>
      <c r="L208" s="5">
        <f t="shared" si="73"/>
        <v>232</v>
      </c>
      <c r="M208" s="5">
        <f t="shared" si="74"/>
        <v>0</v>
      </c>
      <c r="N208" s="5">
        <f t="shared" si="75"/>
        <v>61</v>
      </c>
      <c r="P208" s="128">
        <f t="shared" si="76"/>
        <v>1350000</v>
      </c>
      <c r="Q208" s="128">
        <v>400000</v>
      </c>
      <c r="R208" s="130">
        <v>600000</v>
      </c>
      <c r="S208" s="128">
        <v>300000</v>
      </c>
      <c r="T208" s="130">
        <v>50000</v>
      </c>
      <c r="U208" s="130">
        <f t="shared" si="63"/>
        <v>18000</v>
      </c>
      <c r="V208" s="132">
        <f t="shared" si="64"/>
        <v>650000</v>
      </c>
    </row>
    <row r="209" spans="1:22">
      <c r="A209" s="113" t="s">
        <v>58</v>
      </c>
      <c r="C209" s="128">
        <f t="shared" si="55"/>
        <v>1526000</v>
      </c>
      <c r="D209" s="148">
        <v>426000</v>
      </c>
      <c r="E209" s="130">
        <v>700000</v>
      </c>
      <c r="F209" s="128">
        <v>400000</v>
      </c>
      <c r="G209" s="130"/>
      <c r="H209" s="130"/>
      <c r="I209" s="132">
        <f t="shared" si="72"/>
        <v>700000</v>
      </c>
      <c r="K209" s="32">
        <f t="shared" si="66"/>
        <v>0.75</v>
      </c>
      <c r="L209" s="5">
        <f t="shared" si="73"/>
        <v>232</v>
      </c>
      <c r="M209" s="5">
        <f t="shared" si="74"/>
        <v>0</v>
      </c>
      <c r="N209" s="5">
        <f t="shared" si="75"/>
        <v>61</v>
      </c>
      <c r="P209" s="128">
        <f t="shared" si="76"/>
        <v>1350000</v>
      </c>
      <c r="Q209" s="128">
        <v>400000</v>
      </c>
      <c r="R209" s="130">
        <v>600000</v>
      </c>
      <c r="S209" s="128">
        <v>300000</v>
      </c>
      <c r="T209" s="130">
        <v>50000</v>
      </c>
      <c r="U209" s="130">
        <f t="shared" si="63"/>
        <v>18000</v>
      </c>
      <c r="V209" s="132">
        <f t="shared" si="64"/>
        <v>650000</v>
      </c>
    </row>
    <row r="210" spans="1:22">
      <c r="A210" s="113" t="s">
        <v>59</v>
      </c>
      <c r="C210" s="128">
        <f t="shared" si="55"/>
        <v>1526000</v>
      </c>
      <c r="D210" s="148">
        <v>426000</v>
      </c>
      <c r="E210" s="130">
        <v>700000</v>
      </c>
      <c r="F210" s="128">
        <v>400000</v>
      </c>
      <c r="G210" s="130"/>
      <c r="H210" s="130"/>
      <c r="I210" s="132">
        <f t="shared" si="72"/>
        <v>700000</v>
      </c>
      <c r="K210" s="32">
        <f t="shared" si="66"/>
        <v>0.75</v>
      </c>
      <c r="L210" s="5">
        <f t="shared" si="73"/>
        <v>232</v>
      </c>
      <c r="M210" s="5">
        <f t="shared" si="74"/>
        <v>0</v>
      </c>
      <c r="N210" s="5">
        <f t="shared" si="75"/>
        <v>61</v>
      </c>
      <c r="P210" s="128">
        <f t="shared" si="76"/>
        <v>1350000</v>
      </c>
      <c r="Q210" s="128">
        <v>400000</v>
      </c>
      <c r="R210" s="130">
        <v>600000</v>
      </c>
      <c r="S210" s="128">
        <v>300000</v>
      </c>
      <c r="T210" s="130">
        <v>50000</v>
      </c>
      <c r="U210" s="130">
        <f t="shared" si="63"/>
        <v>18000</v>
      </c>
      <c r="V210" s="132">
        <f t="shared" si="64"/>
        <v>650000</v>
      </c>
    </row>
    <row r="211" spans="1:22">
      <c r="A211" s="113" t="s">
        <v>60</v>
      </c>
      <c r="C211" s="128">
        <f t="shared" si="55"/>
        <v>1526000</v>
      </c>
      <c r="D211" s="148">
        <v>426000</v>
      </c>
      <c r="E211" s="130">
        <v>700000</v>
      </c>
      <c r="F211" s="128">
        <v>400000</v>
      </c>
      <c r="G211" s="130"/>
      <c r="H211" s="130"/>
      <c r="I211" s="132">
        <f t="shared" si="72"/>
        <v>700000</v>
      </c>
      <c r="K211" s="32">
        <f t="shared" si="66"/>
        <v>0.75</v>
      </c>
      <c r="L211" s="5">
        <f t="shared" si="73"/>
        <v>232</v>
      </c>
      <c r="M211" s="5">
        <f t="shared" si="74"/>
        <v>0</v>
      </c>
      <c r="N211" s="5">
        <f t="shared" si="75"/>
        <v>61</v>
      </c>
      <c r="P211" s="128">
        <f t="shared" si="76"/>
        <v>1350000</v>
      </c>
      <c r="Q211" s="128">
        <v>400000</v>
      </c>
      <c r="R211" s="130">
        <v>600000</v>
      </c>
      <c r="S211" s="128">
        <v>300000</v>
      </c>
      <c r="T211" s="130">
        <v>50000</v>
      </c>
      <c r="U211" s="130">
        <f t="shared" si="63"/>
        <v>18000</v>
      </c>
      <c r="V211" s="132">
        <f t="shared" si="64"/>
        <v>650000</v>
      </c>
    </row>
    <row r="212" spans="1:22">
      <c r="A212" s="113" t="s">
        <v>61</v>
      </c>
      <c r="C212" s="128">
        <f t="shared" si="55"/>
        <v>1526000</v>
      </c>
      <c r="D212" s="148">
        <v>426000</v>
      </c>
      <c r="E212" s="130">
        <v>700000</v>
      </c>
      <c r="F212" s="128">
        <v>400000</v>
      </c>
      <c r="G212" s="130"/>
      <c r="H212" s="130"/>
      <c r="I212" s="132">
        <f t="shared" si="72"/>
        <v>700000</v>
      </c>
      <c r="K212" s="32">
        <f t="shared" si="66"/>
        <v>0.75</v>
      </c>
      <c r="L212" s="5">
        <f t="shared" si="73"/>
        <v>232</v>
      </c>
      <c r="M212" s="5">
        <f t="shared" si="74"/>
        <v>0</v>
      </c>
      <c r="N212" s="5">
        <f t="shared" si="75"/>
        <v>61</v>
      </c>
      <c r="P212" s="128">
        <f t="shared" si="76"/>
        <v>1350000</v>
      </c>
      <c r="Q212" s="128">
        <v>400000</v>
      </c>
      <c r="R212" s="130">
        <v>600000</v>
      </c>
      <c r="S212" s="128">
        <v>300000</v>
      </c>
      <c r="T212" s="130">
        <v>50000</v>
      </c>
      <c r="U212" s="130">
        <f t="shared" si="63"/>
        <v>18000</v>
      </c>
      <c r="V212" s="132">
        <f t="shared" si="64"/>
        <v>650000</v>
      </c>
    </row>
    <row r="213" spans="1:22">
      <c r="A213" s="113" t="s">
        <v>62</v>
      </c>
      <c r="C213" s="128">
        <f t="shared" si="55"/>
        <v>1526000</v>
      </c>
      <c r="D213" s="148">
        <v>426000</v>
      </c>
      <c r="E213" s="130">
        <v>700000</v>
      </c>
      <c r="F213" s="128">
        <v>400000</v>
      </c>
      <c r="G213" s="130"/>
      <c r="H213" s="130"/>
      <c r="I213" s="132">
        <f t="shared" si="72"/>
        <v>700000</v>
      </c>
      <c r="K213" s="32">
        <f t="shared" si="66"/>
        <v>0.75</v>
      </c>
      <c r="L213" s="5">
        <f t="shared" si="73"/>
        <v>232</v>
      </c>
      <c r="M213" s="5">
        <f t="shared" si="74"/>
        <v>0</v>
      </c>
      <c r="N213" s="5">
        <f t="shared" si="75"/>
        <v>61</v>
      </c>
      <c r="P213" s="128">
        <f t="shared" si="76"/>
        <v>1350000</v>
      </c>
      <c r="Q213" s="128">
        <v>400000</v>
      </c>
      <c r="R213" s="130">
        <v>600000</v>
      </c>
      <c r="S213" s="128">
        <v>300000</v>
      </c>
      <c r="T213" s="130">
        <v>50000</v>
      </c>
      <c r="U213" s="130">
        <f t="shared" si="63"/>
        <v>18000</v>
      </c>
      <c r="V213" s="132">
        <f t="shared" si="64"/>
        <v>650000</v>
      </c>
    </row>
    <row r="214" spans="1:22">
      <c r="A214" s="113" t="s">
        <v>63</v>
      </c>
      <c r="C214" s="128">
        <f t="shared" si="55"/>
        <v>1526000</v>
      </c>
      <c r="D214" s="148">
        <v>426000</v>
      </c>
      <c r="E214" s="130">
        <v>700000</v>
      </c>
      <c r="F214" s="128">
        <v>400000</v>
      </c>
      <c r="G214" s="130"/>
      <c r="H214" s="130"/>
      <c r="I214" s="132">
        <f t="shared" si="72"/>
        <v>700000</v>
      </c>
      <c r="K214" s="32">
        <f t="shared" si="66"/>
        <v>0.75</v>
      </c>
      <c r="L214" s="5">
        <f t="shared" si="73"/>
        <v>232</v>
      </c>
      <c r="M214" s="5">
        <f t="shared" si="74"/>
        <v>0</v>
      </c>
      <c r="N214" s="5">
        <f t="shared" si="75"/>
        <v>61</v>
      </c>
      <c r="P214" s="128">
        <f t="shared" si="76"/>
        <v>1350000</v>
      </c>
      <c r="Q214" s="128">
        <v>400000</v>
      </c>
      <c r="R214" s="130">
        <v>600000</v>
      </c>
      <c r="S214" s="128">
        <v>300000</v>
      </c>
      <c r="T214" s="130">
        <v>50000</v>
      </c>
      <c r="U214" s="130">
        <f t="shared" si="63"/>
        <v>18000</v>
      </c>
      <c r="V214" s="132">
        <f t="shared" si="64"/>
        <v>650000</v>
      </c>
    </row>
    <row r="215" spans="1:22">
      <c r="A215" s="113" t="s">
        <v>64</v>
      </c>
      <c r="C215" s="128">
        <f t="shared" si="55"/>
        <v>1526000</v>
      </c>
      <c r="D215" s="148">
        <v>426000</v>
      </c>
      <c r="E215" s="130">
        <v>700000</v>
      </c>
      <c r="F215" s="128">
        <v>400000</v>
      </c>
      <c r="G215" s="130"/>
      <c r="H215" s="130"/>
      <c r="I215" s="132">
        <f t="shared" si="72"/>
        <v>700000</v>
      </c>
      <c r="K215" s="32">
        <f t="shared" si="66"/>
        <v>0.75</v>
      </c>
      <c r="L215" s="5">
        <f t="shared" si="73"/>
        <v>232</v>
      </c>
      <c r="M215" s="5">
        <f t="shared" si="74"/>
        <v>0</v>
      </c>
      <c r="N215" s="5">
        <f t="shared" si="75"/>
        <v>61</v>
      </c>
      <c r="P215" s="128">
        <f t="shared" si="76"/>
        <v>1350000</v>
      </c>
      <c r="Q215" s="128">
        <v>400000</v>
      </c>
      <c r="R215" s="130">
        <v>600000</v>
      </c>
      <c r="S215" s="128">
        <v>300000</v>
      </c>
      <c r="T215" s="130">
        <v>50000</v>
      </c>
      <c r="U215" s="130">
        <f t="shared" si="63"/>
        <v>18000</v>
      </c>
      <c r="V215" s="132">
        <f t="shared" si="64"/>
        <v>650000</v>
      </c>
    </row>
    <row r="217" spans="1:22">
      <c r="D217" s="126"/>
    </row>
  </sheetData>
  <mergeCells count="1">
    <mergeCell ref="P74:Q76"/>
  </mergeCells>
  <phoneticPr fontId="12" type="noConversion"/>
  <pageMargins left="0.75" right="0.5" top="0.75" bottom="0.5" header="0.5" footer="0.5"/>
  <pageSetup scale="31" orientation="portrait" verticalDpi="300" r:id="rId1"/>
  <headerFooter alignWithMargins="0">
    <oddFooter>&amp;R14LGBRA-NRGPOD1-6-DOC 39
14BGBRA-STAFFROG1-19A-DOC 39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_x002d_In_x0020_Comment xmlns="31653589-be70-4e86-8387-5ccaacc3bd25" xsi:nil="true"/>
    <Witness xmlns="31653589-be70-4e86-8387-5ccaacc3bd25" xsi:nil="true"/>
    <Filed xmlns="31653589-be70-4e86-8387-5ccaacc3bd2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4FDCAAF3C6C4093AF7B5BE145937F" ma:contentTypeVersion="4" ma:contentTypeDescription="Create a new document." ma:contentTypeScope="" ma:versionID="b37e17a5556e68f93be950844e56a798">
  <xsd:schema xmlns:xsd="http://www.w3.org/2001/XMLSchema" xmlns:xs="http://www.w3.org/2001/XMLSchema" xmlns:p="http://schemas.microsoft.com/office/2006/metadata/properties" xmlns:ns2="31653589-be70-4e86-8387-5ccaacc3bd25" targetNamespace="http://schemas.microsoft.com/office/2006/metadata/properties" ma:root="true" ma:fieldsID="daf52d9a87d62ed8bb552b8e35d07bf4" ns2:_="">
    <xsd:import namespace="31653589-be70-4e86-8387-5ccaacc3bd25"/>
    <xsd:element name="properties">
      <xsd:complexType>
        <xsd:sequence>
          <xsd:element name="documentManagement">
            <xsd:complexType>
              <xsd:all>
                <xsd:element ref="ns2:Check_x002d_In_x0020_Comment" minOccurs="0"/>
                <xsd:element ref="ns2:Fil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53589-be70-4e86-8387-5ccaacc3bd25" elementFormDefault="qualified">
    <xsd:import namespace="http://schemas.microsoft.com/office/2006/documentManagement/types"/>
    <xsd:import namespace="http://schemas.microsoft.com/office/infopath/2007/PartnerControls"/>
    <xsd:element name="Check_x002d_In_x0020_Comment" ma:index="8" nillable="true" ma:displayName="Check-In Comment" ma:description="Revised 9.9.13" ma:internalName="Check_x002d_In_x0020_Comment">
      <xsd:simpleType>
        <xsd:restriction base="dms:Text">
          <xsd:maxLength value="255"/>
        </xsd:restriction>
      </xsd:simpleType>
    </xsd:element>
    <xsd:element name="Filed" ma:index="10" nillable="true" ma:displayName="Filed" ma:internalName="Filed">
      <xsd:simpleType>
        <xsd:restriction base="dms:Text">
          <xsd:maxLength value="255"/>
        </xsd:restriction>
      </xsd:simpleType>
    </xsd:element>
    <xsd:element name="Witness" ma:index="11" nillable="true" ma:displayName="Witness" ma:internalName="Witnes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9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69049-E14B-4380-B237-F0A79130F28C}">
  <ds:schemaRefs>
    <ds:schemaRef ds:uri="http://schemas.microsoft.com/office/2006/metadata/properties"/>
    <ds:schemaRef ds:uri="31653589-be70-4e86-8387-5ccaacc3bd25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B46CE55-53A9-48C5-B1A3-0CD373B90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653589-be70-4e86-8387-5ccaacc3bd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B3B4C0-E623-4869-A487-95E631B274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Progress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User</dc:creator>
  <cp:lastModifiedBy>Shelly Schrand</cp:lastModifiedBy>
  <cp:lastPrinted>2011-06-17T19:49:02Z</cp:lastPrinted>
  <dcterms:created xsi:type="dcterms:W3CDTF">2002-03-20T13:44:33Z</dcterms:created>
  <dcterms:modified xsi:type="dcterms:W3CDTF">2014-07-11T19:10:34Z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0x0101002E34FDCAAF3C6C4093AF7B5BE145937F</vt:lpwstr>
  </property>
</Properties>
</file>