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270" windowWidth="12240" windowHeight="8115"/>
  </bookViews>
  <sheets>
    <sheet name="Table Staff-43" sheetId="5" r:id="rId1"/>
  </sheets>
  <calcPr calcId="145621"/>
</workbook>
</file>

<file path=xl/calcChain.xml><?xml version="1.0" encoding="utf-8"?>
<calcChain xmlns="http://schemas.openxmlformats.org/spreadsheetml/2006/main">
  <c r="E42" i="5" l="1"/>
  <c r="E41" i="5"/>
  <c r="G52" i="5" l="1"/>
  <c r="G51" i="5"/>
  <c r="G46" i="5" l="1"/>
  <c r="F46" i="5"/>
  <c r="C46" i="5"/>
  <c r="B46" i="5"/>
  <c r="B52" i="5"/>
  <c r="B51" i="5"/>
  <c r="G49" i="5"/>
  <c r="G48" i="5"/>
  <c r="C49" i="5"/>
  <c r="C48" i="5"/>
  <c r="B49" i="5"/>
  <c r="B48" i="5"/>
  <c r="E36" i="5"/>
  <c r="D36" i="5"/>
  <c r="C36" i="5"/>
  <c r="B36" i="5"/>
  <c r="B23" i="5"/>
  <c r="B22" i="5"/>
  <c r="F45" i="5" l="1"/>
  <c r="G45" i="5" s="1"/>
  <c r="F44" i="5"/>
  <c r="G44" i="5" s="1"/>
  <c r="E39" i="5"/>
  <c r="C52" i="5"/>
  <c r="E38" i="5"/>
  <c r="C51" i="5"/>
  <c r="D35" i="5"/>
  <c r="E35" i="5" s="1"/>
  <c r="D34" i="5"/>
  <c r="E34" i="5" s="1"/>
  <c r="B34" i="5"/>
  <c r="C34" i="5" s="1"/>
  <c r="D33" i="5"/>
  <c r="E33" i="5" s="1"/>
  <c r="D32" i="5"/>
  <c r="E32" i="5" s="1"/>
  <c r="D31" i="5"/>
  <c r="E31" i="5" s="1"/>
  <c r="D30" i="5"/>
  <c r="E30" i="5" s="1"/>
  <c r="B30" i="5"/>
  <c r="C30" i="5" s="1"/>
  <c r="D29" i="5"/>
  <c r="E29" i="5" s="1"/>
  <c r="B21" i="5"/>
  <c r="B45" i="5" s="1"/>
  <c r="C45" i="5" s="1"/>
  <c r="B20" i="5"/>
  <c r="B35" i="5" s="1"/>
  <c r="C35" i="5" s="1"/>
  <c r="C19" i="5"/>
  <c r="B19" i="5"/>
  <c r="B18" i="5"/>
  <c r="B17" i="5"/>
  <c r="B33" i="5" s="1"/>
  <c r="C33" i="5" s="1"/>
  <c r="B16" i="5"/>
  <c r="B32" i="5" s="1"/>
  <c r="C32" i="5" s="1"/>
  <c r="B15" i="5"/>
  <c r="B31" i="5" s="1"/>
  <c r="C31" i="5" s="1"/>
  <c r="B14" i="5"/>
  <c r="B13" i="5"/>
  <c r="B29" i="5" s="1"/>
  <c r="C29" i="5" s="1"/>
  <c r="B44" i="5" l="1"/>
  <c r="C44" i="5" s="1"/>
</calcChain>
</file>

<file path=xl/sharedStrings.xml><?xml version="1.0" encoding="utf-8"?>
<sst xmlns="http://schemas.openxmlformats.org/spreadsheetml/2006/main" count="47" uniqueCount="32">
  <si>
    <t>2014 (60yr)</t>
  </si>
  <si>
    <t>High Break_Even</t>
  </si>
  <si>
    <t>Low Break-Even</t>
  </si>
  <si>
    <t>$/KW</t>
  </si>
  <si>
    <t>low est.</t>
  </si>
  <si>
    <t>high estimate</t>
  </si>
  <si>
    <t>Capital Cost Ranges</t>
  </si>
  <si>
    <t>2013 (60yr)</t>
  </si>
  <si>
    <t>Top</t>
  </si>
  <si>
    <t>bottoms</t>
  </si>
  <si>
    <t>secondary axis</t>
  </si>
  <si>
    <t>primary axis</t>
  </si>
  <si>
    <t>hide color</t>
  </si>
  <si>
    <t>show</t>
  </si>
  <si>
    <t>60Yr Life Breakeven Ranges</t>
  </si>
  <si>
    <t>40Yr Life Breakeven Ranges</t>
  </si>
  <si>
    <t>2014 5yr Delay (60yr)</t>
  </si>
  <si>
    <t>2014 10yr Delay (60yr)</t>
  </si>
  <si>
    <t>2014 5yr Delay (40yr)</t>
  </si>
  <si>
    <t>2014 10yr Delay (40yr)</t>
  </si>
  <si>
    <t>2015 (60yr)</t>
  </si>
  <si>
    <t>Docket No. 150009-EI</t>
  </si>
  <si>
    <t>2015 5yr Delay (40yr)</t>
  </si>
  <si>
    <t>2015 10yr Delay (40yr)</t>
  </si>
  <si>
    <t>2015 5yr Delay (60yr)</t>
  </si>
  <si>
    <t>2015 10yr Delay (60yr)</t>
  </si>
  <si>
    <t>Table Staff-43</t>
  </si>
  <si>
    <t>Florida Power &amp; Light Company</t>
  </si>
  <si>
    <t>Staff's Second Set of Interrogatories</t>
  </si>
  <si>
    <t>Interrogatory No. 43</t>
  </si>
  <si>
    <t>Attachment No. 1</t>
  </si>
  <si>
    <t>Tab 1of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</si>
</sst>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Arial"/>
    </font>
    <font>
      <sz val="10"/>
      <name val="Arial"/>
    </font>
    <font>
      <sz val="10"/>
      <name val="Times New Roman"/>
    </font>
    <font>
      <sz val="12"/>
      <name val="Tahom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165" fontId="6" fillId="0" borderId="0">
      <alignment horizontal="left" wrapText="1"/>
    </xf>
  </cellStyleXfs>
  <cellXfs count="49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43" fontId="0" fillId="0" borderId="0" xfId="0" applyNumberFormat="1"/>
    <xf numFmtId="14" fontId="0" fillId="0" borderId="0" xfId="0" applyNumberFormat="1"/>
    <xf numFmtId="17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/>
    </xf>
    <xf numFmtId="9" fontId="0" fillId="0" borderId="0" xfId="2" applyNumberFormat="1" applyFont="1"/>
    <xf numFmtId="9" fontId="2" fillId="0" borderId="0" xfId="2" applyNumberFormat="1" applyFont="1"/>
    <xf numFmtId="0" fontId="2" fillId="3" borderId="4" xfId="0" applyFont="1" applyFill="1" applyBorder="1" applyAlignment="1">
      <alignment horizontal="center" vertical="center"/>
    </xf>
    <xf numFmtId="0" fontId="0" fillId="3" borderId="6" xfId="0" applyFill="1" applyBorder="1"/>
    <xf numFmtId="0" fontId="8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0" xfId="0" applyFill="1"/>
    <xf numFmtId="0" fontId="2" fillId="4" borderId="4" xfId="0" applyFont="1" applyFill="1" applyBorder="1" applyAlignment="1">
      <alignment horizontal="center" vertical="center"/>
    </xf>
    <xf numFmtId="0" fontId="0" fillId="4" borderId="6" xfId="0" applyFill="1" applyBorder="1"/>
    <xf numFmtId="0" fontId="0" fillId="4" borderId="6" xfId="0" applyFill="1" applyBorder="1" applyAlignment="1">
      <alignment horizontal="center" vertical="center"/>
    </xf>
    <xf numFmtId="164" fontId="9" fillId="2" borderId="2" xfId="1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4" borderId="0" xfId="1" applyNumberFormat="1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10" fillId="0" borderId="0" xfId="0" applyFont="1" applyFill="1"/>
    <xf numFmtId="9" fontId="10" fillId="0" borderId="0" xfId="2" applyFont="1" applyFill="1" applyAlignment="1"/>
    <xf numFmtId="37" fontId="9" fillId="2" borderId="2" xfId="1" applyNumberFormat="1" applyFont="1" applyFill="1" applyBorder="1" applyAlignment="1">
      <alignment horizontal="center"/>
    </xf>
    <xf numFmtId="37" fontId="0" fillId="2" borderId="2" xfId="1" applyNumberFormat="1" applyFont="1" applyFill="1" applyBorder="1" applyAlignment="1">
      <alignment horizontal="center"/>
    </xf>
    <xf numFmtId="37" fontId="0" fillId="3" borderId="2" xfId="1" applyNumberFormat="1" applyFont="1" applyFill="1" applyBorder="1" applyAlignment="1">
      <alignment horizontal="center"/>
    </xf>
    <xf numFmtId="37" fontId="0" fillId="3" borderId="5" xfId="1" applyNumberFormat="1" applyFont="1" applyFill="1" applyBorder="1" applyAlignment="1">
      <alignment horizontal="center"/>
    </xf>
    <xf numFmtId="37" fontId="0" fillId="4" borderId="5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4" borderId="0" xfId="0" applyFill="1" applyAlignment="1">
      <alignment horizontal="right"/>
    </xf>
    <xf numFmtId="0" fontId="3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" xfId="3"/>
    <cellStyle name="Percent" xfId="2" builtinId="5"/>
    <cellStyle name="Percent 2" xfId="4"/>
    <cellStyle name="Style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charts/_rels/chart1.xml.rels>&#65279;<?xml version="1.0" encoding="UTF-8" standalone="yes"?>
<Relationships xmlns="http://schemas.openxmlformats.org/package/2006/relationships">
  <Relationship Id="rId3" Type="http://schemas.openxmlformats.org/officeDocument/2006/relationships/chartUserShapes" Target="../drawings/drawing2.xml" />
  <Relationship Id="rId2" Type="http://schemas.openxmlformats.org/officeDocument/2006/relationships/image" Target="../media/image2.jpeg" />
  <Relationship Id="rId1" Type="http://schemas.openxmlformats.org/officeDocument/2006/relationships/image" Target="../media/image1.jpeg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6221858406312"/>
          <c:y val="9.4786715849707978E-2"/>
          <c:w val="0.87749397971293197"/>
          <c:h val="0.731932473812395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Staff-43'!$B$28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'Table Staff-43'!$A$29:$A$52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2014 5yr Delay (40yr)</c:v>
                </c:pt>
                <c:pt idx="10">
                  <c:v>2014 10yr Delay (40yr)</c:v>
                </c:pt>
                <c:pt idx="12">
                  <c:v>2015 5yr Delay (40yr)</c:v>
                </c:pt>
                <c:pt idx="13">
                  <c:v>2015 10yr Delay (40yr)</c:v>
                </c:pt>
                <c:pt idx="15">
                  <c:v>2013 (60yr)</c:v>
                </c:pt>
                <c:pt idx="16">
                  <c:v>2014 (60yr)</c:v>
                </c:pt>
                <c:pt idx="17">
                  <c:v>2015 (60yr)</c:v>
                </c:pt>
                <c:pt idx="19">
                  <c:v>2014 5yr Delay (60yr)</c:v>
                </c:pt>
                <c:pt idx="20">
                  <c:v>2014 10yr Delay (60yr)</c:v>
                </c:pt>
                <c:pt idx="22">
                  <c:v>2015 5yr Delay (60yr)</c:v>
                </c:pt>
                <c:pt idx="23">
                  <c:v>2015 10yr Delay (60yr)</c:v>
                </c:pt>
              </c:strCache>
            </c:strRef>
          </c:cat>
          <c:val>
            <c:numRef>
              <c:f>'Table Staff-43'!$B$29:$B$52</c:f>
              <c:numCache>
                <c:formatCode>#,##0_);\(#,##0\)</c:formatCode>
                <c:ptCount val="24"/>
                <c:pt idx="0">
                  <c:v>3108</c:v>
                </c:pt>
                <c:pt idx="1">
                  <c:v>3108</c:v>
                </c:pt>
                <c:pt idx="2">
                  <c:v>3397</c:v>
                </c:pt>
                <c:pt idx="3">
                  <c:v>3483</c:v>
                </c:pt>
                <c:pt idx="4">
                  <c:v>3570</c:v>
                </c:pt>
                <c:pt idx="5">
                  <c:v>3659</c:v>
                </c:pt>
                <c:pt idx="6">
                  <c:v>3750</c:v>
                </c:pt>
                <c:pt idx="7">
                  <c:v>3844</c:v>
                </c:pt>
                <c:pt idx="9">
                  <c:v>5453</c:v>
                </c:pt>
                <c:pt idx="10">
                  <c:v>5453</c:v>
                </c:pt>
                <c:pt idx="12">
                  <c:v>5589</c:v>
                </c:pt>
                <c:pt idx="13">
                  <c:v>5589</c:v>
                </c:pt>
                <c:pt idx="15">
                  <c:v>3659</c:v>
                </c:pt>
                <c:pt idx="16">
                  <c:v>3750</c:v>
                </c:pt>
                <c:pt idx="17">
                  <c:v>3844</c:v>
                </c:pt>
                <c:pt idx="19">
                  <c:v>5453</c:v>
                </c:pt>
                <c:pt idx="20">
                  <c:v>5453</c:v>
                </c:pt>
                <c:pt idx="22">
                  <c:v>5589</c:v>
                </c:pt>
                <c:pt idx="23">
                  <c:v>5589</c:v>
                </c:pt>
              </c:numCache>
            </c:numRef>
          </c:val>
        </c:ser>
        <c:ser>
          <c:idx val="1"/>
          <c:order val="1"/>
          <c:tx>
            <c:strRef>
              <c:f>'Table Staff-43'!$B$27</c:f>
              <c:strCache>
                <c:ptCount val="1"/>
                <c:pt idx="0">
                  <c:v>Capital Cost Ranges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5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path path="rect">
                <a:fillToRect l="100000" t="100000"/>
              </a:path>
              <a:tileRect r="-100000" b="-10000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'Table Staff-43'!$A$29:$A$52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2014 5yr Delay (40yr)</c:v>
                </c:pt>
                <c:pt idx="10">
                  <c:v>2014 10yr Delay (40yr)</c:v>
                </c:pt>
                <c:pt idx="12">
                  <c:v>2015 5yr Delay (40yr)</c:v>
                </c:pt>
                <c:pt idx="13">
                  <c:v>2015 10yr Delay (40yr)</c:v>
                </c:pt>
                <c:pt idx="15">
                  <c:v>2013 (60yr)</c:v>
                </c:pt>
                <c:pt idx="16">
                  <c:v>2014 (60yr)</c:v>
                </c:pt>
                <c:pt idx="17">
                  <c:v>2015 (60yr)</c:v>
                </c:pt>
                <c:pt idx="19">
                  <c:v>2014 5yr Delay (60yr)</c:v>
                </c:pt>
                <c:pt idx="20">
                  <c:v>2014 10yr Delay (60yr)</c:v>
                </c:pt>
                <c:pt idx="22">
                  <c:v>2015 5yr Delay (60yr)</c:v>
                </c:pt>
                <c:pt idx="23">
                  <c:v>2015 10yr Delay (60yr)</c:v>
                </c:pt>
              </c:strCache>
            </c:strRef>
          </c:cat>
          <c:val>
            <c:numRef>
              <c:f>'Table Staff-43'!$C$29:$C$52</c:f>
              <c:numCache>
                <c:formatCode>#,##0_);\(#,##0\)</c:formatCode>
                <c:ptCount val="24"/>
                <c:pt idx="0">
                  <c:v>1432</c:v>
                </c:pt>
                <c:pt idx="1">
                  <c:v>1432</c:v>
                </c:pt>
                <c:pt idx="2">
                  <c:v>1543</c:v>
                </c:pt>
                <c:pt idx="3">
                  <c:v>1580</c:v>
                </c:pt>
                <c:pt idx="4">
                  <c:v>1620</c:v>
                </c:pt>
                <c:pt idx="5">
                  <c:v>1661</c:v>
                </c:pt>
                <c:pt idx="6">
                  <c:v>1703</c:v>
                </c:pt>
                <c:pt idx="7">
                  <c:v>1745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1661</c:v>
                </c:pt>
                <c:pt idx="16">
                  <c:v>1703</c:v>
                </c:pt>
                <c:pt idx="17">
                  <c:v>1745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233444864"/>
        <c:axId val="233446400"/>
      </c:barChart>
      <c:barChart>
        <c:barDir val="col"/>
        <c:grouping val="stacked"/>
        <c:varyColors val="0"/>
        <c:ser>
          <c:idx val="2"/>
          <c:order val="2"/>
          <c:tx>
            <c:strRef>
              <c:f>'Table Staff-43'!$D$28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'Table Staff-43'!$A$29:$A$52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2014 5yr Delay (40yr)</c:v>
                </c:pt>
                <c:pt idx="10">
                  <c:v>2014 10yr Delay (40yr)</c:v>
                </c:pt>
                <c:pt idx="12">
                  <c:v>2015 5yr Delay (40yr)</c:v>
                </c:pt>
                <c:pt idx="13">
                  <c:v>2015 10yr Delay (40yr)</c:v>
                </c:pt>
                <c:pt idx="15">
                  <c:v>2013 (60yr)</c:v>
                </c:pt>
                <c:pt idx="16">
                  <c:v>2014 (60yr)</c:v>
                </c:pt>
                <c:pt idx="17">
                  <c:v>2015 (60yr)</c:v>
                </c:pt>
                <c:pt idx="19">
                  <c:v>2014 5yr Delay (60yr)</c:v>
                </c:pt>
                <c:pt idx="20">
                  <c:v>2014 10yr Delay (60yr)</c:v>
                </c:pt>
                <c:pt idx="22">
                  <c:v>2015 5yr Delay (60yr)</c:v>
                </c:pt>
                <c:pt idx="23">
                  <c:v>2015 10yr Delay (60yr)</c:v>
                </c:pt>
              </c:strCache>
            </c:strRef>
          </c:cat>
          <c:val>
            <c:numRef>
              <c:f>'Table Staff-43'!$D$29:$D$52</c:f>
              <c:numCache>
                <c:formatCode>#,##0_);\(#,##0\)</c:formatCode>
                <c:ptCount val="24"/>
                <c:pt idx="0">
                  <c:v>4408</c:v>
                </c:pt>
                <c:pt idx="1">
                  <c:v>4218</c:v>
                </c:pt>
                <c:pt idx="2">
                  <c:v>5413</c:v>
                </c:pt>
                <c:pt idx="3">
                  <c:v>4908</c:v>
                </c:pt>
                <c:pt idx="4">
                  <c:v>4202</c:v>
                </c:pt>
                <c:pt idx="5">
                  <c:v>4217</c:v>
                </c:pt>
                <c:pt idx="6">
                  <c:v>3683</c:v>
                </c:pt>
                <c:pt idx="7">
                  <c:v>4049</c:v>
                </c:pt>
                <c:pt idx="9">
                  <c:v>4288</c:v>
                </c:pt>
                <c:pt idx="10">
                  <c:v>5442</c:v>
                </c:pt>
                <c:pt idx="12">
                  <c:v>4432</c:v>
                </c:pt>
                <c:pt idx="13">
                  <c:v>5845</c:v>
                </c:pt>
              </c:numCache>
            </c:numRef>
          </c:val>
        </c:ser>
        <c:ser>
          <c:idx val="3"/>
          <c:order val="3"/>
          <c:tx>
            <c:strRef>
              <c:f>'Table Staff-43'!$D$27</c:f>
              <c:strCache>
                <c:ptCount val="1"/>
                <c:pt idx="0">
                  <c:v>40Yr Life Breakeven Ranges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'Table Staff-43'!$A$29:$A$52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2014 5yr Delay (40yr)</c:v>
                </c:pt>
                <c:pt idx="10">
                  <c:v>2014 10yr Delay (40yr)</c:v>
                </c:pt>
                <c:pt idx="12">
                  <c:v>2015 5yr Delay (40yr)</c:v>
                </c:pt>
                <c:pt idx="13">
                  <c:v>2015 10yr Delay (40yr)</c:v>
                </c:pt>
                <c:pt idx="15">
                  <c:v>2013 (60yr)</c:v>
                </c:pt>
                <c:pt idx="16">
                  <c:v>2014 (60yr)</c:v>
                </c:pt>
                <c:pt idx="17">
                  <c:v>2015 (60yr)</c:v>
                </c:pt>
                <c:pt idx="19">
                  <c:v>2014 5yr Delay (60yr)</c:v>
                </c:pt>
                <c:pt idx="20">
                  <c:v>2014 10yr Delay (60yr)</c:v>
                </c:pt>
                <c:pt idx="22">
                  <c:v>2015 5yr Delay (60yr)</c:v>
                </c:pt>
                <c:pt idx="23">
                  <c:v>2015 10yr Delay (60yr)</c:v>
                </c:pt>
              </c:strCache>
            </c:strRef>
          </c:cat>
          <c:val>
            <c:numRef>
              <c:f>'Table Staff-43'!$E$29:$E$52</c:f>
              <c:numCache>
                <c:formatCode>#,##0_);\(#,##0\)</c:formatCode>
                <c:ptCount val="24"/>
                <c:pt idx="0">
                  <c:v>4427</c:v>
                </c:pt>
                <c:pt idx="1">
                  <c:v>3343</c:v>
                </c:pt>
                <c:pt idx="2">
                  <c:v>3854</c:v>
                </c:pt>
                <c:pt idx="3">
                  <c:v>3773</c:v>
                </c:pt>
                <c:pt idx="4">
                  <c:v>2124</c:v>
                </c:pt>
                <c:pt idx="5">
                  <c:v>2423</c:v>
                </c:pt>
                <c:pt idx="6">
                  <c:v>2279</c:v>
                </c:pt>
                <c:pt idx="7">
                  <c:v>1982</c:v>
                </c:pt>
                <c:pt idx="9">
                  <c:v>2865</c:v>
                </c:pt>
                <c:pt idx="10">
                  <c:v>3608</c:v>
                </c:pt>
                <c:pt idx="12">
                  <c:v>2530</c:v>
                </c:pt>
                <c:pt idx="13">
                  <c:v>3367</c:v>
                </c:pt>
              </c:numCache>
            </c:numRef>
          </c:val>
        </c:ser>
        <c:ser>
          <c:idx val="6"/>
          <c:order val="4"/>
          <c:tx>
            <c:v>2013(60Yr)</c:v>
          </c:tx>
          <c:spPr>
            <a:noFill/>
          </c:spPr>
          <c:invertIfNegative val="0"/>
          <c:cat>
            <c:strRef>
              <c:f>'Table Staff-43'!$A$29:$A$52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2014 5yr Delay (40yr)</c:v>
                </c:pt>
                <c:pt idx="10">
                  <c:v>2014 10yr Delay (40yr)</c:v>
                </c:pt>
                <c:pt idx="12">
                  <c:v>2015 5yr Delay (40yr)</c:v>
                </c:pt>
                <c:pt idx="13">
                  <c:v>2015 10yr Delay (40yr)</c:v>
                </c:pt>
                <c:pt idx="15">
                  <c:v>2013 (60yr)</c:v>
                </c:pt>
                <c:pt idx="16">
                  <c:v>2014 (60yr)</c:v>
                </c:pt>
                <c:pt idx="17">
                  <c:v>2015 (60yr)</c:v>
                </c:pt>
                <c:pt idx="19">
                  <c:v>2014 5yr Delay (60yr)</c:v>
                </c:pt>
                <c:pt idx="20">
                  <c:v>2014 10yr Delay (60yr)</c:v>
                </c:pt>
                <c:pt idx="22">
                  <c:v>2015 5yr Delay (60yr)</c:v>
                </c:pt>
                <c:pt idx="23">
                  <c:v>2015 10yr Delay (60yr)</c:v>
                </c:pt>
              </c:strCache>
            </c:strRef>
          </c:cat>
          <c:val>
            <c:numRef>
              <c:f>'Table Staff-43'!$F$29:$F$52</c:f>
              <c:numCache>
                <c:formatCode>#,##0_);\(#,##0\)</c:formatCode>
                <c:ptCount val="24"/>
                <c:pt idx="15">
                  <c:v>5120.0959260146665</c:v>
                </c:pt>
                <c:pt idx="16">
                  <c:v>4460</c:v>
                </c:pt>
                <c:pt idx="17">
                  <c:v>5058</c:v>
                </c:pt>
                <c:pt idx="19">
                  <c:v>5386</c:v>
                </c:pt>
                <c:pt idx="20">
                  <c:v>7004</c:v>
                </c:pt>
                <c:pt idx="22">
                  <c:v>5195</c:v>
                </c:pt>
                <c:pt idx="23">
                  <c:v>7311</c:v>
                </c:pt>
              </c:numCache>
            </c:numRef>
          </c:val>
        </c:ser>
        <c:ser>
          <c:idx val="7"/>
          <c:order val="5"/>
          <c:tx>
            <c:strRef>
              <c:f>'Table Staff-43'!$F$27</c:f>
              <c:strCache>
                <c:ptCount val="1"/>
                <c:pt idx="0">
                  <c:v>60Yr Life Breakeven Ranges</c:v>
                </c:pt>
              </c:strCache>
            </c:strRef>
          </c:tx>
          <c:spPr>
            <a:blipFill>
              <a:blip xmlns:r="http://schemas.openxmlformats.org/officeDocument/2006/relationships" r:embed="rId2"/>
              <a:tile tx="0" ty="0" sx="100000" sy="100000" flip="none" algn="tl"/>
            </a:blipFill>
            <a:ln w="12700" cap="rnd"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cat>
            <c:strRef>
              <c:f>'Table Staff-43'!$A$29:$A$52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2014 5yr Delay (40yr)</c:v>
                </c:pt>
                <c:pt idx="10">
                  <c:v>2014 10yr Delay (40yr)</c:v>
                </c:pt>
                <c:pt idx="12">
                  <c:v>2015 5yr Delay (40yr)</c:v>
                </c:pt>
                <c:pt idx="13">
                  <c:v>2015 10yr Delay (40yr)</c:v>
                </c:pt>
                <c:pt idx="15">
                  <c:v>2013 (60yr)</c:v>
                </c:pt>
                <c:pt idx="16">
                  <c:v>2014 (60yr)</c:v>
                </c:pt>
                <c:pt idx="17">
                  <c:v>2015 (60yr)</c:v>
                </c:pt>
                <c:pt idx="19">
                  <c:v>2014 5yr Delay (60yr)</c:v>
                </c:pt>
                <c:pt idx="20">
                  <c:v>2014 10yr Delay (60yr)</c:v>
                </c:pt>
                <c:pt idx="22">
                  <c:v>2015 5yr Delay (60yr)</c:v>
                </c:pt>
                <c:pt idx="23">
                  <c:v>2015 10yr Delay (60yr)</c:v>
                </c:pt>
              </c:strCache>
            </c:strRef>
          </c:cat>
          <c:val>
            <c:numRef>
              <c:f>'Table Staff-43'!$G$29:$G$52</c:f>
              <c:numCache>
                <c:formatCode>#,##0_);\(#,##0\)</c:formatCode>
                <c:ptCount val="24"/>
                <c:pt idx="15">
                  <c:v>3009.8331936769409</c:v>
                </c:pt>
                <c:pt idx="16">
                  <c:v>2823</c:v>
                </c:pt>
                <c:pt idx="17">
                  <c:v>2582</c:v>
                </c:pt>
                <c:pt idx="19">
                  <c:v>3592</c:v>
                </c:pt>
                <c:pt idx="20">
                  <c:v>4582</c:v>
                </c:pt>
                <c:pt idx="22">
                  <c:v>3315</c:v>
                </c:pt>
                <c:pt idx="23">
                  <c:v>4507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73"/>
        <c:axId val="233482880"/>
        <c:axId val="233481344"/>
      </c:barChart>
      <c:catAx>
        <c:axId val="233444864"/>
        <c:scaling>
          <c:orientation val="minMax"/>
        </c:scaling>
        <c:delete val="0"/>
        <c:axPos val="b"/>
        <c:majorTickMark val="out"/>
        <c:minorTickMark val="none"/>
        <c:tickLblPos val="nextTo"/>
        <c:crossAx val="233446400"/>
        <c:crosses val="autoZero"/>
        <c:auto val="1"/>
        <c:lblAlgn val="ctr"/>
        <c:lblOffset val="100"/>
        <c:noMultiLvlLbl val="0"/>
      </c:catAx>
      <c:valAx>
        <c:axId val="233446400"/>
        <c:scaling>
          <c:orientation val="minMax"/>
          <c:max val="12000"/>
          <c:min val="3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/>
                  <a:t>Estimated $/kW</a:t>
                </a:r>
              </a:p>
            </c:rich>
          </c:tx>
          <c:layout>
            <c:manualLayout>
              <c:xMode val="edge"/>
              <c:yMode val="edge"/>
              <c:x val="1.1152393202505318E-2"/>
              <c:y val="0.32384165282092031"/>
            </c:manualLayout>
          </c:layout>
          <c:overlay val="0"/>
        </c:title>
        <c:numFmt formatCode="#,##0" sourceLinked="0"/>
        <c:majorTickMark val="out"/>
        <c:minorTickMark val="cross"/>
        <c:tickLblPos val="nextTo"/>
        <c:crossAx val="233444864"/>
        <c:crosses val="autoZero"/>
        <c:crossBetween val="between"/>
        <c:majorUnit val="1000"/>
        <c:minorUnit val="500"/>
      </c:valAx>
      <c:valAx>
        <c:axId val="233481344"/>
        <c:scaling>
          <c:orientation val="minMax"/>
          <c:max val="10000"/>
          <c:min val="3000"/>
        </c:scaling>
        <c:delete val="1"/>
        <c:axPos val="r"/>
        <c:numFmt formatCode="#,##0_);\(#,##0\)" sourceLinked="1"/>
        <c:majorTickMark val="out"/>
        <c:minorTickMark val="cross"/>
        <c:tickLblPos val="nextTo"/>
        <c:crossAx val="233482880"/>
        <c:crosses val="max"/>
        <c:crossBetween val="between"/>
        <c:majorUnit val="1000"/>
        <c:minorUnit val="500"/>
      </c:valAx>
      <c:catAx>
        <c:axId val="233482880"/>
        <c:scaling>
          <c:orientation val="minMax"/>
        </c:scaling>
        <c:delete val="1"/>
        <c:axPos val="b"/>
        <c:majorTickMark val="out"/>
        <c:minorTickMark val="none"/>
        <c:tickLblPos val="nextTo"/>
        <c:crossAx val="233481344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5.7159115289104362E-2"/>
          <c:y val="0.94213046140692414"/>
          <c:w val="0.93423236361035822"/>
          <c:h val="5.5308605958371122E-2"/>
        </c:manualLayout>
      </c:layout>
      <c:overlay val="1"/>
      <c:txPr>
        <a:bodyPr/>
        <a:lstStyle/>
        <a:p>
          <a:pPr>
            <a:defRPr sz="1300" baseline="0"/>
          </a:pPr>
          <a:endParaRPr lang="en-US"/>
        </a:p>
      </c:txPr>
    </c:legend>
    <c:plotVisOnly val="0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20320</xdr:colOff>
      <xdr:row>10</xdr:row>
      <xdr:rowOff>0</xdr:rowOff>
    </xdr:from>
    <xdr:to>
      <xdr:col>23</xdr:col>
      <xdr:colOff>596900</xdr:colOff>
      <xdr:row>59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127000</xdr:colOff>
      <xdr:row>25</xdr:row>
      <xdr:rowOff>25400</xdr:rowOff>
    </xdr:from>
    <xdr:to>
      <xdr:col>9</xdr:col>
      <xdr:colOff>355600</xdr:colOff>
      <xdr:row>26</xdr:row>
      <xdr:rowOff>139700</xdr:rowOff>
    </xdr:to>
    <xdr:sp macro="" textlink="">
      <xdr:nvSpPr>
        <xdr:cNvPr id="3" name="TextBox 2"/>
        <xdr:cNvSpPr txBox="1"/>
      </xdr:nvSpPr>
      <xdr:spPr>
        <a:xfrm>
          <a:off x="10071100" y="3505200"/>
          <a:ext cx="228600" cy="3048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A</a:t>
          </a:r>
        </a:p>
      </xdr:txBody>
    </xdr:sp>
    <xdr:clientData/>
  </xdr:twoCellAnchor>
  <xdr:twoCellAnchor>
    <xdr:from>
      <xdr:col>9</xdr:col>
      <xdr:colOff>508000</xdr:colOff>
      <xdr:row>30</xdr:row>
      <xdr:rowOff>76200</xdr:rowOff>
    </xdr:from>
    <xdr:to>
      <xdr:col>10</xdr:col>
      <xdr:colOff>127000</xdr:colOff>
      <xdr:row>32</xdr:row>
      <xdr:rowOff>0</xdr:rowOff>
    </xdr:to>
    <xdr:sp macro="" textlink="">
      <xdr:nvSpPr>
        <xdr:cNvPr id="4" name="TextBox 3"/>
        <xdr:cNvSpPr txBox="1"/>
      </xdr:nvSpPr>
      <xdr:spPr>
        <a:xfrm>
          <a:off x="10452100" y="4521200"/>
          <a:ext cx="228600" cy="3048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A</a:t>
          </a:r>
        </a:p>
      </xdr:txBody>
    </xdr:sp>
    <xdr:clientData/>
  </xdr:twoCellAnchor>
  <xdr:twoCellAnchor>
    <xdr:from>
      <xdr:col>8</xdr:col>
      <xdr:colOff>190500</xdr:colOff>
      <xdr:row>53</xdr:row>
      <xdr:rowOff>139700</xdr:rowOff>
    </xdr:from>
    <xdr:to>
      <xdr:col>12</xdr:col>
      <xdr:colOff>215900</xdr:colOff>
      <xdr:row>56</xdr:row>
      <xdr:rowOff>38100</xdr:rowOff>
    </xdr:to>
    <xdr:sp macro="" textlink="">
      <xdr:nvSpPr>
        <xdr:cNvPr id="5" name="TextBox 4"/>
        <xdr:cNvSpPr txBox="1"/>
      </xdr:nvSpPr>
      <xdr:spPr>
        <a:xfrm>
          <a:off x="8928100" y="8775700"/>
          <a:ext cx="3873500" cy="46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A:</a:t>
          </a:r>
          <a:r>
            <a:rPr lang="en-US" sz="1100"/>
            <a:t> The 2008 and 2009 capital cost estimate range values are reflected in 2007 dollars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0.0011</cdr:x>
      <cdr:y>0.01802</cdr:y>
    </cdr:from>
    <cdr:to>
      <cdr:x>1</cdr:x>
      <cdr:y>0.25622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159" y="121920"/>
          <a:ext cx="9225281" cy="1611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Tahoma" panose="020B0604030504040204" pitchFamily="34" charset="0"/>
              <a:ea typeface="+mn-ea"/>
              <a:cs typeface="Tahoma" panose="020B0604030504040204" pitchFamily="34" charset="0"/>
            </a:rPr>
            <a:t>Comparison of FPL's Overnight Capital Cost and Breakeven Estimates</a:t>
          </a:r>
        </a:p>
      </cdr:txBody>
    </cdr:sp>
  </cdr:relSizeAnchor>
  <cdr:relSizeAnchor xmlns:cdr="http://schemas.openxmlformats.org/drawingml/2006/chartDrawing">
    <cdr:from>
      <cdr:x>0.12183</cdr:x>
      <cdr:y>0.12106</cdr:y>
    </cdr:from>
    <cdr:to>
      <cdr:x>0.7933</cdr:x>
      <cdr:y>0.1967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5144" y="819136"/>
          <a:ext cx="6201311" cy="511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100"/>
            <a:t>Sources:  PSC-13-0493-FOF-EI, SRS-8, SRS-9, FPL's Responses to Staff</a:t>
          </a:r>
          <a:r>
            <a:rPr lang="en-US" sz="1100" baseline="0"/>
            <a:t> Interrogatories 40</a:t>
          </a:r>
        </a:p>
        <a:p xmlns:a="http://schemas.openxmlformats.org/drawingml/2006/main">
          <a:pPr algn="l"/>
          <a:r>
            <a:rPr lang="en-US" sz="1100" baseline="0"/>
            <a:t>FPL assumed capital cost ranges escalate , on average, at 2.5 percent per year until in service</a:t>
          </a:r>
        </a:p>
        <a:p xmlns:a="http://schemas.openxmlformats.org/drawingml/2006/main">
          <a:pPr algn="l"/>
          <a:endParaRPr lang="en-US" sz="1100" baseline="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tabSelected="1" zoomScale="75" zoomScaleNormal="75" workbookViewId="0"/>
  </sheetViews>
  <sheetFormatPr defaultRowHeight="15" x14ac:dyDescent="0.25"/>
  <cols>
    <col min="1" max="1" width="23.140625" customWidth="1"/>
    <col min="2" max="2" width="12" customWidth="1"/>
    <col min="3" max="3" width="14.7109375" customWidth="1"/>
    <col min="4" max="4" width="15.42578125" bestFit="1" customWidth="1"/>
    <col min="5" max="5" width="16.140625" bestFit="1" customWidth="1"/>
    <col min="6" max="6" width="15.7109375" bestFit="1" customWidth="1"/>
    <col min="7" max="7" width="16.5703125" customWidth="1"/>
    <col min="8" max="8" width="17.140625" customWidth="1"/>
    <col min="9" max="9" width="18" customWidth="1"/>
    <col min="10" max="10" width="9.140625" bestFit="1" customWidth="1"/>
    <col min="11" max="11" width="19.140625" customWidth="1"/>
    <col min="12" max="12" width="11.140625" style="11" bestFit="1" customWidth="1"/>
    <col min="16" max="17" width="8.85546875" customWidth="1"/>
  </cols>
  <sheetData>
    <row r="1" spans="1:21" ht="14.45" x14ac:dyDescent="0.3">
      <c r="A1" s="41" t="s">
        <v>27</v>
      </c>
    </row>
    <row r="2" spans="1:21" ht="14.45" x14ac:dyDescent="0.3">
      <c r="A2" s="41" t="s">
        <v>21</v>
      </c>
    </row>
    <row r="3" spans="1:21" ht="14.45" x14ac:dyDescent="0.3">
      <c r="A3" s="41" t="s">
        <v>28</v>
      </c>
    </row>
    <row r="4" spans="1:21" ht="14.45" x14ac:dyDescent="0.3">
      <c r="A4" s="41" t="s">
        <v>29</v>
      </c>
    </row>
    <row r="5" spans="1:21" ht="14.45" x14ac:dyDescent="0.3">
      <c r="A5" s="41" t="s">
        <v>30</v>
      </c>
    </row>
    <row r="6" spans="1:21" ht="14.45" x14ac:dyDescent="0.3">
      <c r="A6" s="41" t="s">
        <v>31</v>
      </c>
    </row>
    <row r="8" spans="1:21" ht="18" x14ac:dyDescent="0.35">
      <c r="A8" s="31" t="s">
        <v>26</v>
      </c>
      <c r="U8" s="32"/>
    </row>
    <row r="11" spans="1:21" ht="14.45" x14ac:dyDescent="0.3">
      <c r="B11">
        <v>1</v>
      </c>
    </row>
    <row r="12" spans="1:21" ht="14.45" x14ac:dyDescent="0.3">
      <c r="B12" s="25" t="s">
        <v>4</v>
      </c>
      <c r="C12" s="25" t="s">
        <v>5</v>
      </c>
      <c r="D12" s="25" t="s">
        <v>2</v>
      </c>
      <c r="E12" s="25" t="s">
        <v>1</v>
      </c>
      <c r="K12" s="9"/>
    </row>
    <row r="13" spans="1:21" ht="14.45" x14ac:dyDescent="0.3">
      <c r="A13">
        <v>2008</v>
      </c>
      <c r="B13" s="26">
        <f>3108*B$11</f>
        <v>3108</v>
      </c>
      <c r="C13" s="26">
        <v>4540</v>
      </c>
      <c r="D13" s="27">
        <v>4408</v>
      </c>
      <c r="E13" s="27">
        <v>8835</v>
      </c>
      <c r="F13" s="2"/>
      <c r="G13" s="2"/>
      <c r="H13" s="3"/>
      <c r="I13" s="3"/>
      <c r="J13" s="3"/>
      <c r="K13" s="10"/>
    </row>
    <row r="14" spans="1:21" ht="14.45" x14ac:dyDescent="0.3">
      <c r="A14">
        <v>2009</v>
      </c>
      <c r="B14" s="26">
        <f>3108*B$11</f>
        <v>3108</v>
      </c>
      <c r="C14" s="26">
        <v>4540</v>
      </c>
      <c r="D14" s="27">
        <v>4218</v>
      </c>
      <c r="E14" s="27">
        <v>7561</v>
      </c>
      <c r="F14" s="2"/>
      <c r="G14" s="2"/>
      <c r="H14" s="3"/>
      <c r="I14" s="3"/>
      <c r="J14" s="3"/>
      <c r="K14" s="10"/>
    </row>
    <row r="15" spans="1:21" ht="14.45" x14ac:dyDescent="0.3">
      <c r="A15">
        <v>2010</v>
      </c>
      <c r="B15" s="26">
        <f>3397*$B11</f>
        <v>3397</v>
      </c>
      <c r="C15" s="26">
        <v>4940</v>
      </c>
      <c r="D15" s="27">
        <v>5413</v>
      </c>
      <c r="E15" s="27">
        <v>9267</v>
      </c>
      <c r="F15" s="2"/>
      <c r="G15" s="2"/>
      <c r="H15" s="3"/>
      <c r="I15" s="3"/>
      <c r="J15" s="3"/>
      <c r="K15" s="10"/>
    </row>
    <row r="16" spans="1:21" ht="14.45" x14ac:dyDescent="0.3">
      <c r="A16">
        <v>2011</v>
      </c>
      <c r="B16" s="26">
        <f>B11*3483</f>
        <v>3483</v>
      </c>
      <c r="C16" s="26">
        <v>5063</v>
      </c>
      <c r="D16" s="27">
        <v>4908</v>
      </c>
      <c r="E16" s="27">
        <v>8681</v>
      </c>
      <c r="F16" s="2"/>
      <c r="G16" s="2"/>
      <c r="H16" s="3"/>
      <c r="I16" s="3"/>
      <c r="J16" s="3"/>
      <c r="K16" s="10"/>
    </row>
    <row r="17" spans="1:12" ht="14.45" x14ac:dyDescent="0.3">
      <c r="A17">
        <v>2012</v>
      </c>
      <c r="B17" s="26">
        <f>B11*3570</f>
        <v>3570</v>
      </c>
      <c r="C17" s="26">
        <v>5190</v>
      </c>
      <c r="D17" s="27">
        <v>4202</v>
      </c>
      <c r="E17" s="27">
        <v>6326</v>
      </c>
      <c r="F17" s="2"/>
      <c r="G17" s="2"/>
      <c r="H17" s="3"/>
      <c r="I17" s="3"/>
      <c r="J17" s="3"/>
      <c r="K17" s="10"/>
    </row>
    <row r="18" spans="1:12" ht="14.45" x14ac:dyDescent="0.3">
      <c r="A18">
        <v>2013</v>
      </c>
      <c r="B18" s="26">
        <f>B11*3659</f>
        <v>3659</v>
      </c>
      <c r="C18" s="26">
        <v>5320</v>
      </c>
      <c r="D18" s="27">
        <v>4217</v>
      </c>
      <c r="E18" s="27">
        <v>6640</v>
      </c>
      <c r="F18" s="2"/>
      <c r="G18" s="2"/>
      <c r="H18" s="3"/>
      <c r="I18" s="3"/>
      <c r="J18" s="3"/>
      <c r="K18" s="10"/>
    </row>
    <row r="19" spans="1:12" ht="14.45" x14ac:dyDescent="0.3">
      <c r="A19" s="40" t="s">
        <v>7</v>
      </c>
      <c r="B19" s="28">
        <f>B18</f>
        <v>3659</v>
      </c>
      <c r="C19" s="28">
        <f>C18</f>
        <v>5320</v>
      </c>
      <c r="D19" s="29">
        <v>5120.0959260146665</v>
      </c>
      <c r="E19" s="29">
        <v>8129.9291196916074</v>
      </c>
      <c r="F19" s="2"/>
      <c r="G19" s="2"/>
      <c r="H19" s="3"/>
      <c r="I19" s="3"/>
      <c r="J19" s="3"/>
      <c r="K19" s="10"/>
    </row>
    <row r="20" spans="1:12" ht="14.45" x14ac:dyDescent="0.3">
      <c r="A20">
        <v>2014</v>
      </c>
      <c r="B20" s="26">
        <f>B11*3750</f>
        <v>3750</v>
      </c>
      <c r="C20" s="26">
        <v>5453</v>
      </c>
      <c r="D20" s="27">
        <v>3683</v>
      </c>
      <c r="E20" s="27">
        <v>5962</v>
      </c>
      <c r="F20" s="2"/>
      <c r="G20" s="2"/>
      <c r="H20" s="3"/>
      <c r="I20" s="3"/>
      <c r="J20" s="3"/>
      <c r="K20" s="10"/>
    </row>
    <row r="21" spans="1:12" ht="14.45" x14ac:dyDescent="0.3">
      <c r="A21" s="40" t="s">
        <v>0</v>
      </c>
      <c r="B21" s="28">
        <f>B11*3750</f>
        <v>3750</v>
      </c>
      <c r="C21" s="28">
        <v>5453</v>
      </c>
      <c r="D21" s="29">
        <v>4460</v>
      </c>
      <c r="E21" s="29">
        <v>7283</v>
      </c>
      <c r="F21" s="2"/>
      <c r="G21" s="2"/>
      <c r="H21" s="3"/>
      <c r="I21" s="3"/>
      <c r="J21" s="3"/>
      <c r="K21" s="10"/>
    </row>
    <row r="22" spans="1:12" ht="14.45" x14ac:dyDescent="0.3">
      <c r="A22">
        <v>2015</v>
      </c>
      <c r="B22" s="25">
        <f>B11*3844</f>
        <v>3844</v>
      </c>
      <c r="C22" s="26">
        <v>5589</v>
      </c>
      <c r="D22" s="27">
        <v>4049</v>
      </c>
      <c r="E22" s="27">
        <v>6031</v>
      </c>
    </row>
    <row r="23" spans="1:12" ht="14.45" x14ac:dyDescent="0.3">
      <c r="A23" s="40" t="s">
        <v>20</v>
      </c>
      <c r="B23" s="28">
        <f>B11*3844</f>
        <v>3844</v>
      </c>
      <c r="C23" s="28">
        <v>5589</v>
      </c>
      <c r="D23" s="29">
        <v>5058</v>
      </c>
      <c r="E23" s="29">
        <v>7640</v>
      </c>
      <c r="H23" s="2"/>
      <c r="I23" s="2"/>
    </row>
    <row r="24" spans="1:12" ht="14.45" x14ac:dyDescent="0.3">
      <c r="H24" s="2"/>
    </row>
    <row r="25" spans="1:12" ht="14.45" x14ac:dyDescent="0.3">
      <c r="H25" s="3"/>
      <c r="I25" s="3"/>
    </row>
    <row r="26" spans="1:12" ht="14.45" x14ac:dyDescent="0.3">
      <c r="H26" s="3"/>
      <c r="I26" s="3"/>
    </row>
    <row r="27" spans="1:12" ht="15.75" customHeight="1" x14ac:dyDescent="0.3">
      <c r="B27" s="42" t="s">
        <v>6</v>
      </c>
      <c r="C27" s="43"/>
      <c r="D27" s="44" t="s">
        <v>15</v>
      </c>
      <c r="E27" s="45"/>
      <c r="F27" s="47" t="s">
        <v>14</v>
      </c>
      <c r="G27" s="48"/>
    </row>
    <row r="28" spans="1:12" s="4" customFormat="1" x14ac:dyDescent="0.25">
      <c r="A28" s="4" t="s">
        <v>3</v>
      </c>
      <c r="B28" s="15"/>
      <c r="C28" s="17" t="s">
        <v>8</v>
      </c>
      <c r="D28" s="18"/>
      <c r="E28" s="13" t="s">
        <v>8</v>
      </c>
      <c r="F28" s="21"/>
      <c r="G28" s="21" t="s">
        <v>8</v>
      </c>
      <c r="H28" s="5"/>
      <c r="I28" s="5"/>
      <c r="L28" s="12"/>
    </row>
    <row r="29" spans="1:12" ht="14.45" x14ac:dyDescent="0.3">
      <c r="A29">
        <v>2008</v>
      </c>
      <c r="B29" s="33">
        <f t="shared" ref="B29:B34" si="0">B13</f>
        <v>3108</v>
      </c>
      <c r="C29" s="34">
        <f t="shared" ref="C29:C34" si="1">C13-B29</f>
        <v>1432</v>
      </c>
      <c r="D29" s="35">
        <f t="shared" ref="D29:D34" si="2">D13</f>
        <v>4408</v>
      </c>
      <c r="E29" s="36">
        <f t="shared" ref="E29:E34" si="3">E13-D29</f>
        <v>4427</v>
      </c>
      <c r="F29" s="37"/>
      <c r="G29" s="37"/>
      <c r="H29" s="2"/>
      <c r="I29" s="2"/>
    </row>
    <row r="30" spans="1:12" ht="14.45" x14ac:dyDescent="0.3">
      <c r="A30">
        <v>2009</v>
      </c>
      <c r="B30" s="33">
        <f t="shared" si="0"/>
        <v>3108</v>
      </c>
      <c r="C30" s="34">
        <f t="shared" si="1"/>
        <v>1432</v>
      </c>
      <c r="D30" s="35">
        <f t="shared" si="2"/>
        <v>4218</v>
      </c>
      <c r="E30" s="36">
        <f t="shared" si="3"/>
        <v>3343</v>
      </c>
      <c r="F30" s="37"/>
      <c r="G30" s="37"/>
      <c r="H30" s="2"/>
      <c r="I30" s="2"/>
    </row>
    <row r="31" spans="1:12" ht="14.45" x14ac:dyDescent="0.3">
      <c r="A31">
        <v>2010</v>
      </c>
      <c r="B31" s="33">
        <f t="shared" si="0"/>
        <v>3397</v>
      </c>
      <c r="C31" s="34">
        <f t="shared" si="1"/>
        <v>1543</v>
      </c>
      <c r="D31" s="35">
        <f t="shared" si="2"/>
        <v>5413</v>
      </c>
      <c r="E31" s="36">
        <f t="shared" si="3"/>
        <v>3854</v>
      </c>
      <c r="F31" s="37"/>
      <c r="G31" s="37"/>
      <c r="H31" s="2"/>
      <c r="I31" s="2"/>
    </row>
    <row r="32" spans="1:12" ht="14.45" x14ac:dyDescent="0.3">
      <c r="A32">
        <v>2011</v>
      </c>
      <c r="B32" s="33">
        <f t="shared" si="0"/>
        <v>3483</v>
      </c>
      <c r="C32" s="34">
        <f t="shared" si="1"/>
        <v>1580</v>
      </c>
      <c r="D32" s="35">
        <f t="shared" si="2"/>
        <v>4908</v>
      </c>
      <c r="E32" s="36">
        <f t="shared" si="3"/>
        <v>3773</v>
      </c>
      <c r="F32" s="37"/>
      <c r="G32" s="37"/>
      <c r="H32" s="2"/>
      <c r="I32" s="2"/>
    </row>
    <row r="33" spans="1:9" ht="14.45" x14ac:dyDescent="0.3">
      <c r="A33">
        <v>2012</v>
      </c>
      <c r="B33" s="33">
        <f t="shared" si="0"/>
        <v>3570</v>
      </c>
      <c r="C33" s="34">
        <f t="shared" si="1"/>
        <v>1620</v>
      </c>
      <c r="D33" s="35">
        <f t="shared" si="2"/>
        <v>4202</v>
      </c>
      <c r="E33" s="36">
        <f t="shared" si="3"/>
        <v>2124</v>
      </c>
      <c r="F33" s="37"/>
      <c r="G33" s="37"/>
      <c r="H33" s="2"/>
      <c r="I33" s="2"/>
    </row>
    <row r="34" spans="1:9" ht="14.45" x14ac:dyDescent="0.3">
      <c r="A34">
        <v>2013</v>
      </c>
      <c r="B34" s="33">
        <f t="shared" si="0"/>
        <v>3659</v>
      </c>
      <c r="C34" s="34">
        <f t="shared" si="1"/>
        <v>1661</v>
      </c>
      <c r="D34" s="35">
        <f t="shared" si="2"/>
        <v>4217</v>
      </c>
      <c r="E34" s="36">
        <f t="shared" si="3"/>
        <v>2423</v>
      </c>
      <c r="F34" s="37"/>
      <c r="G34" s="37"/>
      <c r="H34" s="2"/>
      <c r="I34" s="2"/>
    </row>
    <row r="35" spans="1:9" ht="14.45" x14ac:dyDescent="0.3">
      <c r="A35">
        <v>2014</v>
      </c>
      <c r="B35" s="33">
        <f>B20</f>
        <v>3750</v>
      </c>
      <c r="C35" s="34">
        <f>C20-B35</f>
        <v>1703</v>
      </c>
      <c r="D35" s="35">
        <f>D20</f>
        <v>3683</v>
      </c>
      <c r="E35" s="36">
        <f>E20-D35</f>
        <v>2279</v>
      </c>
      <c r="F35" s="37"/>
      <c r="G35" s="37"/>
      <c r="H35" s="2"/>
      <c r="I35" s="2"/>
    </row>
    <row r="36" spans="1:9" ht="14.45" x14ac:dyDescent="0.3">
      <c r="A36" s="38">
        <v>2015</v>
      </c>
      <c r="B36" s="33">
        <f>B22</f>
        <v>3844</v>
      </c>
      <c r="C36" s="34">
        <f>C22-B36</f>
        <v>1745</v>
      </c>
      <c r="D36" s="35">
        <f>D22</f>
        <v>4049</v>
      </c>
      <c r="E36" s="36">
        <f>E22-D36</f>
        <v>1982</v>
      </c>
      <c r="F36" s="37"/>
      <c r="G36" s="37"/>
      <c r="H36" s="2"/>
      <c r="I36" s="2"/>
    </row>
    <row r="37" spans="1:9" ht="14.45" x14ac:dyDescent="0.3">
      <c r="A37" s="38"/>
      <c r="B37" s="33"/>
      <c r="C37" s="34"/>
      <c r="D37" s="35"/>
      <c r="E37" s="36"/>
      <c r="F37" s="37"/>
      <c r="G37" s="37"/>
      <c r="H37" s="2"/>
      <c r="I37" s="2"/>
    </row>
    <row r="38" spans="1:9" ht="14.45" x14ac:dyDescent="0.3">
      <c r="A38" s="39" t="s">
        <v>18</v>
      </c>
      <c r="B38" s="33">
        <v>5453</v>
      </c>
      <c r="C38" s="34">
        <v>0</v>
      </c>
      <c r="D38" s="35">
        <v>4288</v>
      </c>
      <c r="E38" s="36">
        <f>7153-D38</f>
        <v>2865</v>
      </c>
      <c r="F38" s="37"/>
      <c r="G38" s="37"/>
      <c r="H38" s="2"/>
      <c r="I38" s="2"/>
    </row>
    <row r="39" spans="1:9" ht="14.45" x14ac:dyDescent="0.3">
      <c r="A39" s="39" t="s">
        <v>19</v>
      </c>
      <c r="B39" s="33">
        <v>5453</v>
      </c>
      <c r="C39" s="34">
        <v>0</v>
      </c>
      <c r="D39" s="35">
        <v>5442</v>
      </c>
      <c r="E39" s="36">
        <f>9050-D39</f>
        <v>3608</v>
      </c>
      <c r="F39" s="37"/>
      <c r="G39" s="37"/>
      <c r="H39" s="2"/>
      <c r="I39" s="2"/>
    </row>
    <row r="40" spans="1:9" x14ac:dyDescent="0.25">
      <c r="A40" s="39"/>
      <c r="B40" s="33"/>
      <c r="C40" s="34"/>
      <c r="D40" s="35"/>
      <c r="E40" s="36"/>
      <c r="F40" s="37"/>
      <c r="G40" s="37"/>
      <c r="H40" s="2"/>
      <c r="I40" s="2"/>
    </row>
    <row r="41" spans="1:9" x14ac:dyDescent="0.25">
      <c r="A41" s="39" t="s">
        <v>22</v>
      </c>
      <c r="B41" s="33">
        <v>5589</v>
      </c>
      <c r="C41" s="34">
        <v>0</v>
      </c>
      <c r="D41" s="35">
        <v>4432</v>
      </c>
      <c r="E41" s="36">
        <f>6962-D41</f>
        <v>2530</v>
      </c>
      <c r="F41" s="37"/>
      <c r="G41" s="37"/>
      <c r="H41" s="2"/>
      <c r="I41" s="2"/>
    </row>
    <row r="42" spans="1:9" x14ac:dyDescent="0.25">
      <c r="A42" s="39" t="s">
        <v>23</v>
      </c>
      <c r="B42" s="33">
        <v>5589</v>
      </c>
      <c r="C42" s="34">
        <v>0</v>
      </c>
      <c r="D42" s="35">
        <v>5845</v>
      </c>
      <c r="E42" s="36">
        <f>9212-D42</f>
        <v>3367</v>
      </c>
      <c r="F42" s="37"/>
      <c r="G42" s="37"/>
      <c r="H42" s="2"/>
      <c r="I42" s="2"/>
    </row>
    <row r="43" spans="1:9" x14ac:dyDescent="0.25">
      <c r="A43" s="38"/>
      <c r="B43" s="33"/>
      <c r="C43" s="34"/>
      <c r="D43" s="35"/>
      <c r="E43" s="36"/>
      <c r="F43" s="37"/>
      <c r="G43" s="37"/>
      <c r="H43" s="2"/>
      <c r="I43" s="2"/>
    </row>
    <row r="44" spans="1:9" x14ac:dyDescent="0.25">
      <c r="A44" s="40" t="s">
        <v>7</v>
      </c>
      <c r="B44" s="33">
        <f>B34</f>
        <v>3659</v>
      </c>
      <c r="C44" s="34">
        <f>C19-B44</f>
        <v>1661</v>
      </c>
      <c r="D44" s="35"/>
      <c r="E44" s="36"/>
      <c r="F44" s="37">
        <f>D19</f>
        <v>5120.0959260146665</v>
      </c>
      <c r="G44" s="37">
        <f>E19-F44</f>
        <v>3009.8331936769409</v>
      </c>
      <c r="H44" s="2"/>
      <c r="I44" s="2"/>
    </row>
    <row r="45" spans="1:9" x14ac:dyDescent="0.25">
      <c r="A45" s="40" t="s">
        <v>0</v>
      </c>
      <c r="B45" s="33">
        <f>B21</f>
        <v>3750</v>
      </c>
      <c r="C45" s="34">
        <f>C20-B45</f>
        <v>1703</v>
      </c>
      <c r="D45" s="35"/>
      <c r="E45" s="36"/>
      <c r="F45" s="37">
        <f>D21</f>
        <v>4460</v>
      </c>
      <c r="G45" s="37">
        <f>E21-F45</f>
        <v>2823</v>
      </c>
      <c r="H45" s="2"/>
      <c r="I45" s="2"/>
    </row>
    <row r="46" spans="1:9" x14ac:dyDescent="0.25">
      <c r="A46" s="40" t="s">
        <v>20</v>
      </c>
      <c r="B46" s="33">
        <f>B23</f>
        <v>3844</v>
      </c>
      <c r="C46" s="34">
        <f>C22-B46</f>
        <v>1745</v>
      </c>
      <c r="D46" s="35"/>
      <c r="E46" s="36"/>
      <c r="F46" s="37">
        <f>D23</f>
        <v>5058</v>
      </c>
      <c r="G46" s="37">
        <f>E23-F46</f>
        <v>2582</v>
      </c>
      <c r="H46" s="2"/>
      <c r="I46" s="2"/>
    </row>
    <row r="47" spans="1:9" x14ac:dyDescent="0.25">
      <c r="A47" s="40"/>
      <c r="B47" s="33"/>
      <c r="C47" s="34"/>
      <c r="D47" s="35"/>
      <c r="E47" s="36"/>
      <c r="F47" s="37"/>
      <c r="G47" s="37"/>
      <c r="H47" s="2"/>
      <c r="I47" s="2"/>
    </row>
    <row r="48" spans="1:9" x14ac:dyDescent="0.25">
      <c r="A48" s="40" t="s">
        <v>16</v>
      </c>
      <c r="B48" s="33">
        <f>B38</f>
        <v>5453</v>
      </c>
      <c r="C48" s="34">
        <f>C38</f>
        <v>0</v>
      </c>
      <c r="D48" s="35"/>
      <c r="E48" s="36"/>
      <c r="F48" s="37">
        <v>5386</v>
      </c>
      <c r="G48" s="37">
        <f>8978-F48</f>
        <v>3592</v>
      </c>
      <c r="H48" s="2"/>
      <c r="I48" s="2"/>
    </row>
    <row r="49" spans="1:17" x14ac:dyDescent="0.25">
      <c r="A49" s="40" t="s">
        <v>17</v>
      </c>
      <c r="B49" s="33">
        <f>B39</f>
        <v>5453</v>
      </c>
      <c r="C49" s="34">
        <f>C39</f>
        <v>0</v>
      </c>
      <c r="D49" s="35"/>
      <c r="E49" s="36"/>
      <c r="F49" s="37">
        <v>7004</v>
      </c>
      <c r="G49" s="37">
        <f>11586-F49</f>
        <v>4582</v>
      </c>
      <c r="H49" s="2"/>
      <c r="I49" s="2"/>
    </row>
    <row r="50" spans="1:17" x14ac:dyDescent="0.25">
      <c r="A50" s="40"/>
      <c r="B50" s="33"/>
      <c r="C50" s="34"/>
      <c r="D50" s="35"/>
      <c r="E50" s="36"/>
      <c r="F50" s="37"/>
      <c r="G50" s="37"/>
      <c r="H50" s="2"/>
      <c r="I50" s="2"/>
    </row>
    <row r="51" spans="1:17" s="11" customFormat="1" x14ac:dyDescent="0.25">
      <c r="A51" s="40" t="s">
        <v>24</v>
      </c>
      <c r="B51" s="33">
        <f>B41</f>
        <v>5589</v>
      </c>
      <c r="C51" s="33">
        <f t="shared" ref="C51:C52" si="4">C38</f>
        <v>0</v>
      </c>
      <c r="D51" s="35"/>
      <c r="E51" s="36"/>
      <c r="F51" s="37">
        <v>5195</v>
      </c>
      <c r="G51" s="37">
        <f>8510-F51</f>
        <v>3315</v>
      </c>
      <c r="H51" s="2"/>
      <c r="I51" s="2"/>
      <c r="J51"/>
      <c r="K51"/>
      <c r="M51"/>
      <c r="N51"/>
      <c r="O51"/>
      <c r="P51"/>
      <c r="Q51"/>
    </row>
    <row r="52" spans="1:17" s="11" customFormat="1" x14ac:dyDescent="0.25">
      <c r="A52" s="40" t="s">
        <v>25</v>
      </c>
      <c r="B52" s="33">
        <f>B42</f>
        <v>5589</v>
      </c>
      <c r="C52" s="33">
        <f t="shared" si="4"/>
        <v>0</v>
      </c>
      <c r="D52" s="35"/>
      <c r="E52" s="36"/>
      <c r="F52" s="37">
        <v>7311</v>
      </c>
      <c r="G52" s="37">
        <f>11818-F52</f>
        <v>4507</v>
      </c>
      <c r="H52" s="2"/>
      <c r="I52" s="2"/>
      <c r="J52"/>
      <c r="K52"/>
      <c r="M52"/>
      <c r="N52"/>
      <c r="O52"/>
      <c r="P52"/>
      <c r="Q52"/>
    </row>
    <row r="53" spans="1:17" s="11" customFormat="1" x14ac:dyDescent="0.25">
      <c r="A53" s="20"/>
      <c r="B53" s="24"/>
      <c r="C53" s="34"/>
      <c r="D53" s="35"/>
      <c r="E53" s="36"/>
      <c r="F53" s="37"/>
      <c r="G53" s="37"/>
      <c r="H53" s="2"/>
      <c r="I53" s="2"/>
      <c r="J53"/>
      <c r="K53"/>
      <c r="M53"/>
      <c r="N53"/>
      <c r="O53"/>
      <c r="P53"/>
      <c r="Q53"/>
    </row>
    <row r="54" spans="1:17" s="11" customFormat="1" x14ac:dyDescent="0.25">
      <c r="A54"/>
      <c r="B54" s="16" t="s">
        <v>9</v>
      </c>
      <c r="C54" s="30"/>
      <c r="D54" s="19" t="s">
        <v>9</v>
      </c>
      <c r="E54" s="14"/>
      <c r="F54" s="23" t="s">
        <v>9</v>
      </c>
      <c r="G54" s="22"/>
      <c r="H54"/>
      <c r="I54"/>
      <c r="J54"/>
      <c r="K54"/>
      <c r="M54"/>
      <c r="N54"/>
      <c r="O54"/>
      <c r="P54"/>
      <c r="Q54"/>
    </row>
    <row r="55" spans="1:17" s="11" customFormat="1" x14ac:dyDescent="0.25">
      <c r="A55"/>
      <c r="B55" s="25" t="s">
        <v>11</v>
      </c>
      <c r="C55" s="25" t="s">
        <v>11</v>
      </c>
      <c r="D55" s="25" t="s">
        <v>10</v>
      </c>
      <c r="E55" s="25" t="s">
        <v>10</v>
      </c>
      <c r="F55" s="25" t="s">
        <v>11</v>
      </c>
      <c r="G55" s="25" t="s">
        <v>11</v>
      </c>
      <c r="H55"/>
      <c r="I55"/>
      <c r="J55"/>
      <c r="K55"/>
      <c r="M55"/>
      <c r="N55"/>
      <c r="O55"/>
      <c r="P55"/>
      <c r="Q55"/>
    </row>
    <row r="56" spans="1:17" s="11" customFormat="1" x14ac:dyDescent="0.25">
      <c r="A56"/>
      <c r="B56" s="25" t="s">
        <v>12</v>
      </c>
      <c r="C56" s="25" t="s">
        <v>13</v>
      </c>
      <c r="D56" s="25" t="s">
        <v>12</v>
      </c>
      <c r="E56" s="25" t="s">
        <v>13</v>
      </c>
      <c r="F56" s="25" t="s">
        <v>12</v>
      </c>
      <c r="G56" s="25" t="s">
        <v>13</v>
      </c>
      <c r="H56"/>
      <c r="I56"/>
      <c r="J56"/>
      <c r="K56"/>
      <c r="M56"/>
      <c r="N56"/>
      <c r="O56"/>
      <c r="P56"/>
      <c r="Q56"/>
    </row>
    <row r="62" spans="1:17" s="11" customFormat="1" x14ac:dyDescent="0.25">
      <c r="A62"/>
      <c r="B62"/>
      <c r="C62"/>
      <c r="D62"/>
      <c r="E62"/>
      <c r="F62"/>
      <c r="G62"/>
      <c r="H62"/>
      <c r="I62"/>
      <c r="J62"/>
      <c r="K62" s="7"/>
      <c r="M62"/>
      <c r="N62"/>
      <c r="O62"/>
      <c r="P62"/>
      <c r="Q62"/>
    </row>
    <row r="63" spans="1:17" s="11" customFormat="1" x14ac:dyDescent="0.25">
      <c r="A63"/>
      <c r="B63"/>
      <c r="C63"/>
      <c r="D63"/>
      <c r="E63"/>
      <c r="F63"/>
      <c r="G63"/>
      <c r="H63"/>
      <c r="I63"/>
      <c r="J63"/>
      <c r="K63" s="7"/>
      <c r="M63"/>
      <c r="N63"/>
      <c r="O63"/>
      <c r="P63"/>
      <c r="Q63"/>
    </row>
    <row r="64" spans="1:17" s="11" customFormat="1" x14ac:dyDescent="0.25">
      <c r="A64"/>
      <c r="B64"/>
      <c r="C64"/>
      <c r="D64"/>
      <c r="E64"/>
      <c r="F64"/>
      <c r="G64"/>
      <c r="H64"/>
      <c r="I64"/>
      <c r="J64"/>
      <c r="K64" s="7"/>
      <c r="M64"/>
      <c r="N64"/>
      <c r="O64"/>
      <c r="P64"/>
      <c r="Q64"/>
    </row>
    <row r="65" spans="1:17" s="11" customFormat="1" x14ac:dyDescent="0.25">
      <c r="A65"/>
      <c r="B65"/>
      <c r="C65"/>
      <c r="D65"/>
      <c r="E65"/>
      <c r="F65"/>
      <c r="G65"/>
      <c r="H65"/>
      <c r="I65"/>
      <c r="J65"/>
      <c r="K65" s="8"/>
      <c r="M65"/>
      <c r="N65"/>
      <c r="O65"/>
      <c r="P65"/>
      <c r="Q65"/>
    </row>
    <row r="66" spans="1:17" s="11" customFormat="1" x14ac:dyDescent="0.25">
      <c r="A66"/>
      <c r="B66"/>
      <c r="C66"/>
      <c r="D66"/>
      <c r="E66"/>
      <c r="F66"/>
      <c r="G66"/>
      <c r="H66"/>
      <c r="I66"/>
      <c r="J66"/>
      <c r="K66" s="7"/>
      <c r="M66"/>
      <c r="N66"/>
      <c r="O66"/>
      <c r="P66"/>
      <c r="Q66"/>
    </row>
    <row r="67" spans="1:17" x14ac:dyDescent="0.25">
      <c r="K67" s="7"/>
    </row>
    <row r="69" spans="1:17" x14ac:dyDescent="0.25">
      <c r="M69" s="1"/>
      <c r="N69" s="1"/>
      <c r="O69" s="6"/>
      <c r="P69" s="46"/>
      <c r="Q69" s="46"/>
    </row>
  </sheetData>
  <mergeCells count="4">
    <mergeCell ref="B27:C27"/>
    <mergeCell ref="D27:E27"/>
    <mergeCell ref="P69:Q69"/>
    <mergeCell ref="F27:G27"/>
  </mergeCells>
  <pageMargins left="0" right="0" top="0" bottom="0" header="0" footer="0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Staff-43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