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96" windowWidth="12288" windowHeight="5376" tabRatio="962"/>
  </bookViews>
  <sheets>
    <sheet name="$kW ests (excl FPL Upgrade CAP)" sheetId="5" r:id="rId1"/>
  </sheets>
  <definedNames>
    <definedName name="_xlnm.Print_Area" localSheetId="0">'$kW ests (excl FPL Upgrade CAP)'!$A$3:$M$21</definedName>
  </definedNames>
  <calcPr calcId="145621"/>
</workbook>
</file>

<file path=xl/calcChain.xml><?xml version="1.0" encoding="utf-8"?>
<calcChain xmlns="http://schemas.openxmlformats.org/spreadsheetml/2006/main">
  <c r="D8" i="5" l="1"/>
  <c r="D10" i="5" s="1"/>
  <c r="B15" i="5"/>
  <c r="C15" i="5" s="1"/>
  <c r="B14" i="5"/>
  <c r="C14" i="5" s="1"/>
  <c r="M9" i="5"/>
  <c r="L9" i="5"/>
  <c r="K9" i="5"/>
  <c r="J9" i="5"/>
  <c r="I8" i="5"/>
  <c r="I10" i="5" s="1"/>
  <c r="H8" i="5"/>
  <c r="H10" i="5" s="1"/>
  <c r="G8" i="5"/>
  <c r="G10" i="5" s="1"/>
  <c r="F8" i="5"/>
  <c r="F10" i="5" s="1"/>
  <c r="E8" i="5"/>
  <c r="M7" i="5"/>
  <c r="L7" i="5"/>
  <c r="K7" i="5"/>
  <c r="J7" i="5"/>
  <c r="M6" i="5"/>
  <c r="L6" i="5"/>
  <c r="K6" i="5"/>
  <c r="J6" i="5"/>
  <c r="C16" i="5" l="1"/>
  <c r="M8" i="5"/>
  <c r="M10" i="5" s="1"/>
  <c r="J8" i="5"/>
  <c r="J10" i="5" s="1"/>
  <c r="B16" i="5"/>
  <c r="L8" i="5"/>
  <c r="L10" i="5" s="1"/>
  <c r="K8" i="5"/>
  <c r="K10" i="5" s="1"/>
  <c r="E10" i="5"/>
  <c r="I16" i="5" l="1"/>
  <c r="G16" i="5"/>
  <c r="J16" i="5" s="1"/>
  <c r="F16" i="5"/>
  <c r="E16" i="5"/>
  <c r="L16" i="5" s="1"/>
  <c r="H16" i="5"/>
  <c r="D16" i="5"/>
  <c r="K16" i="5"/>
  <c r="M16" i="5" l="1"/>
</calcChain>
</file>

<file path=xl/comments1.xml><?xml version="1.0" encoding="utf-8"?>
<comments xmlns="http://schemas.openxmlformats.org/spreadsheetml/2006/main">
  <authors>
    <author>Author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excludes ~300 MW capacity associated with .04 &amp; .05 upgrades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<sst xmlns="http://schemas.openxmlformats.org/spreadsheetml/2006/main" count="31" uniqueCount="31">
  <si>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2013</t>
  </si>
  <si>
    <t>2014</t>
  </si>
  <si>
    <t>2015</t>
  </si>
  <si>
    <t>2016</t>
  </si>
  <si>
    <t>2017</t>
  </si>
  <si>
    <t>2018</t>
  </si>
  <si>
    <t>MW</t>
  </si>
  <si>
    <t>Year</t>
  </si>
  <si>
    <t>ACC FOM</t>
  </si>
  <si>
    <t>FPL Fossil ST+OTH Fleet</t>
  </si>
  <si>
    <t>FPL Total O&amp;M + CAPEX $/kW</t>
  </si>
  <si>
    <t>13-'18 Avg</t>
  </si>
  <si>
    <t>DOE-EIA (400 MW ACC) in Fl.</t>
  </si>
  <si>
    <t>'16-'18 Avg</t>
  </si>
  <si>
    <t>EIA Study Fl. Regional Adj Factor</t>
  </si>
  <si>
    <t>14-'18 Avg</t>
  </si>
  <si>
    <t>14-'17 Avg</t>
  </si>
  <si>
    <t>Base Maint. CAPEX (excl. upgrades)</t>
  </si>
  <si>
    <t>Total O&amp;M + Maint. CAPEX (excl. upgrades)</t>
  </si>
  <si>
    <t>FL Adjusted 2012</t>
  </si>
  <si>
    <t>US 2012 Raw Values</t>
  </si>
  <si>
    <t>Total Expenditure Comparison - Total O&amp;M and CAPEX Maintenance ($/kW)</t>
  </si>
  <si>
    <t>O&amp;M (FERC: Total Base + ECRC &amp; Capacity Clauses)</t>
  </si>
  <si>
    <r>
      <t xml:space="preserve">Total O&amp;M $/kW </t>
    </r>
    <r>
      <rPr>
        <b/>
        <sz val="9"/>
        <color theme="1"/>
        <rFont val="Calibri"/>
        <family val="2"/>
        <scheme val="minor"/>
      </rPr>
      <t>(applying CPI Index from 2012)</t>
    </r>
  </si>
  <si>
    <r>
      <t xml:space="preserve">Consumer Price Index </t>
    </r>
    <r>
      <rPr>
        <b/>
        <vertAlign val="superscript"/>
        <sz val="11"/>
        <color rgb="FFFF0000"/>
        <rFont val="Calibri"/>
        <family val="2"/>
        <scheme val="minor"/>
      </rPr>
      <t xml:space="preserve">(1) </t>
    </r>
  </si>
  <si>
    <t>DOE-EIA Source: http://www.eia.gov/forecasts/capitalcost/pdf/updated_capcost.pdf</t>
  </si>
  <si>
    <r>
      <t>ACC VOM (3.27 $/mwh, expressed as $/kw)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</si>
  <si>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rPr>
        <vertAlign val="superscript"/>
        <sz val="9"/>
        <color theme="1"/>
        <rFont val="Calibri"/>
        <family val="2"/>
        <scheme val="minor"/>
      </rPr>
      <t>(1)</t>
    </r>
    <r>
      <rPr>
        <sz val="9"/>
        <color theme="1"/>
        <rFont val="Calibri"/>
        <family val="2"/>
        <scheme val="minor"/>
      </rPr>
      <t xml:space="preserve"> CPI consistent with MFR C-41 SYA benchmark escalation.</t>
    </r>
  </si>
  <si>
    <r>
      <rPr>
        <vertAlign val="superscript"/>
        <sz val="9"/>
        <color theme="1"/>
        <rFont val="Calibri"/>
        <family val="2"/>
        <scheme val="minor"/>
      </rPr>
      <t xml:space="preserve">(2) </t>
    </r>
    <r>
      <rPr>
        <sz val="9"/>
        <color theme="1"/>
        <rFont val="Calibri"/>
        <family val="2"/>
        <scheme val="minor"/>
      </rPr>
      <t>Conversion CF consistent with FPL's TYSP proposed CC units.</t>
    </r>
  </si>
  <si>
    <t>OPC 010085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</si>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</sst>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$&quot;#,##0"/>
    <numFmt numFmtId="165" formatCode="0.0"/>
    <numFmt numFmtId="166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0" fillId="4" borderId="0" xfId="0" applyFill="1"/>
    <xf numFmtId="164" fontId="0" fillId="0" borderId="4" xfId="0" applyNumberFormat="1" applyBorder="1"/>
    <xf numFmtId="0" fontId="0" fillId="4" borderId="4" xfId="0" applyFill="1" applyBorder="1"/>
    <xf numFmtId="0" fontId="1" fillId="0" borderId="4" xfId="0" applyFont="1" applyBorder="1"/>
    <xf numFmtId="0" fontId="1" fillId="3" borderId="4" xfId="0" applyFont="1" applyFill="1" applyBorder="1"/>
    <xf numFmtId="0" fontId="1" fillId="2" borderId="4" xfId="0" applyFont="1" applyFill="1" applyBorder="1"/>
    <xf numFmtId="49" fontId="3" fillId="0" borderId="4" xfId="1" applyNumberFormat="1" applyFont="1" applyFill="1" applyBorder="1" applyAlignment="1">
      <alignment horizontal="center"/>
    </xf>
    <xf numFmtId="164" fontId="0" fillId="0" borderId="0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0" fillId="0" borderId="0" xfId="0" applyNumberFormat="1" applyBorder="1" applyAlignment="1">
      <alignment horizontal="center"/>
    </xf>
    <xf numFmtId="165" fontId="1" fillId="3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5" borderId="0" xfId="0" applyFont="1" applyFill="1" applyBorder="1"/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49" fontId="3" fillId="0" borderId="2" xfId="1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8" fillId="3" borderId="4" xfId="0" applyNumberFormat="1" applyFont="1" applyFill="1" applyBorder="1" applyAlignment="1">
      <alignment horizontal="center"/>
    </xf>
    <xf numFmtId="165" fontId="8" fillId="3" borderId="5" xfId="0" applyNumberFormat="1" applyFont="1" applyFill="1" applyBorder="1" applyAlignment="1">
      <alignment horizontal="center"/>
    </xf>
    <xf numFmtId="49" fontId="9" fillId="0" borderId="2" xfId="1" quotePrefix="1" applyNumberFormat="1" applyFont="1" applyFill="1" applyBorder="1" applyAlignment="1">
      <alignment horizontal="center" vertical="center"/>
    </xf>
    <xf numFmtId="165" fontId="10" fillId="3" borderId="4" xfId="0" applyNumberFormat="1" applyFont="1" applyFill="1" applyBorder="1" applyAlignment="1">
      <alignment horizontal="center"/>
    </xf>
    <xf numFmtId="49" fontId="9" fillId="5" borderId="2" xfId="1" quotePrefix="1" applyNumberFormat="1" applyFont="1" applyFill="1" applyBorder="1" applyAlignment="1">
      <alignment horizontal="center" vertical="center"/>
    </xf>
    <xf numFmtId="49" fontId="3" fillId="5" borderId="2" xfId="1" quotePrefix="1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/>
    <xf numFmtId="166" fontId="9" fillId="6" borderId="0" xfId="1" applyNumberFormat="1" applyFont="1" applyFill="1" applyBorder="1" applyAlignment="1">
      <alignment horizontal="center"/>
    </xf>
    <xf numFmtId="166" fontId="9" fillId="6" borderId="0" xfId="2" applyNumberFormat="1" applyFont="1" applyFill="1" applyBorder="1" applyAlignment="1">
      <alignment horizontal="center"/>
    </xf>
    <xf numFmtId="0" fontId="10" fillId="6" borderId="4" xfId="0" applyFont="1" applyFill="1" applyBorder="1"/>
    <xf numFmtId="0" fontId="1" fillId="5" borderId="4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4" fillId="4" borderId="6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12" fillId="0" borderId="0" xfId="0" applyFont="1" applyAlignment="1">
      <alignment wrapText="1"/>
    </xf>
    <xf numFmtId="0" fontId="1" fillId="0" borderId="0" xfId="0" applyFont="1"/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colors>
    <mruColors>
      <color rgb="FF99FFC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1"/>
  <sheetViews>
    <sheetView tabSelected="1" zoomScale="88" zoomScaleNormal="88" workbookViewId="0">
      <pane xSplit="5" ySplit="4" topLeftCell="J5" activePane="bottomRight" state="frozen"/>
      <selection pane="topRight" activeCell="E1" sqref="E1"/>
      <selection pane="bottomLeft" activeCell="A3" sqref="A3"/>
      <selection pane="bottomRight" sqref="A1:A2"/>
    </sheetView>
  </sheetViews>
  <sheetFormatPr defaultRowHeight="14.4" x14ac:dyDescent="0.3"/>
  <cols>
    <col min="1" max="1" width="45.33203125" bestFit="1" customWidth="1"/>
    <col min="2" max="2" width="9.88671875" bestFit="1" customWidth="1"/>
    <col min="3" max="3" width="10.44140625" customWidth="1"/>
    <col min="4" max="8" width="15.109375" bestFit="1" customWidth="1"/>
    <col min="9" max="9" width="15.33203125" customWidth="1"/>
    <col min="10" max="11" width="13.5546875" customWidth="1"/>
    <col min="12" max="12" width="15.44140625" customWidth="1"/>
    <col min="13" max="13" width="14.109375" customWidth="1"/>
  </cols>
  <sheetData>
    <row r="1" spans="1:13" x14ac:dyDescent="0.3">
      <c r="A1" s="56" t="s">
        <v>29</v>
      </c>
    </row>
    <row r="2" spans="1:13" ht="15" thickBot="1" x14ac:dyDescent="0.35">
      <c r="A2" s="56" t="s">
        <v>30</v>
      </c>
    </row>
    <row r="3" spans="1:13" ht="18.600000000000001" customHeight="1" thickBot="1" x14ac:dyDescent="0.4">
      <c r="A3" s="52" t="s">
        <v>21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4"/>
    </row>
    <row r="4" spans="1:13" s="31" customFormat="1" ht="51.75" customHeight="1" thickBot="1" x14ac:dyDescent="0.35">
      <c r="A4" s="48" t="s">
        <v>7</v>
      </c>
      <c r="B4" s="49" t="s">
        <v>20</v>
      </c>
      <c r="C4" s="39" t="s">
        <v>19</v>
      </c>
      <c r="D4" s="27" t="s">
        <v>0</v>
      </c>
      <c r="E4" s="28" t="s">
        <v>1</v>
      </c>
      <c r="F4" s="29" t="s">
        <v>2</v>
      </c>
      <c r="G4" s="29" t="s">
        <v>3</v>
      </c>
      <c r="H4" s="29" t="s">
        <v>4</v>
      </c>
      <c r="I4" s="27" t="s">
        <v>5</v>
      </c>
      <c r="J4" s="37" t="s">
        <v>13</v>
      </c>
      <c r="K4" s="36" t="s">
        <v>16</v>
      </c>
      <c r="L4" s="34" t="s">
        <v>15</v>
      </c>
      <c r="M4" s="30" t="s">
        <v>11</v>
      </c>
    </row>
    <row r="5" spans="1:13" x14ac:dyDescent="0.3">
      <c r="A5" s="47" t="s">
        <v>9</v>
      </c>
      <c r="B5" s="22"/>
      <c r="J5" s="25"/>
      <c r="K5" s="25"/>
      <c r="L5" s="25"/>
      <c r="M5" s="7"/>
    </row>
    <row r="6" spans="1:13" x14ac:dyDescent="0.3">
      <c r="A6" s="4" t="s">
        <v>22</v>
      </c>
      <c r="B6" s="10"/>
      <c r="C6" s="8"/>
      <c r="D6" s="8">
        <v>237244103.78999999</v>
      </c>
      <c r="E6" s="8">
        <v>247914921.90000001</v>
      </c>
      <c r="F6" s="8">
        <v>247997150.25000003</v>
      </c>
      <c r="G6" s="8">
        <v>261744862.74000001</v>
      </c>
      <c r="H6" s="8">
        <v>251848407.78000003</v>
      </c>
      <c r="I6" s="8">
        <v>261731925.77000001</v>
      </c>
      <c r="J6" s="16">
        <f>AVERAGE(G6:I6)</f>
        <v>258441732.09666669</v>
      </c>
      <c r="K6" s="2">
        <f>AVERAGE(E6:H6)</f>
        <v>252376335.66750002</v>
      </c>
      <c r="L6" s="2">
        <f>AVERAGE(E6:I6)</f>
        <v>254247453.68800002</v>
      </c>
      <c r="M6" s="2">
        <f>AVERAGE(D6:I6)</f>
        <v>251413562.03833333</v>
      </c>
    </row>
    <row r="7" spans="1:13" x14ac:dyDescent="0.3">
      <c r="A7" s="4" t="s">
        <v>17</v>
      </c>
      <c r="B7" s="10"/>
      <c r="C7" s="8"/>
      <c r="D7" s="8">
        <v>302073000</v>
      </c>
      <c r="E7" s="8">
        <v>493733841.24000007</v>
      </c>
      <c r="F7" s="8">
        <v>475827843.68000013</v>
      </c>
      <c r="G7" s="8">
        <v>347825942.60999995</v>
      </c>
      <c r="H7" s="8">
        <v>648451724.50999987</v>
      </c>
      <c r="I7" s="8">
        <v>421991946.44</v>
      </c>
      <c r="J7" s="16">
        <f>AVERAGE(G7:I7)</f>
        <v>472756537.85333329</v>
      </c>
      <c r="K7" s="2">
        <f t="shared" ref="K7:K9" si="0">AVERAGE(E7:H7)</f>
        <v>491459838.00999999</v>
      </c>
      <c r="L7" s="2">
        <f t="shared" ref="L7:L9" si="1">AVERAGE(E7:I7)</f>
        <v>477566259.69599998</v>
      </c>
      <c r="M7" s="2">
        <f>AVERAGE(D7:I7)</f>
        <v>448317383.07999998</v>
      </c>
    </row>
    <row r="8" spans="1:13" x14ac:dyDescent="0.3">
      <c r="A8" s="4" t="s">
        <v>18</v>
      </c>
      <c r="B8" s="9"/>
      <c r="C8" s="15"/>
      <c r="D8" s="15">
        <f>D6+D7</f>
        <v>539317103.78999996</v>
      </c>
      <c r="E8" s="15">
        <f t="shared" ref="E8:M8" si="2">E6+E7</f>
        <v>741648763.1400001</v>
      </c>
      <c r="F8" s="15">
        <f t="shared" si="2"/>
        <v>723824993.93000019</v>
      </c>
      <c r="G8" s="15">
        <f t="shared" si="2"/>
        <v>609570805.3499999</v>
      </c>
      <c r="H8" s="15">
        <f t="shared" si="2"/>
        <v>900300132.28999996</v>
      </c>
      <c r="I8" s="15">
        <f t="shared" si="2"/>
        <v>683723872.21000004</v>
      </c>
      <c r="J8" s="16">
        <f t="shared" si="2"/>
        <v>731198269.95000005</v>
      </c>
      <c r="K8" s="2">
        <f t="shared" si="0"/>
        <v>743836173.67750001</v>
      </c>
      <c r="L8" s="16">
        <f t="shared" si="1"/>
        <v>731813713.38400006</v>
      </c>
      <c r="M8" s="16">
        <f t="shared" si="2"/>
        <v>699730945.11833334</v>
      </c>
    </row>
    <row r="9" spans="1:13" x14ac:dyDescent="0.3">
      <c r="A9" s="4" t="s">
        <v>6</v>
      </c>
      <c r="B9" s="9"/>
      <c r="C9" s="17"/>
      <c r="D9" s="17">
        <v>20821</v>
      </c>
      <c r="E9" s="17">
        <v>22137</v>
      </c>
      <c r="F9" s="17">
        <v>21800</v>
      </c>
      <c r="G9" s="17">
        <v>22676</v>
      </c>
      <c r="H9" s="17">
        <v>22663</v>
      </c>
      <c r="I9" s="17">
        <v>22659</v>
      </c>
      <c r="J9" s="26">
        <f>AVERAGE(G9:I9)</f>
        <v>22666</v>
      </c>
      <c r="K9" s="16">
        <f t="shared" si="0"/>
        <v>22319</v>
      </c>
      <c r="L9" s="16">
        <f t="shared" si="1"/>
        <v>22387</v>
      </c>
      <c r="M9" s="26">
        <f>AVERAGE(D9:I9)</f>
        <v>22126</v>
      </c>
    </row>
    <row r="10" spans="1:13" x14ac:dyDescent="0.3">
      <c r="A10" s="5" t="s">
        <v>10</v>
      </c>
      <c r="B10" s="18"/>
      <c r="C10" s="19"/>
      <c r="D10" s="12">
        <f>D8/(D9*1000)</f>
        <v>25.902555294654434</v>
      </c>
      <c r="E10" s="19">
        <f t="shared" ref="E10:M10" si="3">E8/(E9*1000)</f>
        <v>33.502677108009223</v>
      </c>
      <c r="F10" s="19">
        <f t="shared" si="3"/>
        <v>33.202981372935788</v>
      </c>
      <c r="G10" s="19">
        <f t="shared" si="3"/>
        <v>26.881760687511022</v>
      </c>
      <c r="H10" s="19">
        <f t="shared" si="3"/>
        <v>39.725549675241581</v>
      </c>
      <c r="I10" s="19">
        <f t="shared" si="3"/>
        <v>30.174494558894921</v>
      </c>
      <c r="J10" s="32">
        <f t="shared" si="3"/>
        <v>32.259696018265245</v>
      </c>
      <c r="K10" s="35">
        <f>K8/((K9-300)*1000)</f>
        <v>33.78156018336437</v>
      </c>
      <c r="L10" s="35">
        <f t="shared" si="3"/>
        <v>32.689226487872432</v>
      </c>
      <c r="M10" s="32">
        <f t="shared" si="3"/>
        <v>31.624828035719666</v>
      </c>
    </row>
    <row r="11" spans="1:13" s="1" customFormat="1" x14ac:dyDescent="0.3">
      <c r="A11" s="3"/>
      <c r="B11" s="13"/>
      <c r="C11" s="13"/>
      <c r="D11" s="13"/>
      <c r="E11" s="13"/>
      <c r="F11" s="13"/>
      <c r="G11" s="13"/>
      <c r="H11" s="13"/>
      <c r="I11" s="13"/>
      <c r="J11" s="20"/>
      <c r="K11" s="20"/>
      <c r="L11" s="20"/>
      <c r="M11" s="20"/>
    </row>
    <row r="12" spans="1:13" s="43" customFormat="1" ht="16.2" x14ac:dyDescent="0.3">
      <c r="A12" s="46" t="s">
        <v>24</v>
      </c>
      <c r="B12" s="41"/>
      <c r="C12" s="44">
        <v>229.6</v>
      </c>
      <c r="D12" s="45">
        <v>232.96175000000002</v>
      </c>
      <c r="E12" s="45">
        <v>236.71225000000001</v>
      </c>
      <c r="F12" s="45">
        <v>236.99983333333333</v>
      </c>
      <c r="G12" s="45">
        <v>241.71375299760194</v>
      </c>
      <c r="H12" s="45">
        <v>247.7315227817746</v>
      </c>
      <c r="I12" s="45">
        <v>254.25077338129501</v>
      </c>
      <c r="J12" s="42"/>
      <c r="K12" s="42"/>
      <c r="L12" s="42"/>
      <c r="M12" s="42"/>
    </row>
    <row r="13" spans="1:13" x14ac:dyDescent="0.3">
      <c r="A13" s="6" t="s">
        <v>12</v>
      </c>
      <c r="B13" s="21"/>
      <c r="C13" s="14"/>
      <c r="J13" s="35"/>
      <c r="K13" s="35"/>
      <c r="L13" s="35"/>
      <c r="M13" s="35"/>
    </row>
    <row r="14" spans="1:13" x14ac:dyDescent="0.3">
      <c r="A14" s="4" t="s">
        <v>8</v>
      </c>
      <c r="B14" s="11">
        <f>15.37</f>
        <v>15.37</v>
      </c>
      <c r="C14" s="11">
        <f>$B$18*B14</f>
        <v>14.1404</v>
      </c>
      <c r="D14" s="40"/>
      <c r="E14" s="40"/>
      <c r="F14" s="40"/>
      <c r="G14" s="40"/>
      <c r="H14" s="40"/>
      <c r="I14" s="40"/>
      <c r="J14" s="35"/>
      <c r="K14" s="35"/>
      <c r="L14" s="35"/>
      <c r="M14" s="35"/>
    </row>
    <row r="15" spans="1:13" ht="16.2" x14ac:dyDescent="0.3">
      <c r="A15" s="4" t="s">
        <v>26</v>
      </c>
      <c r="B15" s="11">
        <f>3.27*400*8760*0.8/(400*1000)</f>
        <v>22.916160000000001</v>
      </c>
      <c r="C15" s="11">
        <f>$B$18*B15</f>
        <v>21.082867200000003</v>
      </c>
      <c r="D15" s="19"/>
      <c r="E15" s="19"/>
      <c r="F15" s="19"/>
      <c r="G15" s="19"/>
      <c r="H15" s="19"/>
      <c r="I15" s="19"/>
      <c r="J15" s="35"/>
      <c r="K15" s="35"/>
      <c r="L15" s="35"/>
      <c r="M15" s="35"/>
    </row>
    <row r="16" spans="1:13" ht="15" thickBot="1" x14ac:dyDescent="0.35">
      <c r="A16" s="5" t="s">
        <v>23</v>
      </c>
      <c r="B16" s="12">
        <f>B14+B15</f>
        <v>38.286160000000002</v>
      </c>
      <c r="C16" s="12">
        <f>C14+C15</f>
        <v>35.223267200000002</v>
      </c>
      <c r="D16" s="12">
        <f>$C16*D12/$C12</f>
        <v>35.738998116853665</v>
      </c>
      <c r="E16" s="12">
        <f t="shared" ref="E16:I16" si="4">$C16*E12/$C12</f>
        <v>36.314367731982578</v>
      </c>
      <c r="F16" s="12">
        <f t="shared" si="4"/>
        <v>36.358486305990716</v>
      </c>
      <c r="G16" s="12">
        <f t="shared" si="4"/>
        <v>37.081655521556335</v>
      </c>
      <c r="H16" s="12">
        <f t="shared" si="4"/>
        <v>38.004850264831603</v>
      </c>
      <c r="I16" s="12">
        <f t="shared" si="4"/>
        <v>39.004977903379803</v>
      </c>
      <c r="J16" s="33">
        <f>AVERAGE(G16:I16)</f>
        <v>38.030494563255907</v>
      </c>
      <c r="K16" s="38">
        <f>AVERAGE(E16:H16)</f>
        <v>36.93983995609031</v>
      </c>
      <c r="L16" s="35">
        <f>AVERAGE(E16:I16)</f>
        <v>37.352867545548207</v>
      </c>
      <c r="M16" s="32">
        <f>AVERAGE(D16:I16)</f>
        <v>37.08388930743245</v>
      </c>
    </row>
    <row r="17" spans="1:13" s="1" customFormat="1" ht="15" thickBot="1" x14ac:dyDescent="0.35">
      <c r="A17" s="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20"/>
    </row>
    <row r="18" spans="1:13" ht="15" thickBot="1" x14ac:dyDescent="0.35">
      <c r="A18" s="23" t="s">
        <v>14</v>
      </c>
      <c r="B18" s="24">
        <v>0.92</v>
      </c>
    </row>
    <row r="19" spans="1:13" x14ac:dyDescent="0.3">
      <c r="A19" s="50" t="s">
        <v>25</v>
      </c>
    </row>
    <row r="20" spans="1:13" x14ac:dyDescent="0.3">
      <c r="A20" s="55" t="s">
        <v>27</v>
      </c>
      <c r="B20" s="55"/>
    </row>
    <row r="21" spans="1:13" x14ac:dyDescent="0.3">
      <c r="A21" s="51" t="s">
        <v>28</v>
      </c>
      <c r="B21" s="51"/>
    </row>
  </sheetData>
  <mergeCells count="2">
    <mergeCell ref="A3:M3"/>
    <mergeCell ref="A20:B20"/>
  </mergeCells>
  <printOptions horizontalCentered="1" verticalCentered="1"/>
  <pageMargins left="0.45" right="0.45" top="0.75" bottom="0.75" header="0.3" footer="0.3"/>
  <pageSetup scale="60" orientation="landscape" r:id="rId1"/>
  <headerFooter>
    <oddFooter>&amp;R&amp;F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>There are comments included in the spreadsheet.  Please remove if unnecessary.  If needed, then make footnotes at the bottom of the page.  KID 4/6   Done (F.S.) Footnote rev (F.S.)</Comments>
  </documentManagement>
</p:properties>
</file>

<file path=customXml/itemProps1.xml><?xml version="1.0" encoding="utf-8"?>
<ds:datastoreItem xmlns:ds="http://schemas.openxmlformats.org/officeDocument/2006/customXml" ds:itemID="{D784CDDE-5AFC-410D-A184-B9BCAADE1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479B5-1F96-4064-A8D5-28F1E587A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67CE2B-B09A-4D95-95BB-7347AE850DE3}">
  <ds:schemaRefs>
    <ds:schemaRef ds:uri="http://purl.org/dc/terms/"/>
    <ds:schemaRef ds:uri="c85253b9-0a55-49a1-98ad-b5b6252d7079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$kW ests (excl FPL Upgrade CAP)</vt:lpstr>
      <vt:lpstr>'$kW ests (excl FPL Upgrade CAP)'!Print_Area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2016-03-25T19:11:23Z</dcterms:created>
  <dcterms:modified xsi:type="dcterms:W3CDTF">2016-04-13T16:46:30Z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