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56" windowWidth="14772" windowHeight="6888" tabRatio="806"/>
  </bookViews>
  <sheets>
    <sheet name="2017 COST ALLOCATION ANALYSIS" sheetId="11" r:id="rId1"/>
    <sheet name="FIELD COLLECTIONS ANALYSIS" sheetId="1" r:id="rId2"/>
    <sheet name="FIELD COLLECTIONS_2017 " sheetId="26" r:id="rId3"/>
    <sheet name="BUDGET DATA" sheetId="25" r:id="rId4"/>
  </sheets>
  <externalReferences>
    <externalReference r:id="rId5"/>
  </externalReferences>
  <definedNames>
    <definedName name="BARGAINING_UNIT_PWTI">'2017 COST ALLOCATION ANALYSIS'!$I$14</definedName>
    <definedName name="CORPORATE_AG_2017">'2017 COST ALLOCATION ANALYSIS'!$D$56</definedName>
    <definedName name="EXEMPT_PWTI">'2017 COST ALLOCATION ANALYSIS'!$I$13</definedName>
    <definedName name="NON_EXEMPT_PWTI">'2017 COST ALLOCATION ANALYSIS'!$I$12</definedName>
    <definedName name="PERP">'2017 COST ALLOCATION ANALYSIS'!$D$21</definedName>
    <definedName name="SAPBEXhrIndnt" hidden="1">"Wide"</definedName>
    <definedName name="SAPBEXrevision" hidden="1">0</definedName>
    <definedName name="SAPBEXsysID" hidden="1">"GD2"</definedName>
    <definedName name="SAPBEXwbID" hidden="1">"46VO5ZEKU1OSINXHSJ9MQ49V5"</definedName>
    <definedName name="SAPsysID" hidden="1">"708C5W7SBKP804JT78WJ0JNKI"</definedName>
    <definedName name="SAPwbID" hidden="1">"ARS"</definedName>
    <definedName name="TAXES_INSURANCE_PERP_2017">'2017 COST ALLOCATION ANALYSIS'!$D$29</definedName>
  </definedNames>
  <calcPr calcId="145621"/>
</workbook>
</file>

<file path=xl/calcChain.xml><?xml version="1.0" encoding="utf-8"?>
<calcChain xmlns="http://schemas.openxmlformats.org/spreadsheetml/2006/main">
  <c r="F98" i="1" l="1"/>
  <c r="F67" i="1"/>
  <c r="D97" i="1"/>
  <c r="D66" i="1"/>
  <c r="D84" i="1"/>
  <c r="D27" i="1"/>
  <c r="D26" i="1"/>
  <c r="D25" i="1"/>
  <c r="F42" i="1" l="1"/>
  <c r="F106" i="1" l="1"/>
  <c r="F102" i="1"/>
  <c r="F100" i="1"/>
  <c r="F90" i="1"/>
  <c r="F89" i="1"/>
  <c r="F88" i="1"/>
  <c r="F41" i="1"/>
  <c r="F71" i="1"/>
  <c r="F69" i="1"/>
  <c r="F58" i="1"/>
  <c r="F57" i="1"/>
  <c r="D96" i="1" l="1"/>
  <c r="F96" i="1" s="1"/>
  <c r="D95" i="1"/>
  <c r="D92" i="1"/>
  <c r="F92" i="1" s="1"/>
  <c r="D94" i="1"/>
  <c r="D93" i="1"/>
  <c r="F93" i="1" s="1"/>
  <c r="F94" i="1" s="1"/>
  <c r="D63" i="1" l="1"/>
  <c r="D62" i="1"/>
  <c r="D61" i="1"/>
  <c r="D65" i="1"/>
  <c r="D64" i="1"/>
  <c r="C52" i="11"/>
  <c r="C47" i="11"/>
  <c r="C49" i="11" s="1"/>
  <c r="C43" i="11"/>
  <c r="C41" i="11"/>
  <c r="C44" i="11" s="1"/>
  <c r="D45" i="11" s="1"/>
  <c r="C38" i="11"/>
  <c r="D39" i="11" s="1"/>
  <c r="D28" i="11"/>
  <c r="D26" i="11"/>
  <c r="D29" i="11" s="1"/>
  <c r="D25" i="11"/>
  <c r="D21" i="11"/>
  <c r="D30" i="11" s="1"/>
  <c r="D20" i="11"/>
  <c r="H14" i="11"/>
  <c r="E14" i="11"/>
  <c r="G14" i="11" s="1"/>
  <c r="I14" i="11" s="1"/>
  <c r="H13" i="11"/>
  <c r="E13" i="11"/>
  <c r="G13" i="11" s="1"/>
  <c r="I13" i="11" s="1"/>
  <c r="H12" i="11"/>
  <c r="G12" i="11"/>
  <c r="I12" i="11" s="1"/>
  <c r="E12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C51" i="11" l="1"/>
  <c r="C53" i="11" s="1"/>
  <c r="C54" i="11"/>
  <c r="D55" i="11" s="1"/>
  <c r="C50" i="11"/>
  <c r="D42" i="11"/>
  <c r="D56" i="11" s="1"/>
  <c r="F95" i="1" l="1"/>
  <c r="D81" i="1"/>
  <c r="F64" i="1" l="1"/>
  <c r="F65" i="1" l="1"/>
  <c r="F61" i="1"/>
  <c r="F62" i="1"/>
  <c r="F63" i="1" s="1"/>
  <c r="D53" i="1"/>
  <c r="D34" i="1"/>
  <c r="D80" i="1"/>
  <c r="D52" i="1" l="1"/>
  <c r="G114" i="1"/>
  <c r="D33" i="1"/>
  <c r="D35" i="1"/>
  <c r="D28" i="1"/>
  <c r="D82" i="1"/>
  <c r="E80" i="1" s="1"/>
  <c r="F43" i="1"/>
  <c r="F46" i="1" s="1"/>
  <c r="D51" i="1"/>
  <c r="G90" i="1" l="1"/>
  <c r="D54" i="1"/>
  <c r="G104" i="1"/>
  <c r="G88" i="1"/>
  <c r="G100" i="1"/>
  <c r="G106" i="1"/>
  <c r="G95" i="1"/>
  <c r="G93" i="1"/>
  <c r="G96" i="1"/>
  <c r="G92" i="1"/>
  <c r="G102" i="1"/>
  <c r="G89" i="1"/>
  <c r="G94" i="1"/>
  <c r="E81" i="1"/>
  <c r="D36" i="1"/>
  <c r="G65" i="1" l="1"/>
  <c r="G63" i="1"/>
  <c r="G62" i="1"/>
  <c r="G61" i="1"/>
  <c r="G64" i="1"/>
  <c r="G57" i="1"/>
  <c r="G71" i="1"/>
  <c r="G58" i="1"/>
  <c r="G69" i="1"/>
  <c r="E82" i="1"/>
  <c r="G41" i="1"/>
  <c r="G42" i="1"/>
  <c r="G43" i="1" l="1"/>
  <c r="G46" i="1" s="1"/>
  <c r="D9" i="1" l="1"/>
  <c r="D17" i="1"/>
  <c r="H114" i="1" l="1"/>
  <c r="H90" i="1"/>
  <c r="H104" i="1"/>
  <c r="H93" i="1"/>
  <c r="H106" i="1"/>
  <c r="H89" i="1"/>
  <c r="H96" i="1"/>
  <c r="H95" i="1"/>
  <c r="H94" i="1"/>
  <c r="H102" i="1"/>
  <c r="H92" i="1"/>
  <c r="H100" i="1"/>
  <c r="H88" i="1"/>
  <c r="G67" i="1" l="1"/>
  <c r="F66" i="1" l="1"/>
  <c r="F97" i="1"/>
  <c r="G98" i="1"/>
  <c r="H98" i="1"/>
  <c r="H97" i="1" l="1"/>
  <c r="H108" i="1" s="1"/>
  <c r="D20" i="1" s="1"/>
  <c r="G97" i="1"/>
  <c r="G108" i="1" s="1"/>
  <c r="D12" i="1" s="1"/>
  <c r="F108" i="1"/>
  <c r="F73" i="1"/>
  <c r="G66" i="1"/>
  <c r="G113" i="1" l="1"/>
  <c r="G116" i="1" s="1"/>
  <c r="H113" i="1"/>
  <c r="H116" i="1" s="1"/>
  <c r="G73" i="1"/>
  <c r="D10" i="1" l="1"/>
  <c r="D18" i="1"/>
  <c r="D19" i="1" l="1"/>
  <c r="D21" i="1" s="1"/>
  <c r="D11" i="1"/>
  <c r="D13" i="1" s="1"/>
</calcChain>
</file>

<file path=xl/sharedStrings.xml><?xml version="1.0" encoding="utf-8"?>
<sst xmlns="http://schemas.openxmlformats.org/spreadsheetml/2006/main" count="786" uniqueCount="259">
  <si>
    <t>Collection Activity Expense Allocated to Field Collection and Reconnect Service Charges</t>
  </si>
  <si>
    <t>Summary of Cost</t>
  </si>
  <si>
    <t>Service Charge Cost</t>
  </si>
  <si>
    <t>Notes</t>
  </si>
  <si>
    <t>1) Field Collections</t>
  </si>
  <si>
    <t>Back office</t>
  </si>
  <si>
    <t>Final Notice Expense</t>
  </si>
  <si>
    <t>OTC Expense</t>
  </si>
  <si>
    <t>Total Back office</t>
  </si>
  <si>
    <t>Applies to Field Collection Service Charge</t>
  </si>
  <si>
    <t>Field Visit</t>
  </si>
  <si>
    <t>Total Field Collections</t>
  </si>
  <si>
    <t>2) Field Disconnections</t>
  </si>
  <si>
    <t>Applies to Reconnect for Non-payment Service Charge</t>
  </si>
  <si>
    <t>Total Field Disconnections</t>
  </si>
  <si>
    <t>Field Collection</t>
  </si>
  <si>
    <t>Manual Reconnects</t>
  </si>
  <si>
    <t>Automated Reconnects</t>
  </si>
  <si>
    <t>Total Transactions</t>
  </si>
  <si>
    <t>Includes activities associated with the following service charges and transaction volume:</t>
  </si>
  <si>
    <t>Cost per Transaction</t>
  </si>
  <si>
    <t>Final notice postage</t>
  </si>
  <si>
    <t>Final notice paper (notices)</t>
  </si>
  <si>
    <t>Total Final Notice Expense</t>
  </si>
  <si>
    <t>Outbound Telephone Collections</t>
  </si>
  <si>
    <t>Total Labor</t>
  </si>
  <si>
    <t>Non-exempt payroll</t>
  </si>
  <si>
    <t>Rate</t>
  </si>
  <si>
    <t>Non Exempt PWTI</t>
  </si>
  <si>
    <t>Corporate A&amp;G</t>
  </si>
  <si>
    <t>CS Support</t>
  </si>
  <si>
    <t>IM Support</t>
  </si>
  <si>
    <t>Refer to IM Support Tab</t>
  </si>
  <si>
    <t>Contractor expense</t>
  </si>
  <si>
    <t>Non-payroll expenses</t>
  </si>
  <si>
    <t>Total Outbound Telephone Collection expense</t>
  </si>
  <si>
    <t>Field Collections</t>
  </si>
  <si>
    <t>Includes activities associated with the following service charges:</t>
  </si>
  <si>
    <t>Total Manual</t>
  </si>
  <si>
    <t>Total Reconnect Tansactions</t>
  </si>
  <si>
    <t>Cost per Field Collection Service Charge</t>
  </si>
  <si>
    <t>Cost per Reconnect Service Charge Transaction</t>
  </si>
  <si>
    <t>Exempt payroll</t>
  </si>
  <si>
    <t>Exempt PWTI</t>
  </si>
  <si>
    <t>Exempt PERP</t>
  </si>
  <si>
    <t>TI on PERP</t>
  </si>
  <si>
    <t>Vehicle expense</t>
  </si>
  <si>
    <t>Material and supplies</t>
  </si>
  <si>
    <t>Total Field Collection expense</t>
  </si>
  <si>
    <t>(Total Expense)(% of workload)</t>
  </si>
  <si>
    <t>Number of transactions</t>
  </si>
  <si>
    <t>Cost per Field Collection Svc Charge</t>
  </si>
  <si>
    <t>Comparative Analysis w/Detail (A/Fc)</t>
  </si>
  <si>
    <t>Table</t>
  </si>
  <si>
    <t>Account</t>
  </si>
  <si>
    <t/>
  </si>
  <si>
    <t>Resp. cost cntr</t>
  </si>
  <si>
    <t xml:space="preserve"> </t>
  </si>
  <si>
    <t>FPLGRU10003</t>
  </si>
  <si>
    <t>OTHER OPERATING EXPENSES</t>
  </si>
  <si>
    <t>FPLGRU10000</t>
  </si>
  <si>
    <t>INCOME STATEMENT ANALYSIS - INCL SETTLE</t>
  </si>
  <si>
    <t>FPLGRU10019.1</t>
  </si>
  <si>
    <t>Exempt ST</t>
  </si>
  <si>
    <t>FPLGRU10019.2</t>
  </si>
  <si>
    <t>Non- Exempt ST</t>
  </si>
  <si>
    <t>FPLGRU10019</t>
  </si>
  <si>
    <t>REGULAR SALARIES &amp; WAGES</t>
  </si>
  <si>
    <t>FPLGRU10021</t>
  </si>
  <si>
    <t>OTHER EARNINGS</t>
  </si>
  <si>
    <t>FPLGRU100060</t>
  </si>
  <si>
    <t>FPL SALARIES &amp; WAGES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</si>
  <si>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</si>
  <si>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</si>
  <si>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</si>
  <si>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</si>
  <si>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</si>
  <si>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</si>
  <si>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WBS-Reporting WBS-L3</t>
  </si>
  <si>
    <t>FPLGRU10024</t>
  </si>
  <si>
    <t>EMPLOYEE BENEFITS OVERHEADS</t>
  </si>
  <si>
    <t>5992218</t>
  </si>
  <si>
    <t>POWER PLANT: Performance Incentives OH</t>
  </si>
  <si>
    <t>FPLGRU10080</t>
  </si>
  <si>
    <t>PERFORMANCE INCENTIVES</t>
  </si>
  <si>
    <t>5992220</t>
  </si>
  <si>
    <t>POWER PLANT: 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</si>
  <si>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</si>
  <si>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</si>
  <si>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</si>
  <si>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</si>
  <si>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</si>
  <si>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</si>
  <si>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</si>
  <si>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</si>
  <si>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</si>
  <si>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</si>
  <si>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5340100</t>
  </si>
  <si>
    <t>BOOKS PERIODICALS &amp; SUBSCRIPTIONS</t>
  </si>
  <si>
    <t>5600000</t>
  </si>
  <si>
    <t>BUSINESS TRAVEL: Lodging</t>
  </si>
  <si>
    <t>5600100</t>
  </si>
  <si>
    <t>Meals &amp; Entertainment - 50% Non-Deductib</t>
  </si>
  <si>
    <t>5600200</t>
  </si>
  <si>
    <t>BUSINESS TRAVEL: Air</t>
  </si>
  <si>
    <t>5600300</t>
  </si>
  <si>
    <t>BUSINESS TRAVEL: Car Rental</t>
  </si>
  <si>
    <t>5600500</t>
  </si>
  <si>
    <t>BUSINESS TRAVEL: Misc Expenses</t>
  </si>
  <si>
    <t>5600700</t>
  </si>
  <si>
    <t>BUSINESS TRAVEL: Occasional Use Mileage</t>
  </si>
  <si>
    <t>FPLGRU10026</t>
  </si>
  <si>
    <t>EMPLOYEE RELATED EXPENSES</t>
  </si>
  <si>
    <t>FPLGRU10008</t>
  </si>
  <si>
    <t>5750700</t>
  </si>
  <si>
    <t>OUTSIDE SERVICES: Other</t>
  </si>
  <si>
    <t>FPLGRU10009</t>
  </si>
  <si>
    <t>CONTRACTORS &amp; PROFESSIONAL SVCS</t>
  </si>
  <si>
    <t>FPLGRU10079</t>
  </si>
  <si>
    <t>MATERIALS, SUPPLIES &amp; EQUIPMENT</t>
  </si>
  <si>
    <t>FPLGRU10081</t>
  </si>
  <si>
    <t>VEHICLES &amp; TRANSPORTATION</t>
  </si>
  <si>
    <t>FPLGRU10010</t>
  </si>
  <si>
    <t>M&amp;S, TRANSPORTATION &amp; EQUIPMENT</t>
  </si>
  <si>
    <t>5440100</t>
  </si>
  <si>
    <t>RENT EXPENSE: Non Facility</t>
  </si>
  <si>
    <t>5760300</t>
  </si>
  <si>
    <t>OFFICE SUPPLIES</t>
  </si>
  <si>
    <t>5760350</t>
  </si>
  <si>
    <t>FORMS &amp; DUPLICATING</t>
  </si>
  <si>
    <t>5760400</t>
  </si>
  <si>
    <t>POSTAGE</t>
  </si>
  <si>
    <t>FPLGRU10016</t>
  </si>
  <si>
    <t>OFFICE FACILITIES, RENT &amp; ADMINISTRATION</t>
  </si>
  <si>
    <t>5500500</t>
  </si>
  <si>
    <t>CELLULAR TELEPHONE AND PAGERS</t>
  </si>
  <si>
    <t>FPLGRU100170</t>
  </si>
  <si>
    <t>TELECOMMUNICATIONS EXPENSES</t>
  </si>
  <si>
    <t>FPLGRU100171</t>
  </si>
  <si>
    <t>HARDWARE EXPENSES</t>
  </si>
  <si>
    <t>5760220</t>
  </si>
  <si>
    <t>SOFTWARE PURCHASES</t>
  </si>
  <si>
    <t>FPLGRU100172</t>
  </si>
  <si>
    <t>SOFTWARE EXPENSES</t>
  </si>
  <si>
    <t>FPLGRU10017</t>
  </si>
  <si>
    <t>TECHNOLOGY EXPENSES</t>
  </si>
  <si>
    <t>5800000</t>
  </si>
  <si>
    <t>OTHER EXPENSE</t>
  </si>
  <si>
    <t>FPLGRU10018</t>
  </si>
  <si>
    <t>OTHER EXPENSES</t>
  </si>
  <si>
    <t>5410110</t>
  </si>
  <si>
    <t>TELECOM EQUIPMENT MAINTENANCE</t>
  </si>
  <si>
    <t>5250000</t>
  </si>
  <si>
    <t>PAYROLL EXPENSE: Other Earnings</t>
  </si>
  <si>
    <t>5610300</t>
  </si>
  <si>
    <t>DUES &amp; SUBSCRIPTIONS: Civic Organization</t>
  </si>
  <si>
    <t>5500650</t>
  </si>
  <si>
    <t>UTILITIES: Long Distance Telephone</t>
  </si>
  <si>
    <t>5790000</t>
  </si>
  <si>
    <t>COMMUNITY RELATIONS</t>
  </si>
  <si>
    <t>FPLGRU10067</t>
  </si>
  <si>
    <t>COMMUNITY RELATIONS &amp; ADVERTISING</t>
  </si>
  <si>
    <t>5400600</t>
  </si>
  <si>
    <t>SAFETY EQUIPMENT</t>
  </si>
  <si>
    <t>5401700</t>
  </si>
  <si>
    <t>VEHICLE: Utilization Charges</t>
  </si>
  <si>
    <t>5500600</t>
  </si>
  <si>
    <t>UTILITIES: Telephone</t>
  </si>
  <si>
    <t>5620000</t>
  </si>
  <si>
    <t>LICENSES PERMITS &amp; FEES: Federal State</t>
  </si>
  <si>
    <t>FPLGRU10015</t>
  </si>
  <si>
    <t>LICENSES, PERMITS &amp; FEES</t>
  </si>
  <si>
    <t>5600110</t>
  </si>
  <si>
    <t>Meals &amp; Entertainment - 100% Deductible</t>
  </si>
  <si>
    <t>5760120</t>
  </si>
  <si>
    <t>COMPUTER EQUIPMENT MAINTENANCE</t>
  </si>
  <si>
    <t>Inactive Collections-00</t>
  </si>
  <si>
    <t>Outbound Telephone Collections-00</t>
  </si>
  <si>
    <t>Revenue Recovery Cost &amp; Performance-00</t>
  </si>
  <si>
    <t>Total 2017 O&amp;M Expense</t>
  </si>
  <si>
    <t>WV1 -Working Version
JAN 2017 - DEC 2017</t>
  </si>
  <si>
    <t>FLORIDA POWER AND LIGHT COMPANY</t>
  </si>
  <si>
    <t>SUMMARY OF CUSTOMER SERVICE OVERHEADS</t>
  </si>
  <si>
    <t>For Customer Service Fees</t>
  </si>
  <si>
    <t>Line</t>
  </si>
  <si>
    <t>No.</t>
  </si>
  <si>
    <t>Customer Service Pension &amp; Welfare Taxes and Insurance</t>
  </si>
  <si>
    <t>(1)</t>
  </si>
  <si>
    <t>(2)</t>
  </si>
  <si>
    <t>(3)</t>
  </si>
  <si>
    <t>(4) = (2)+(3)</t>
  </si>
  <si>
    <t>(5)</t>
  </si>
  <si>
    <t>(6) = (5)/(4)</t>
  </si>
  <si>
    <t>(7)</t>
  </si>
  <si>
    <t>(8) = (6)+(7)</t>
  </si>
  <si>
    <t xml:space="preserve">2017 Average compensation  per employee </t>
  </si>
  <si>
    <t>Average Salary</t>
  </si>
  <si>
    <t>Average OT</t>
  </si>
  <si>
    <t>Total Average Salary</t>
  </si>
  <si>
    <t xml:space="preserve">2013 Medical Expense per employee </t>
  </si>
  <si>
    <t xml:space="preserve">% Medical Expense </t>
  </si>
  <si>
    <t>PWTI Rate excluding Medical</t>
  </si>
  <si>
    <t>Cust Serv PWTI</t>
  </si>
  <si>
    <t>Non-Bargaining, Non-exempt</t>
  </si>
  <si>
    <t>Non-Bargaining, Exempt</t>
  </si>
  <si>
    <t>Bargaining</t>
  </si>
  <si>
    <t>Performance Incentives - Exempt</t>
  </si>
  <si>
    <t>Exempt Incentive Estimate</t>
  </si>
  <si>
    <t>Exempt Straight Time</t>
  </si>
  <si>
    <t>Executive Straight Time</t>
  </si>
  <si>
    <t>(Line 9-Line 10)</t>
  </si>
  <si>
    <t>(Line 8/Line 11)</t>
  </si>
  <si>
    <t>Taxes and Insurance on Performance Incentives</t>
  </si>
  <si>
    <t>Total Payroll Base</t>
  </si>
  <si>
    <t>Federal Unemployment+ State Unemployment +FICA</t>
  </si>
  <si>
    <t>Payroll Tax (Line 16 /Line 15)</t>
  </si>
  <si>
    <t xml:space="preserve">Worker's Comp </t>
  </si>
  <si>
    <t>External Worker's Comp (Line 18/ Line 15)</t>
  </si>
  <si>
    <t>(Line 17 + Line 19 )</t>
  </si>
  <si>
    <t>Corporate Administrative and General Rate for Customer Service Fees</t>
  </si>
  <si>
    <t>Data from Corp A&amp;G Study</t>
  </si>
  <si>
    <t>Rates to apply to Customer Service Payroll &amp; Contractor base</t>
  </si>
  <si>
    <t>Payroll/Contractor Base in 2014 study</t>
  </si>
  <si>
    <t>Non Payroll Expenses</t>
  </si>
  <si>
    <t>Corporate Facilities</t>
  </si>
  <si>
    <t>For A&amp;G Rate exclude items that are direct charges to CS</t>
  </si>
  <si>
    <t>Capitalized Software</t>
  </si>
  <si>
    <t>A&amp;G dollars from 2015 A&amp;G recap</t>
  </si>
  <si>
    <t>Corp Staff Allocation</t>
  </si>
  <si>
    <t>(Line 29/Line 24)</t>
  </si>
  <si>
    <t>Payroll Expenses(Unloaded)</t>
  </si>
  <si>
    <t>(Line 32/Line 24)</t>
  </si>
  <si>
    <t>2017 PWTI</t>
  </si>
  <si>
    <t>2016 PWTI is derived using 2016 SAP rates developed in Nov of 2014</t>
  </si>
  <si>
    <t>(Line 32 * Line 34)</t>
  </si>
  <si>
    <t>(Line 35/Line 24)</t>
  </si>
  <si>
    <t>2017 PERP</t>
  </si>
  <si>
    <t>Corp staff allocation dollars includes incentive dollars so no incentive calc required</t>
  </si>
  <si>
    <t>Exempt %</t>
  </si>
  <si>
    <t>(Line 38 * Line 39)</t>
  </si>
  <si>
    <t>PERP Rate</t>
  </si>
  <si>
    <t>(Line 40 * Line 41)</t>
  </si>
  <si>
    <t>Taxes &amp; Insurance Loader</t>
  </si>
  <si>
    <t>Line 42 * Line 43)</t>
  </si>
  <si>
    <t>(Lines 42 + 44)</t>
  </si>
  <si>
    <t>(Line 45/Line 24)</t>
  </si>
  <si>
    <t>(Lines 30 + 33 + 36 + 46)</t>
  </si>
  <si>
    <t>Non-Exempt PWTI</t>
  </si>
  <si>
    <t>Taxes and Insurance - Perf. Incentives</t>
  </si>
  <si>
    <t>Number of Transacations</t>
  </si>
  <si>
    <t>Other Earnings</t>
  </si>
  <si>
    <t>UCUS.00000062.02.01</t>
  </si>
  <si>
    <t>FO_FSO_FC_ADM</t>
  </si>
  <si>
    <t>2017 Forecast</t>
  </si>
  <si>
    <t>OPC 014970</t>
  </si>
  <si>
    <t>FPL RC-16</t>
  </si>
  <si>
    <t>OPC 014971</t>
  </si>
  <si>
    <t>OPC 014972</t>
  </si>
  <si>
    <t>OPC 014973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</si>
</sst>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\$\ #,##0\ ;\$\ &quot;(&quot;#,##0&quot;)&quot;"/>
    <numFmt numFmtId="168" formatCode="_-* #,##0.00\ _D_M_-;\-* #,##0.00\ _D_M_-;_-* &quot;-&quot;??\ _D_M_-;_-@_-"/>
    <numFmt numFmtId="169" formatCode="\$\ #,##0.00\ ;\$\ &quot;(&quot;#,##0.00&quot;)&quot;"/>
    <numFmt numFmtId="170" formatCode="0.000%"/>
    <numFmt numFmtId="171" formatCode="&quot;$&quot;#,##0"/>
    <numFmt numFmtId="172" formatCode="#,##0.0\ ;[Red]\(#,##0.0\)"/>
    <numFmt numFmtId="173" formatCode="0.000_)"/>
    <numFmt numFmtId="174" formatCode="_-* #,##0.00\ &quot;DM&quot;_-;\-* #,##0.00\ &quot;DM&quot;_-;_-* &quot;-&quot;??\ &quot;DM&quot;_-;_-@_-"/>
    <numFmt numFmtId="175" formatCode="&quot;$&quot;#,##0\ ;\(&quot;$&quot;#,##0\)"/>
    <numFmt numFmtId="176" formatCode="_-* #,##0.0_-;\-* #,##0.0_-;_-* &quot;-&quot;??_-;_-@_-"/>
    <numFmt numFmtId="177" formatCode="#,##0.00&quot; $&quot;;\-#,##0.00&quot; $&quot;"/>
    <numFmt numFmtId="178" formatCode="0.00_)"/>
    <numFmt numFmtId="179" formatCode="0.000000"/>
  </numFmts>
  <fonts count="6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sz val="11"/>
      <color indexed="10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4"/>
      <name val="Calibri"/>
      <family val="2"/>
    </font>
    <font>
      <sz val="10"/>
      <name val="MS Sans Serif"/>
      <family val="2"/>
    </font>
    <font>
      <sz val="11"/>
      <name val="Tms Rmn"/>
      <family val="1"/>
    </font>
    <font>
      <sz val="11"/>
      <color indexed="8"/>
      <name val="Arial"/>
      <family val="2"/>
    </font>
    <font>
      <sz val="10"/>
      <color indexed="22"/>
      <name val="Arial"/>
      <family val="2"/>
    </font>
    <font>
      <sz val="11"/>
      <name val="??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Palatino"/>
      <family val="1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sz val="8"/>
      <color indexed="12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60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60"/>
        <bgColor indexed="6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9"/>
      </patternFill>
    </fill>
    <fill>
      <patternFill patternType="solid">
        <fgColor indexed="14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1"/>
      </left>
      <right style="thin">
        <color indexed="51"/>
      </right>
      <top/>
      <bottom/>
      <diagonal/>
    </border>
  </borders>
  <cellStyleXfs count="323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1" fillId="12" borderId="0" applyNumberFormat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6" fillId="0" borderId="0"/>
    <xf numFmtId="0" fontId="14" fillId="0" borderId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2" fillId="16" borderId="5" applyNumberFormat="0" applyProtection="0">
      <alignment vertical="center"/>
    </xf>
    <xf numFmtId="4" fontId="15" fillId="16" borderId="5" applyNumberFormat="0" applyProtection="0">
      <alignment vertical="center"/>
    </xf>
    <xf numFmtId="4" fontId="12" fillId="16" borderId="5" applyNumberFormat="0" applyProtection="0">
      <alignment horizontal="left" vertical="center" indent="1"/>
    </xf>
    <xf numFmtId="4" fontId="12" fillId="16" borderId="5" applyNumberFormat="0" applyProtection="0">
      <alignment horizontal="left" vertical="center" indent="1"/>
    </xf>
    <xf numFmtId="0" fontId="16" fillId="0" borderId="6" applyNumberFormat="0" applyProtection="0">
      <alignment horizontal="left" vertical="center" indent="1"/>
    </xf>
    <xf numFmtId="4" fontId="12" fillId="17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2" fillId="19" borderId="5" applyNumberFormat="0" applyProtection="0">
      <alignment horizontal="right" vertical="center"/>
    </xf>
    <xf numFmtId="4" fontId="12" fillId="20" borderId="5" applyNumberFormat="0" applyProtection="0">
      <alignment horizontal="right" vertical="center"/>
    </xf>
    <xf numFmtId="4" fontId="12" fillId="21" borderId="5" applyNumberFormat="0" applyProtection="0">
      <alignment horizontal="right" vertical="center"/>
    </xf>
    <xf numFmtId="4" fontId="12" fillId="22" borderId="5" applyNumberFormat="0" applyProtection="0">
      <alignment horizontal="right" vertical="center"/>
    </xf>
    <xf numFmtId="4" fontId="12" fillId="23" borderId="5" applyNumberFormat="0" applyProtection="0">
      <alignment horizontal="right" vertical="center"/>
    </xf>
    <xf numFmtId="4" fontId="12" fillId="24" borderId="5" applyNumberFormat="0" applyProtection="0">
      <alignment horizontal="right" vertical="center"/>
    </xf>
    <xf numFmtId="4" fontId="12" fillId="25" borderId="5" applyNumberFormat="0" applyProtection="0">
      <alignment horizontal="right" vertical="center"/>
    </xf>
    <xf numFmtId="4" fontId="17" fillId="26" borderId="5" applyNumberFormat="0" applyProtection="0">
      <alignment horizontal="left" vertical="center" indent="1"/>
    </xf>
    <xf numFmtId="4" fontId="17" fillId="26" borderId="5" applyNumberFormat="0" applyProtection="0">
      <alignment horizontal="left" vertical="center" indent="1"/>
    </xf>
    <xf numFmtId="4" fontId="12" fillId="0" borderId="7" applyNumberFormat="0" applyProtection="0">
      <alignment horizontal="left" vertical="center" indent="1"/>
    </xf>
    <xf numFmtId="4" fontId="18" fillId="27" borderId="0" applyNumberFormat="0" applyProtection="0">
      <alignment horizontal="left" vertical="center" indent="1"/>
    </xf>
    <xf numFmtId="0" fontId="6" fillId="28" borderId="5" applyNumberFormat="0" applyProtection="0">
      <alignment horizontal="left" vertical="center" indent="1"/>
    </xf>
    <xf numFmtId="4" fontId="17" fillId="0" borderId="5" applyNumberFormat="0" applyProtection="0">
      <alignment horizontal="left" vertical="center" indent="1"/>
    </xf>
    <xf numFmtId="4" fontId="17" fillId="0" borderId="5" applyNumberFormat="0" applyProtection="0">
      <alignment horizontal="left" vertical="center" indent="1"/>
    </xf>
    <xf numFmtId="0" fontId="9" fillId="0" borderId="5" applyNumberFormat="0" applyProtection="0">
      <alignment horizontal="left" vertical="center" indent="1"/>
    </xf>
    <xf numFmtId="0" fontId="9" fillId="0" borderId="5" applyNumberFormat="0" applyProtection="0">
      <alignment horizontal="left" vertical="center" indent="1"/>
    </xf>
    <xf numFmtId="0" fontId="6" fillId="29" borderId="5" applyNumberFormat="0" applyProtection="0">
      <alignment horizontal="left" vertical="center" indent="1"/>
    </xf>
    <xf numFmtId="0" fontId="6" fillId="0" borderId="5" applyNumberFormat="0" applyProtection="0">
      <alignment horizontal="left" vertical="center" indent="1"/>
    </xf>
    <xf numFmtId="0" fontId="6" fillId="30" borderId="5" applyNumberFormat="0" applyProtection="0">
      <alignment horizontal="left" vertical="center" indent="1"/>
    </xf>
    <xf numFmtId="0" fontId="6" fillId="0" borderId="5" applyNumberFormat="0" applyProtection="0">
      <alignment horizontal="left" vertical="center" indent="1"/>
    </xf>
    <xf numFmtId="0" fontId="6" fillId="31" borderId="5" applyNumberFormat="0" applyProtection="0">
      <alignment horizontal="left" vertical="center" indent="1"/>
    </xf>
    <xf numFmtId="0" fontId="6" fillId="0" borderId="5" applyNumberFormat="0" applyProtection="0">
      <alignment horizontal="left" vertical="center" indent="1"/>
    </xf>
    <xf numFmtId="0" fontId="6" fillId="28" borderId="5" applyNumberFormat="0" applyProtection="0">
      <alignment horizontal="left" vertical="center" indent="1"/>
    </xf>
    <xf numFmtId="0" fontId="6" fillId="0" borderId="0"/>
    <xf numFmtId="4" fontId="12" fillId="32" borderId="5" applyNumberFormat="0" applyProtection="0">
      <alignment vertical="center"/>
    </xf>
    <xf numFmtId="4" fontId="15" fillId="32" borderId="5" applyNumberFormat="0" applyProtection="0">
      <alignment vertical="center"/>
    </xf>
    <xf numFmtId="4" fontId="12" fillId="32" borderId="5" applyNumberFormat="0" applyProtection="0">
      <alignment horizontal="left" vertical="center" indent="1"/>
    </xf>
    <xf numFmtId="4" fontId="12" fillId="32" borderId="5" applyNumberFormat="0" applyProtection="0">
      <alignment horizontal="left" vertical="center" indent="1"/>
    </xf>
    <xf numFmtId="4" fontId="12" fillId="0" borderId="5" applyNumberFormat="0" applyProtection="0">
      <alignment horizontal="right" vertical="center"/>
    </xf>
    <xf numFmtId="4" fontId="15" fillId="33" borderId="5" applyNumberFormat="0" applyProtection="0">
      <alignment horizontal="right" vertical="center"/>
    </xf>
    <xf numFmtId="0" fontId="6" fillId="28" borderId="5" applyNumberFormat="0" applyProtection="0">
      <alignment horizontal="left" vertical="center" indent="1"/>
    </xf>
    <xf numFmtId="0" fontId="9" fillId="0" borderId="6" applyNumberFormat="0" applyProtection="0">
      <alignment horizontal="left" vertical="center" indent="1"/>
    </xf>
    <xf numFmtId="0" fontId="19" fillId="0" borderId="0"/>
    <xf numFmtId="4" fontId="20" fillId="33" borderId="5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34" borderId="0"/>
    <xf numFmtId="0" fontId="23" fillId="35" borderId="9" applyBorder="0"/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4" fontId="22" fillId="0" borderId="10" applyNumberFormat="0" applyProtection="0">
      <alignment horizontal="right" vertical="center"/>
    </xf>
    <xf numFmtId="0" fontId="22" fillId="39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1" borderId="11"/>
    <xf numFmtId="0" fontId="24" fillId="0" borderId="0"/>
    <xf numFmtId="0" fontId="26" fillId="0" borderId="0"/>
    <xf numFmtId="0" fontId="5" fillId="0" borderId="0"/>
    <xf numFmtId="0" fontId="22" fillId="44" borderId="20" applyNumberFormat="0" applyProtection="0">
      <alignment horizontal="left" vertical="top" indent="1"/>
    </xf>
    <xf numFmtId="0" fontId="22" fillId="35" borderId="20" applyNumberFormat="0" applyProtection="0">
      <alignment horizontal="left" vertical="top" indent="1"/>
    </xf>
    <xf numFmtId="9" fontId="5" fillId="0" borderId="0" applyFont="0" applyFill="0" applyBorder="0" applyAlignment="0" applyProtection="0"/>
    <xf numFmtId="0" fontId="27" fillId="0" borderId="0"/>
    <xf numFmtId="0" fontId="6" fillId="0" borderId="0"/>
    <xf numFmtId="4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33" fillId="11" borderId="0" applyNumberFormat="0" applyBorder="0" applyAlignment="0" applyProtection="0"/>
    <xf numFmtId="0" fontId="34" fillId="54" borderId="10" applyNumberFormat="0" applyAlignment="0" applyProtection="0"/>
    <xf numFmtId="0" fontId="35" fillId="51" borderId="22" applyNumberFormat="0" applyAlignment="0" applyProtection="0"/>
    <xf numFmtId="0" fontId="10" fillId="55" borderId="0" applyNumberFormat="0" applyBorder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10" applyNumberFormat="0" applyAlignment="0" applyProtection="0"/>
    <xf numFmtId="0" fontId="40" fillId="0" borderId="26" applyNumberFormat="0" applyFill="0" applyAlignment="0" applyProtection="0"/>
    <xf numFmtId="0" fontId="40" fillId="12" borderId="0" applyNumberFormat="0" applyBorder="0" applyAlignment="0" applyProtection="0"/>
    <xf numFmtId="0" fontId="22" fillId="11" borderId="10" applyNumberFormat="0" applyFont="0" applyAlignment="0" applyProtection="0"/>
    <xf numFmtId="0" fontId="41" fillId="54" borderId="5" applyNumberFormat="0" applyAlignment="0" applyProtection="0"/>
    <xf numFmtId="0" fontId="13" fillId="0" borderId="27" applyNumberFormat="0" applyFill="0" applyAlignment="0" applyProtection="0"/>
    <xf numFmtId="0" fontId="4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" fontId="22" fillId="16" borderId="10" applyNumberFormat="0" applyProtection="0">
      <alignment horizontal="left" vertical="center" indent="1"/>
    </xf>
    <xf numFmtId="4" fontId="22" fillId="56" borderId="10" applyNumberFormat="0" applyProtection="0">
      <alignment vertical="center"/>
    </xf>
    <xf numFmtId="4" fontId="22" fillId="57" borderId="10" applyNumberFormat="0" applyProtection="0">
      <alignment horizontal="right" vertical="center"/>
    </xf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2" fillId="40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10" fillId="71" borderId="0" applyNumberFormat="0" applyBorder="0" applyAlignment="0" applyProtection="0"/>
    <xf numFmtId="0" fontId="10" fillId="2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1" fillId="72" borderId="0" applyNumberFormat="0" applyBorder="0" applyAlignment="0" applyProtection="0"/>
    <xf numFmtId="0" fontId="10" fillId="73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0" fillId="74" borderId="0" applyNumberFormat="0" applyBorder="0" applyAlignment="0" applyProtection="0"/>
    <xf numFmtId="0" fontId="10" fillId="8" borderId="0" applyNumberFormat="0" applyBorder="0" applyAlignment="0" applyProtection="0"/>
    <xf numFmtId="0" fontId="10" fillId="55" borderId="0" applyNumberFormat="0" applyBorder="0" applyAlignment="0" applyProtection="0"/>
    <xf numFmtId="0" fontId="10" fillId="9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0" fillId="73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172" fontId="43" fillId="31" borderId="29">
      <alignment horizontal="center" vertical="center"/>
    </xf>
    <xf numFmtId="0" fontId="34" fillId="54" borderId="10" applyNumberFormat="0" applyAlignment="0" applyProtection="0"/>
    <xf numFmtId="0" fontId="34" fillId="54" borderId="10" applyNumberFormat="0" applyAlignment="0" applyProtection="0"/>
    <xf numFmtId="0" fontId="34" fillId="54" borderId="10" applyNumberFormat="0" applyAlignment="0" applyProtection="0"/>
    <xf numFmtId="0" fontId="34" fillId="54" borderId="10" applyNumberFormat="0" applyAlignment="0" applyProtection="0"/>
    <xf numFmtId="0" fontId="34" fillId="54" borderId="10" applyNumberFormat="0" applyAlignment="0" applyProtection="0"/>
    <xf numFmtId="173" fontId="44" fillId="0" borderId="0"/>
    <xf numFmtId="173" fontId="44" fillId="0" borderId="0"/>
    <xf numFmtId="173" fontId="44" fillId="0" borderId="0"/>
    <xf numFmtId="173" fontId="44" fillId="0" borderId="0"/>
    <xf numFmtId="173" fontId="44" fillId="0" borderId="0"/>
    <xf numFmtId="173" fontId="44" fillId="0" borderId="0"/>
    <xf numFmtId="173" fontId="44" fillId="0" borderId="0"/>
    <xf numFmtId="173" fontId="44" fillId="0" borderId="0"/>
    <xf numFmtId="43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46" fillId="0" borderId="0" applyFont="0" applyFill="0" applyBorder="0" applyAlignment="0" applyProtection="0"/>
    <xf numFmtId="6" fontId="47" fillId="0" borderId="0">
      <protection locked="0"/>
    </xf>
    <xf numFmtId="176" fontId="6" fillId="0" borderId="0">
      <protection locked="0"/>
    </xf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38" fontId="22" fillId="31" borderId="0" applyNumberFormat="0" applyBorder="0" applyAlignment="0" applyProtection="0"/>
    <xf numFmtId="38" fontId="22" fillId="31" borderId="0" applyNumberFormat="0" applyBorder="0" applyAlignment="0" applyProtection="0"/>
    <xf numFmtId="0" fontId="48" fillId="0" borderId="0" applyNumberFormat="0" applyFill="0" applyBorder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177" fontId="6" fillId="0" borderId="0">
      <protection locked="0"/>
    </xf>
    <xf numFmtId="177" fontId="6" fillId="0" borderId="0">
      <protection locked="0"/>
    </xf>
    <xf numFmtId="0" fontId="49" fillId="0" borderId="30" applyNumberFormat="0" applyFill="0" applyAlignment="0" applyProtection="0"/>
    <xf numFmtId="0" fontId="50" fillId="0" borderId="0" applyNumberFormat="0" applyFill="0" applyBorder="0" applyAlignment="0" applyProtection="0"/>
    <xf numFmtId="10" fontId="22" fillId="45" borderId="11" applyNumberFormat="0" applyBorder="0" applyAlignment="0" applyProtection="0"/>
    <xf numFmtId="10" fontId="22" fillId="45" borderId="11" applyNumberFormat="0" applyBorder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0" fontId="39" fillId="12" borderId="10" applyNumberFormat="0" applyAlignment="0" applyProtection="0"/>
    <xf numFmtId="37" fontId="51" fillId="0" borderId="0"/>
    <xf numFmtId="178" fontId="52" fillId="0" borderId="0"/>
    <xf numFmtId="0" fontId="22" fillId="34" borderId="0"/>
    <xf numFmtId="0" fontId="22" fillId="34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34" borderId="0"/>
    <xf numFmtId="0" fontId="3" fillId="0" borderId="0"/>
    <xf numFmtId="0" fontId="3" fillId="0" borderId="0"/>
    <xf numFmtId="0" fontId="53" fillId="0" borderId="0"/>
    <xf numFmtId="0" fontId="53" fillId="0" borderId="0"/>
    <xf numFmtId="0" fontId="10" fillId="0" borderId="0"/>
    <xf numFmtId="0" fontId="6" fillId="0" borderId="0"/>
    <xf numFmtId="0" fontId="53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22" fillId="34" borderId="0"/>
    <xf numFmtId="0" fontId="22" fillId="34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6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14" fillId="0" borderId="0"/>
    <xf numFmtId="0" fontId="6" fillId="0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22" fillId="34" borderId="0"/>
    <xf numFmtId="0" fontId="3" fillId="58" borderId="28" applyNumberFormat="0" applyFont="0" applyAlignment="0" applyProtection="0"/>
    <xf numFmtId="0" fontId="22" fillId="11" borderId="10" applyNumberFormat="0" applyFont="0" applyAlignment="0" applyProtection="0"/>
    <xf numFmtId="0" fontId="22" fillId="11" borderId="10" applyNumberFormat="0" applyFont="0" applyAlignment="0" applyProtection="0"/>
    <xf numFmtId="0" fontId="22" fillId="11" borderId="10" applyNumberFormat="0" applyFont="0" applyAlignment="0" applyProtection="0"/>
    <xf numFmtId="0" fontId="22" fillId="11" borderId="10" applyNumberFormat="0" applyFont="0" applyAlignment="0" applyProtection="0"/>
    <xf numFmtId="0" fontId="22" fillId="11" borderId="10" applyNumberFormat="0" applyFont="0" applyAlignment="0" applyProtection="0"/>
    <xf numFmtId="0" fontId="3" fillId="58" borderId="28" applyNumberFormat="0" applyFont="0" applyAlignment="0" applyProtection="0"/>
    <xf numFmtId="0" fontId="3" fillId="58" borderId="28" applyNumberFormat="0" applyFont="0" applyAlignment="0" applyProtection="0"/>
    <xf numFmtId="0" fontId="3" fillId="58" borderId="28" applyNumberFormat="0" applyFont="0" applyAlignment="0" applyProtection="0"/>
    <xf numFmtId="0" fontId="41" fillId="54" borderId="5" applyNumberFormat="0" applyAlignment="0" applyProtection="0"/>
    <xf numFmtId="0" fontId="41" fillId="54" borderId="5" applyNumberFormat="0" applyAlignment="0" applyProtection="0"/>
    <xf numFmtId="0" fontId="41" fillId="54" borderId="5" applyNumberFormat="0" applyAlignment="0" applyProtection="0"/>
    <xf numFmtId="0" fontId="41" fillId="54" borderId="5" applyNumberFormat="0" applyAlignment="0" applyProtection="0"/>
    <xf numFmtId="0" fontId="41" fillId="54" borderId="5" applyNumberFormat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22" fillId="56" borderId="10" applyNumberFormat="0" applyProtection="0">
      <alignment vertical="center"/>
    </xf>
    <xf numFmtId="4" fontId="22" fillId="56" borderId="10" applyNumberFormat="0" applyProtection="0">
      <alignment vertical="center"/>
    </xf>
    <xf numFmtId="4" fontId="22" fillId="56" borderId="10" applyNumberFormat="0" applyProtection="0">
      <alignment vertical="center"/>
    </xf>
    <xf numFmtId="4" fontId="22" fillId="56" borderId="10" applyNumberFormat="0" applyProtection="0">
      <alignment vertical="center"/>
    </xf>
    <xf numFmtId="4" fontId="22" fillId="56" borderId="10" applyNumberFormat="0" applyProtection="0">
      <alignment vertical="center"/>
    </xf>
    <xf numFmtId="4" fontId="22" fillId="56" borderId="10" applyNumberFormat="0" applyProtection="0">
      <alignment vertical="center"/>
    </xf>
    <xf numFmtId="4" fontId="22" fillId="56" borderId="10" applyNumberFormat="0" applyProtection="0">
      <alignment vertical="center"/>
    </xf>
    <xf numFmtId="4" fontId="22" fillId="5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54" fillId="16" borderId="10" applyNumberFormat="0" applyProtection="0">
      <alignment vertical="center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4" fontId="22" fillId="16" borderId="10" applyNumberFormat="0" applyProtection="0">
      <alignment horizontal="left" vertical="center" indent="1"/>
    </xf>
    <xf numFmtId="0" fontId="55" fillId="56" borderId="20" applyNumberFormat="0" applyProtection="0">
      <alignment horizontal="left" vertical="top" indent="1"/>
    </xf>
    <xf numFmtId="0" fontId="55" fillId="56" borderId="20" applyNumberFormat="0" applyProtection="0">
      <alignment horizontal="left" vertical="top" indent="1"/>
    </xf>
    <xf numFmtId="0" fontId="55" fillId="56" borderId="20" applyNumberFormat="0" applyProtection="0">
      <alignment horizontal="left" vertical="top" indent="1"/>
    </xf>
    <xf numFmtId="0" fontId="55" fillId="56" borderId="20" applyNumberFormat="0" applyProtection="0">
      <alignment horizontal="left" vertical="top" indent="1"/>
    </xf>
    <xf numFmtId="0" fontId="55" fillId="56" borderId="20" applyNumberFormat="0" applyProtection="0">
      <alignment horizontal="left" vertical="top" indent="1"/>
    </xf>
    <xf numFmtId="0" fontId="55" fillId="56" borderId="20" applyNumberFormat="0" applyProtection="0">
      <alignment horizontal="left" vertical="top" indent="1"/>
    </xf>
    <xf numFmtId="0" fontId="55" fillId="56" borderId="20" applyNumberFormat="0" applyProtection="0">
      <alignment horizontal="left" vertical="top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12" fillId="75" borderId="20" applyNumberFormat="0" applyProtection="0">
      <alignment horizontal="right" vertical="center"/>
    </xf>
    <xf numFmtId="4" fontId="22" fillId="75" borderId="10" applyNumberFormat="0" applyProtection="0">
      <alignment horizontal="right" vertical="center"/>
    </xf>
    <xf numFmtId="4" fontId="22" fillId="75" borderId="10" applyNumberFormat="0" applyProtection="0">
      <alignment horizontal="right" vertical="center"/>
    </xf>
    <xf numFmtId="4" fontId="22" fillId="75" borderId="10" applyNumberFormat="0" applyProtection="0">
      <alignment horizontal="right" vertical="center"/>
    </xf>
    <xf numFmtId="4" fontId="22" fillId="75" borderId="10" applyNumberFormat="0" applyProtection="0">
      <alignment horizontal="right" vertical="center"/>
    </xf>
    <xf numFmtId="4" fontId="22" fillId="75" borderId="10" applyNumberFormat="0" applyProtection="0">
      <alignment horizontal="right" vertical="center"/>
    </xf>
    <xf numFmtId="4" fontId="22" fillId="75" borderId="10" applyNumberFormat="0" applyProtection="0">
      <alignment horizontal="right" vertical="center"/>
    </xf>
    <xf numFmtId="4" fontId="22" fillId="75" borderId="10" applyNumberFormat="0" applyProtection="0">
      <alignment horizontal="right" vertical="center"/>
    </xf>
    <xf numFmtId="4" fontId="12" fillId="76" borderId="20" applyNumberFormat="0" applyProtection="0">
      <alignment horizontal="right" vertical="center"/>
    </xf>
    <xf numFmtId="4" fontId="22" fillId="77" borderId="10" applyNumberFormat="0" applyProtection="0">
      <alignment horizontal="right" vertical="center"/>
    </xf>
    <xf numFmtId="4" fontId="22" fillId="77" borderId="10" applyNumberFormat="0" applyProtection="0">
      <alignment horizontal="right" vertical="center"/>
    </xf>
    <xf numFmtId="4" fontId="22" fillId="77" borderId="10" applyNumberFormat="0" applyProtection="0">
      <alignment horizontal="right" vertical="center"/>
    </xf>
    <xf numFmtId="4" fontId="22" fillId="77" borderId="10" applyNumberFormat="0" applyProtection="0">
      <alignment horizontal="right" vertical="center"/>
    </xf>
    <xf numFmtId="4" fontId="22" fillId="77" borderId="10" applyNumberFormat="0" applyProtection="0">
      <alignment horizontal="right" vertical="center"/>
    </xf>
    <xf numFmtId="4" fontId="22" fillId="77" borderId="10" applyNumberFormat="0" applyProtection="0">
      <alignment horizontal="right" vertical="center"/>
    </xf>
    <xf numFmtId="4" fontId="22" fillId="77" borderId="10" applyNumberFormat="0" applyProtection="0">
      <alignment horizontal="right" vertical="center"/>
    </xf>
    <xf numFmtId="4" fontId="12" fillId="78" borderId="20" applyNumberFormat="0" applyProtection="0">
      <alignment horizontal="right" vertical="center"/>
    </xf>
    <xf numFmtId="4" fontId="22" fillId="78" borderId="31" applyNumberFormat="0" applyProtection="0">
      <alignment horizontal="right" vertical="center"/>
    </xf>
    <xf numFmtId="4" fontId="22" fillId="78" borderId="31" applyNumberFormat="0" applyProtection="0">
      <alignment horizontal="right" vertical="center"/>
    </xf>
    <xf numFmtId="4" fontId="22" fillId="78" borderId="31" applyNumberFormat="0" applyProtection="0">
      <alignment horizontal="right" vertical="center"/>
    </xf>
    <xf numFmtId="4" fontId="22" fillId="78" borderId="31" applyNumberFormat="0" applyProtection="0">
      <alignment horizontal="right" vertical="center"/>
    </xf>
    <xf numFmtId="4" fontId="22" fillId="78" borderId="31" applyNumberFormat="0" applyProtection="0">
      <alignment horizontal="right" vertical="center"/>
    </xf>
    <xf numFmtId="4" fontId="22" fillId="78" borderId="31" applyNumberFormat="0" applyProtection="0">
      <alignment horizontal="right" vertical="center"/>
    </xf>
    <xf numFmtId="4" fontId="22" fillId="57" borderId="10" applyNumberFormat="0" applyProtection="0">
      <alignment horizontal="right" vertical="center"/>
    </xf>
    <xf numFmtId="4" fontId="22" fillId="57" borderId="10" applyNumberFormat="0" applyProtection="0">
      <alignment horizontal="right" vertical="center"/>
    </xf>
    <xf numFmtId="4" fontId="22" fillId="57" borderId="10" applyNumberFormat="0" applyProtection="0">
      <alignment horizontal="right" vertical="center"/>
    </xf>
    <xf numFmtId="4" fontId="22" fillId="57" borderId="10" applyNumberFormat="0" applyProtection="0">
      <alignment horizontal="right" vertical="center"/>
    </xf>
    <xf numFmtId="4" fontId="22" fillId="57" borderId="10" applyNumberFormat="0" applyProtection="0">
      <alignment horizontal="right" vertical="center"/>
    </xf>
    <xf numFmtId="4" fontId="22" fillId="57" borderId="10" applyNumberFormat="0" applyProtection="0">
      <alignment horizontal="right" vertical="center"/>
    </xf>
    <xf numFmtId="4" fontId="22" fillId="57" borderId="10" applyNumberFormat="0" applyProtection="0">
      <alignment horizontal="right" vertical="center"/>
    </xf>
    <xf numFmtId="4" fontId="12" fillId="79" borderId="2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22" fillId="79" borderId="10" applyNumberFormat="0" applyProtection="0">
      <alignment horizontal="right" vertical="center"/>
    </xf>
    <xf numFmtId="4" fontId="12" fillId="80" borderId="2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22" fillId="80" borderId="10" applyNumberFormat="0" applyProtection="0">
      <alignment horizontal="right" vertical="center"/>
    </xf>
    <xf numFmtId="4" fontId="12" fillId="81" borderId="2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22" fillId="81" borderId="10" applyNumberFormat="0" applyProtection="0">
      <alignment horizontal="right" vertical="center"/>
    </xf>
    <xf numFmtId="4" fontId="12" fillId="82" borderId="2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22" fillId="82" borderId="10" applyNumberFormat="0" applyProtection="0">
      <alignment horizontal="right" vertical="center"/>
    </xf>
    <xf numFmtId="4" fontId="12" fillId="83" borderId="20" applyNumberFormat="0" applyProtection="0">
      <alignment horizontal="right" vertical="center"/>
    </xf>
    <xf numFmtId="4" fontId="22" fillId="83" borderId="10" applyNumberFormat="0" applyProtection="0">
      <alignment horizontal="right" vertical="center"/>
    </xf>
    <xf numFmtId="4" fontId="22" fillId="83" borderId="10" applyNumberFormat="0" applyProtection="0">
      <alignment horizontal="right" vertical="center"/>
    </xf>
    <xf numFmtId="4" fontId="22" fillId="83" borderId="10" applyNumberFormat="0" applyProtection="0">
      <alignment horizontal="right" vertical="center"/>
    </xf>
    <xf numFmtId="4" fontId="22" fillId="83" borderId="10" applyNumberFormat="0" applyProtection="0">
      <alignment horizontal="right" vertical="center"/>
    </xf>
    <xf numFmtId="4" fontId="22" fillId="83" borderId="10" applyNumberFormat="0" applyProtection="0">
      <alignment horizontal="right" vertical="center"/>
    </xf>
    <xf numFmtId="4" fontId="22" fillId="83" borderId="10" applyNumberFormat="0" applyProtection="0">
      <alignment horizontal="right" vertical="center"/>
    </xf>
    <xf numFmtId="4" fontId="22" fillId="83" borderId="10" applyNumberFormat="0" applyProtection="0">
      <alignment horizontal="right" vertical="center"/>
    </xf>
    <xf numFmtId="4" fontId="22" fillId="84" borderId="31" applyNumberFormat="0" applyProtection="0">
      <alignment horizontal="left" vertical="center" indent="1"/>
    </xf>
    <xf numFmtId="4" fontId="22" fillId="84" borderId="31" applyNumberFormat="0" applyProtection="0">
      <alignment horizontal="left" vertical="center" indent="1"/>
    </xf>
    <xf numFmtId="4" fontId="22" fillId="84" borderId="31" applyNumberFormat="0" applyProtection="0">
      <alignment horizontal="left" vertical="center" indent="1"/>
    </xf>
    <xf numFmtId="4" fontId="22" fillId="84" borderId="31" applyNumberFormat="0" applyProtection="0">
      <alignment horizontal="left" vertical="center" indent="1"/>
    </xf>
    <xf numFmtId="4" fontId="22" fillId="84" borderId="31" applyNumberFormat="0" applyProtection="0">
      <alignment horizontal="left" vertical="center" indent="1"/>
    </xf>
    <xf numFmtId="4" fontId="22" fillId="84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6" fillId="35" borderId="31" applyNumberFormat="0" applyProtection="0">
      <alignment horizontal="left" vertical="center" indent="1"/>
    </xf>
    <xf numFmtId="4" fontId="12" fillId="44" borderId="20" applyNumberFormat="0" applyProtection="0">
      <alignment horizontal="right" vertical="center"/>
    </xf>
    <xf numFmtId="4" fontId="22" fillId="44" borderId="10" applyNumberFormat="0" applyProtection="0">
      <alignment horizontal="right" vertical="center"/>
    </xf>
    <xf numFmtId="4" fontId="22" fillId="44" borderId="10" applyNumberFormat="0" applyProtection="0">
      <alignment horizontal="right" vertical="center"/>
    </xf>
    <xf numFmtId="4" fontId="22" fillId="44" borderId="10" applyNumberFormat="0" applyProtection="0">
      <alignment horizontal="right" vertical="center"/>
    </xf>
    <xf numFmtId="4" fontId="22" fillId="44" borderId="10" applyNumberFormat="0" applyProtection="0">
      <alignment horizontal="right" vertical="center"/>
    </xf>
    <xf numFmtId="4" fontId="22" fillId="44" borderId="10" applyNumberFormat="0" applyProtection="0">
      <alignment horizontal="right" vertical="center"/>
    </xf>
    <xf numFmtId="4" fontId="22" fillId="44" borderId="10" applyNumberFormat="0" applyProtection="0">
      <alignment horizontal="right" vertical="center"/>
    </xf>
    <xf numFmtId="4" fontId="22" fillId="44" borderId="10" applyNumberFormat="0" applyProtection="0">
      <alignment horizontal="right" vertical="center"/>
    </xf>
    <xf numFmtId="4" fontId="17" fillId="0" borderId="0" applyNumberFormat="0" applyProtection="0">
      <alignment horizontal="left" vertical="center" indent="1"/>
    </xf>
    <xf numFmtId="4" fontId="22" fillId="38" borderId="31" applyNumberFormat="0" applyProtection="0">
      <alignment horizontal="left" vertical="center" indent="1"/>
    </xf>
    <xf numFmtId="4" fontId="22" fillId="38" borderId="31" applyNumberFormat="0" applyProtection="0">
      <alignment horizontal="left" vertical="center" indent="1"/>
    </xf>
    <xf numFmtId="4" fontId="22" fillId="38" borderId="31" applyNumberFormat="0" applyProtection="0">
      <alignment horizontal="left" vertical="center" indent="1"/>
    </xf>
    <xf numFmtId="4" fontId="22" fillId="38" borderId="31" applyNumberFormat="0" applyProtection="0">
      <alignment horizontal="left" vertical="center" indent="1"/>
    </xf>
    <xf numFmtId="4" fontId="22" fillId="38" borderId="31" applyNumberFormat="0" applyProtection="0">
      <alignment horizontal="left" vertical="center" indent="1"/>
    </xf>
    <xf numFmtId="4" fontId="22" fillId="38" borderId="31" applyNumberFormat="0" applyProtection="0">
      <alignment horizontal="left" vertical="center" indent="1"/>
    </xf>
    <xf numFmtId="4" fontId="17" fillId="0" borderId="0" applyNumberFormat="0" applyProtection="0">
      <alignment horizontal="left" vertical="center" indent="1"/>
    </xf>
    <xf numFmtId="4" fontId="22" fillId="44" borderId="31" applyNumberFormat="0" applyProtection="0">
      <alignment horizontal="left" vertical="center" indent="1"/>
    </xf>
    <xf numFmtId="4" fontId="22" fillId="44" borderId="31" applyNumberFormat="0" applyProtection="0">
      <alignment horizontal="left" vertical="center" indent="1"/>
    </xf>
    <xf numFmtId="4" fontId="22" fillId="44" borderId="31" applyNumberFormat="0" applyProtection="0">
      <alignment horizontal="left" vertical="center" indent="1"/>
    </xf>
    <xf numFmtId="4" fontId="22" fillId="44" borderId="31" applyNumberFormat="0" applyProtection="0">
      <alignment horizontal="left" vertical="center" indent="1"/>
    </xf>
    <xf numFmtId="4" fontId="22" fillId="44" borderId="31" applyNumberFormat="0" applyProtection="0">
      <alignment horizontal="left" vertical="center" indent="1"/>
    </xf>
    <xf numFmtId="4" fontId="22" fillId="44" borderId="31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40" borderId="10" applyNumberFormat="0" applyProtection="0">
      <alignment horizontal="left" vertical="center" indent="1"/>
    </xf>
    <xf numFmtId="0" fontId="22" fillId="35" borderId="20" applyNumberFormat="0" applyProtection="0">
      <alignment horizontal="left" vertical="top" indent="1"/>
    </xf>
    <xf numFmtId="0" fontId="22" fillId="35" borderId="20" applyNumberFormat="0" applyProtection="0">
      <alignment horizontal="left" vertical="top" indent="1"/>
    </xf>
    <xf numFmtId="0" fontId="22" fillId="35" borderId="20" applyNumberFormat="0" applyProtection="0">
      <alignment horizontal="left" vertical="top" indent="1"/>
    </xf>
    <xf numFmtId="0" fontId="22" fillId="35" borderId="20" applyNumberFormat="0" applyProtection="0">
      <alignment horizontal="left" vertical="top" indent="1"/>
    </xf>
    <xf numFmtId="0" fontId="22" fillId="35" borderId="20" applyNumberFormat="0" applyProtection="0">
      <alignment horizontal="left" vertical="top" indent="1"/>
    </xf>
    <xf numFmtId="0" fontId="22" fillId="35" borderId="20" applyNumberFormat="0" applyProtection="0">
      <alignment horizontal="left" vertical="top" indent="1"/>
    </xf>
    <xf numFmtId="0" fontId="22" fillId="35" borderId="20" applyNumberFormat="0" applyProtection="0">
      <alignment horizontal="left" vertical="top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37" borderId="10" applyNumberFormat="0" applyProtection="0">
      <alignment horizontal="left" vertical="center" indent="1"/>
    </xf>
    <xf numFmtId="0" fontId="22" fillId="44" borderId="20" applyNumberFormat="0" applyProtection="0">
      <alignment horizontal="left" vertical="top" indent="1"/>
    </xf>
    <xf numFmtId="0" fontId="22" fillId="44" borderId="20" applyNumberFormat="0" applyProtection="0">
      <alignment horizontal="left" vertical="top" indent="1"/>
    </xf>
    <xf numFmtId="0" fontId="22" fillId="44" borderId="20" applyNumberFormat="0" applyProtection="0">
      <alignment horizontal="left" vertical="top" indent="1"/>
    </xf>
    <xf numFmtId="0" fontId="22" fillId="44" borderId="20" applyNumberFormat="0" applyProtection="0">
      <alignment horizontal="left" vertical="top" indent="1"/>
    </xf>
    <xf numFmtId="0" fontId="22" fillId="44" borderId="20" applyNumberFormat="0" applyProtection="0">
      <alignment horizontal="left" vertical="top" indent="1"/>
    </xf>
    <xf numFmtId="0" fontId="22" fillId="44" borderId="20" applyNumberFormat="0" applyProtection="0">
      <alignment horizontal="left" vertical="top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10" applyNumberFormat="0" applyProtection="0">
      <alignment horizontal="left" vertical="center" indent="1"/>
    </xf>
    <xf numFmtId="0" fontId="22" fillId="39" borderId="20" applyNumberFormat="0" applyProtection="0">
      <alignment horizontal="left" vertical="top" indent="1"/>
    </xf>
    <xf numFmtId="0" fontId="22" fillId="39" borderId="20" applyNumberFormat="0" applyProtection="0">
      <alignment horizontal="left" vertical="top" indent="1"/>
    </xf>
    <xf numFmtId="0" fontId="22" fillId="39" borderId="20" applyNumberFormat="0" applyProtection="0">
      <alignment horizontal="left" vertical="top" indent="1"/>
    </xf>
    <xf numFmtId="0" fontId="22" fillId="39" borderId="20" applyNumberFormat="0" applyProtection="0">
      <alignment horizontal="left" vertical="top" indent="1"/>
    </xf>
    <xf numFmtId="0" fontId="22" fillId="39" borderId="20" applyNumberFormat="0" applyProtection="0">
      <alignment horizontal="left" vertical="top" indent="1"/>
    </xf>
    <xf numFmtId="0" fontId="22" fillId="39" borderId="20" applyNumberFormat="0" applyProtection="0">
      <alignment horizontal="left" vertical="top" indent="1"/>
    </xf>
    <xf numFmtId="0" fontId="22" fillId="39" borderId="20" applyNumberFormat="0" applyProtection="0">
      <alignment horizontal="left" vertical="top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10" applyNumberFormat="0" applyProtection="0">
      <alignment horizontal="left" vertical="center" indent="1"/>
    </xf>
    <xf numFmtId="0" fontId="22" fillId="38" borderId="20" applyNumberFormat="0" applyProtection="0">
      <alignment horizontal="left" vertical="top" indent="1"/>
    </xf>
    <xf numFmtId="0" fontId="22" fillId="38" borderId="20" applyNumberFormat="0" applyProtection="0">
      <alignment horizontal="left" vertical="top" indent="1"/>
    </xf>
    <xf numFmtId="0" fontId="22" fillId="38" borderId="20" applyNumberFormat="0" applyProtection="0">
      <alignment horizontal="left" vertical="top" indent="1"/>
    </xf>
    <xf numFmtId="0" fontId="22" fillId="38" borderId="20" applyNumberFormat="0" applyProtection="0">
      <alignment horizontal="left" vertical="top" indent="1"/>
    </xf>
    <xf numFmtId="0" fontId="22" fillId="38" borderId="20" applyNumberFormat="0" applyProtection="0">
      <alignment horizontal="left" vertical="top" indent="1"/>
    </xf>
    <xf numFmtId="0" fontId="22" fillId="38" borderId="20" applyNumberFormat="0" applyProtection="0">
      <alignment horizontal="left" vertical="top" indent="1"/>
    </xf>
    <xf numFmtId="0" fontId="22" fillId="38" borderId="20" applyNumberFormat="0" applyProtection="0">
      <alignment horizontal="left" vertical="top" indent="1"/>
    </xf>
    <xf numFmtId="0" fontId="23" fillId="35" borderId="9" applyBorder="0"/>
    <xf numFmtId="0" fontId="23" fillId="35" borderId="9" applyBorder="0"/>
    <xf numFmtId="0" fontId="23" fillId="35" borderId="9" applyBorder="0"/>
    <xf numFmtId="0" fontId="23" fillId="35" borderId="9" applyBorder="0"/>
    <xf numFmtId="0" fontId="23" fillId="35" borderId="9" applyBorder="0"/>
    <xf numFmtId="4" fontId="12" fillId="32" borderId="20" applyNumberFormat="0" applyProtection="0">
      <alignment vertical="center"/>
    </xf>
    <xf numFmtId="4" fontId="56" fillId="85" borderId="20" applyNumberFormat="0" applyProtection="0">
      <alignment vertical="center"/>
    </xf>
    <xf numFmtId="4" fontId="56" fillId="85" borderId="20" applyNumberFormat="0" applyProtection="0">
      <alignment vertical="center"/>
    </xf>
    <xf numFmtId="4" fontId="56" fillId="85" borderId="20" applyNumberFormat="0" applyProtection="0">
      <alignment vertical="center"/>
    </xf>
    <xf numFmtId="4" fontId="56" fillId="85" borderId="20" applyNumberFormat="0" applyProtection="0">
      <alignment vertical="center"/>
    </xf>
    <xf numFmtId="4" fontId="56" fillId="85" borderId="20" applyNumberFormat="0" applyProtection="0">
      <alignment vertical="center"/>
    </xf>
    <xf numFmtId="4" fontId="56" fillId="85" borderId="20" applyNumberFormat="0" applyProtection="0">
      <alignment vertical="center"/>
    </xf>
    <xf numFmtId="4" fontId="54" fillId="32" borderId="11" applyNumberFormat="0" applyProtection="0">
      <alignment vertical="center"/>
    </xf>
    <xf numFmtId="4" fontId="54" fillId="32" borderId="11" applyNumberFormat="0" applyProtection="0">
      <alignment vertical="center"/>
    </xf>
    <xf numFmtId="4" fontId="54" fillId="32" borderId="11" applyNumberFormat="0" applyProtection="0">
      <alignment vertical="center"/>
    </xf>
    <xf numFmtId="4" fontId="12" fillId="32" borderId="20" applyNumberFormat="0" applyProtection="0">
      <alignment horizontal="left" vertical="center" indent="1"/>
    </xf>
    <xf numFmtId="4" fontId="56" fillId="40" borderId="20" applyNumberFormat="0" applyProtection="0">
      <alignment horizontal="left" vertical="center" indent="1"/>
    </xf>
    <xf numFmtId="4" fontId="56" fillId="40" borderId="20" applyNumberFormat="0" applyProtection="0">
      <alignment horizontal="left" vertical="center" indent="1"/>
    </xf>
    <xf numFmtId="4" fontId="56" fillId="40" borderId="20" applyNumberFormat="0" applyProtection="0">
      <alignment horizontal="left" vertical="center" indent="1"/>
    </xf>
    <xf numFmtId="4" fontId="56" fillId="40" borderId="20" applyNumberFormat="0" applyProtection="0">
      <alignment horizontal="left" vertical="center" indent="1"/>
    </xf>
    <xf numFmtId="4" fontId="56" fillId="40" borderId="20" applyNumberFormat="0" applyProtection="0">
      <alignment horizontal="left" vertical="center" indent="1"/>
    </xf>
    <xf numFmtId="4" fontId="56" fillId="40" borderId="20" applyNumberFormat="0" applyProtection="0">
      <alignment horizontal="left" vertical="center" indent="1"/>
    </xf>
    <xf numFmtId="0" fontId="12" fillId="32" borderId="20" applyNumberFormat="0" applyProtection="0">
      <alignment horizontal="left" vertical="top" indent="1"/>
    </xf>
    <xf numFmtId="0" fontId="56" fillId="85" borderId="20" applyNumberFormat="0" applyProtection="0">
      <alignment horizontal="left" vertical="top" indent="1"/>
    </xf>
    <xf numFmtId="0" fontId="56" fillId="85" borderId="20" applyNumberFormat="0" applyProtection="0">
      <alignment horizontal="left" vertical="top" indent="1"/>
    </xf>
    <xf numFmtId="0" fontId="56" fillId="85" borderId="20" applyNumberFormat="0" applyProtection="0">
      <alignment horizontal="left" vertical="top" indent="1"/>
    </xf>
    <xf numFmtId="0" fontId="56" fillId="85" borderId="20" applyNumberFormat="0" applyProtection="0">
      <alignment horizontal="left" vertical="top" indent="1"/>
    </xf>
    <xf numFmtId="0" fontId="56" fillId="85" borderId="20" applyNumberFormat="0" applyProtection="0">
      <alignment horizontal="left" vertical="top" indent="1"/>
    </xf>
    <xf numFmtId="0" fontId="56" fillId="85" borderId="20" applyNumberFormat="0" applyProtection="0">
      <alignment horizontal="left" vertical="top" indent="1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12" fillId="38" borderId="2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22" fillId="0" borderId="10" applyNumberFormat="0" applyProtection="0">
      <alignment horizontal="right" vertical="center"/>
    </xf>
    <xf numFmtId="4" fontId="54" fillId="45" borderId="10" applyNumberFormat="0" applyProtection="0">
      <alignment horizontal="right" vertical="center"/>
    </xf>
    <xf numFmtId="4" fontId="54" fillId="45" borderId="10" applyNumberFormat="0" applyProtection="0">
      <alignment horizontal="right" vertical="center"/>
    </xf>
    <xf numFmtId="4" fontId="54" fillId="45" borderId="10" applyNumberFormat="0" applyProtection="0">
      <alignment horizontal="right" vertical="center"/>
    </xf>
    <xf numFmtId="4" fontId="54" fillId="45" borderId="10" applyNumberFormat="0" applyProtection="0">
      <alignment horizontal="right" vertical="center"/>
    </xf>
    <xf numFmtId="4" fontId="54" fillId="45" borderId="10" applyNumberFormat="0" applyProtection="0">
      <alignment horizontal="right" vertical="center"/>
    </xf>
    <xf numFmtId="4" fontId="54" fillId="45" borderId="10" applyNumberFormat="0" applyProtection="0">
      <alignment horizontal="right" vertical="center"/>
    </xf>
    <xf numFmtId="4" fontId="54" fillId="45" borderId="10" applyNumberFormat="0" applyProtection="0">
      <alignment horizontal="right" vertical="center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4" fontId="22" fillId="36" borderId="10" applyNumberFormat="0" applyProtection="0">
      <alignment horizontal="left" vertical="center" indent="1"/>
    </xf>
    <xf numFmtId="0" fontId="56" fillId="44" borderId="20" applyNumberFormat="0" applyProtection="0">
      <alignment horizontal="left" vertical="top" indent="1"/>
    </xf>
    <xf numFmtId="0" fontId="56" fillId="44" borderId="20" applyNumberFormat="0" applyProtection="0">
      <alignment horizontal="left" vertical="top" indent="1"/>
    </xf>
    <xf numFmtId="0" fontId="56" fillId="44" borderId="20" applyNumberFormat="0" applyProtection="0">
      <alignment horizontal="left" vertical="top" indent="1"/>
    </xf>
    <xf numFmtId="0" fontId="56" fillId="44" borderId="20" applyNumberFormat="0" applyProtection="0">
      <alignment horizontal="left" vertical="top" indent="1"/>
    </xf>
    <xf numFmtId="0" fontId="56" fillId="44" borderId="20" applyNumberFormat="0" applyProtection="0">
      <alignment horizontal="left" vertical="top" indent="1"/>
    </xf>
    <xf numFmtId="0" fontId="56" fillId="44" borderId="20" applyNumberFormat="0" applyProtection="0">
      <alignment horizontal="left" vertical="top" indent="1"/>
    </xf>
    <xf numFmtId="0" fontId="56" fillId="44" borderId="20" applyNumberFormat="0" applyProtection="0">
      <alignment horizontal="left" vertical="top" indent="1"/>
    </xf>
    <xf numFmtId="4" fontId="57" fillId="86" borderId="31" applyNumberFormat="0" applyProtection="0">
      <alignment horizontal="left" vertical="center" indent="1"/>
    </xf>
    <xf numFmtId="4" fontId="57" fillId="86" borderId="31" applyNumberFormat="0" applyProtection="0">
      <alignment horizontal="left" vertical="center" indent="1"/>
    </xf>
    <xf numFmtId="4" fontId="57" fillId="86" borderId="31" applyNumberFormat="0" applyProtection="0">
      <alignment horizontal="left" vertical="center" indent="1"/>
    </xf>
    <xf numFmtId="4" fontId="57" fillId="86" borderId="31" applyNumberFormat="0" applyProtection="0">
      <alignment horizontal="left" vertical="center" indent="1"/>
    </xf>
    <xf numFmtId="4" fontId="57" fillId="86" borderId="31" applyNumberFormat="0" applyProtection="0">
      <alignment horizontal="left" vertical="center" indent="1"/>
    </xf>
    <xf numFmtId="4" fontId="57" fillId="86" borderId="31" applyNumberFormat="0" applyProtection="0">
      <alignment horizontal="left" vertical="center" indent="1"/>
    </xf>
    <xf numFmtId="0" fontId="22" fillId="41" borderId="11"/>
    <xf numFmtId="0" fontId="22" fillId="41" borderId="11"/>
    <xf numFmtId="0" fontId="22" fillId="41" borderId="11"/>
    <xf numFmtId="4" fontId="58" fillId="87" borderId="10" applyNumberFormat="0" applyProtection="0">
      <alignment horizontal="right" vertical="center"/>
    </xf>
    <xf numFmtId="4" fontId="58" fillId="87" borderId="10" applyNumberFormat="0" applyProtection="0">
      <alignment horizontal="right" vertical="center"/>
    </xf>
    <xf numFmtId="4" fontId="58" fillId="87" borderId="10" applyNumberFormat="0" applyProtection="0">
      <alignment horizontal="right" vertical="center"/>
    </xf>
    <xf numFmtId="4" fontId="58" fillId="87" borderId="10" applyNumberFormat="0" applyProtection="0">
      <alignment horizontal="right" vertical="center"/>
    </xf>
    <xf numFmtId="4" fontId="58" fillId="87" borderId="10" applyNumberFormat="0" applyProtection="0">
      <alignment horizontal="right" vertical="center"/>
    </xf>
    <xf numFmtId="4" fontId="58" fillId="87" borderId="10" applyNumberFormat="0" applyProtection="0">
      <alignment horizontal="right" vertical="center"/>
    </xf>
    <xf numFmtId="4" fontId="58" fillId="87" borderId="10" applyNumberFormat="0" applyProtection="0">
      <alignment horizontal="right" vertical="center"/>
    </xf>
    <xf numFmtId="0" fontId="59" fillId="88" borderId="0"/>
    <xf numFmtId="0" fontId="59" fillId="45" borderId="32">
      <protection locked="0"/>
    </xf>
    <xf numFmtId="0" fontId="59" fillId="88" borderId="0"/>
    <xf numFmtId="0" fontId="60" fillId="46" borderId="0"/>
    <xf numFmtId="0" fontId="60" fillId="25" borderId="0"/>
    <xf numFmtId="0" fontId="60" fillId="20" borderId="0"/>
    <xf numFmtId="179" fontId="6" fillId="0" borderId="0">
      <alignment horizontal="left" wrapText="1"/>
    </xf>
    <xf numFmtId="0" fontId="13" fillId="0" borderId="27" applyNumberFormat="0" applyFill="0" applyAlignment="0" applyProtection="0"/>
    <xf numFmtId="0" fontId="13" fillId="0" borderId="27" applyNumberFormat="0" applyFill="0" applyAlignment="0" applyProtection="0"/>
    <xf numFmtId="0" fontId="13" fillId="0" borderId="27" applyNumberFormat="0" applyFill="0" applyAlignment="0" applyProtection="0"/>
    <xf numFmtId="0" fontId="13" fillId="0" borderId="27" applyNumberFormat="0" applyFill="0" applyAlignment="0" applyProtection="0"/>
    <xf numFmtId="0" fontId="13" fillId="0" borderId="27" applyNumberFormat="0" applyFill="0" applyAlignment="0" applyProtection="0"/>
    <xf numFmtId="37" fontId="22" fillId="31" borderId="0" applyNumberFormat="0" applyBorder="0" applyAlignment="0" applyProtection="0"/>
    <xf numFmtId="37" fontId="22" fillId="31" borderId="0" applyNumberFormat="0" applyBorder="0" applyAlignment="0" applyProtection="0"/>
    <xf numFmtId="37" fontId="22" fillId="0" borderId="0"/>
    <xf numFmtId="37" fontId="22" fillId="0" borderId="0"/>
    <xf numFmtId="37" fontId="22" fillId="31" borderId="0" applyNumberFormat="0" applyBorder="0" applyAlignment="0" applyProtection="0"/>
    <xf numFmtId="3" fontId="61" fillId="0" borderId="3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9" fillId="0" borderId="0" xfId="0" applyFont="1"/>
    <xf numFmtId="7" fontId="0" fillId="0" borderId="0" xfId="0" applyNumberFormat="1"/>
    <xf numFmtId="0" fontId="6" fillId="0" borderId="0" xfId="0" applyFont="1"/>
    <xf numFmtId="7" fontId="0" fillId="0" borderId="1" xfId="0" applyNumberFormat="1" applyFill="1" applyBorder="1"/>
    <xf numFmtId="7" fontId="9" fillId="0" borderId="0" xfId="0" applyNumberFormat="1" applyFont="1" applyFill="1"/>
    <xf numFmtId="0" fontId="0" fillId="0" borderId="0" xfId="0" applyFill="1"/>
    <xf numFmtId="7" fontId="0" fillId="0" borderId="0" xfId="0" applyNumberFormat="1" applyFill="1"/>
    <xf numFmtId="164" fontId="0" fillId="0" borderId="0" xfId="3" applyNumberFormat="1" applyFont="1"/>
    <xf numFmtId="0" fontId="9" fillId="0" borderId="2" xfId="0" applyFont="1" applyBorder="1"/>
    <xf numFmtId="0" fontId="0" fillId="0" borderId="2" xfId="0" applyBorder="1"/>
    <xf numFmtId="7" fontId="9" fillId="0" borderId="2" xfId="0" applyNumberFormat="1" applyFont="1" applyBorder="1"/>
    <xf numFmtId="164" fontId="0" fillId="0" borderId="2" xfId="3" applyNumberFormat="1" applyFont="1" applyBorder="1"/>
    <xf numFmtId="7" fontId="9" fillId="0" borderId="0" xfId="0" applyNumberFormat="1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7" fontId="0" fillId="0" borderId="0" xfId="0" applyNumberFormat="1" applyBorder="1"/>
    <xf numFmtId="165" fontId="0" fillId="0" borderId="0" xfId="0" applyNumberFormat="1"/>
    <xf numFmtId="165" fontId="0" fillId="0" borderId="2" xfId="0" applyNumberFormat="1" applyBorder="1"/>
    <xf numFmtId="0" fontId="0" fillId="0" borderId="0" xfId="0" applyAlignment="1">
      <alignment horizontal="center"/>
    </xf>
    <xf numFmtId="7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wrapText="1"/>
    </xf>
    <xf numFmtId="5" fontId="6" fillId="0" borderId="0" xfId="0" applyNumberFormat="1" applyFont="1"/>
    <xf numFmtId="7" fontId="6" fillId="0" borderId="0" xfId="0" applyNumberFormat="1" applyFont="1" applyAlignment="1">
      <alignment horizontal="center"/>
    </xf>
    <xf numFmtId="5" fontId="9" fillId="0" borderId="0" xfId="0" applyNumberFormat="1" applyFont="1"/>
    <xf numFmtId="7" fontId="9" fillId="0" borderId="0" xfId="0" applyNumberFormat="1" applyFont="1" applyAlignment="1">
      <alignment horizontal="center"/>
    </xf>
    <xf numFmtId="0" fontId="9" fillId="0" borderId="3" xfId="0" applyFont="1" applyBorder="1"/>
    <xf numFmtId="5" fontId="9" fillId="0" borderId="3" xfId="0" applyNumberFormat="1" applyFont="1" applyBorder="1"/>
    <xf numFmtId="7" fontId="9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5" fontId="0" fillId="0" borderId="0" xfId="0" applyNumberFormat="1"/>
    <xf numFmtId="164" fontId="0" fillId="0" borderId="0" xfId="3" applyNumberFormat="1" applyFont="1" applyBorder="1"/>
    <xf numFmtId="165" fontId="9" fillId="0" borderId="0" xfId="0" applyNumberFormat="1" applyFont="1" applyAlignment="1">
      <alignment horizontal="center"/>
    </xf>
    <xf numFmtId="166" fontId="6" fillId="0" borderId="0" xfId="2" applyNumberFormat="1" applyFont="1" applyFill="1"/>
    <xf numFmtId="167" fontId="0" fillId="0" borderId="0" xfId="0" applyNumberFormat="1"/>
    <xf numFmtId="10" fontId="0" fillId="0" borderId="0" xfId="2" applyNumberFormat="1" applyFont="1"/>
    <xf numFmtId="10" fontId="0" fillId="0" borderId="1" xfId="2" applyNumberFormat="1" applyFont="1" applyBorder="1"/>
    <xf numFmtId="9" fontId="0" fillId="0" borderId="0" xfId="2" applyNumberFormat="1" applyFont="1"/>
    <xf numFmtId="44" fontId="0" fillId="0" borderId="0" xfId="3" applyNumberFormat="1" applyFont="1"/>
    <xf numFmtId="5" fontId="9" fillId="0" borderId="4" xfId="0" applyNumberFormat="1" applyFont="1" applyBorder="1"/>
    <xf numFmtId="7" fontId="9" fillId="0" borderId="4" xfId="0" applyNumberFormat="1" applyFont="1" applyBorder="1" applyAlignment="1">
      <alignment horizontal="center"/>
    </xf>
    <xf numFmtId="44" fontId="0" fillId="0" borderId="0" xfId="3" applyFont="1"/>
    <xf numFmtId="0" fontId="6" fillId="0" borderId="0" xfId="0" applyFont="1" applyAlignment="1">
      <alignment horizontal="right"/>
    </xf>
    <xf numFmtId="165" fontId="0" fillId="0" borderId="0" xfId="3" applyNumberFormat="1" applyFont="1"/>
    <xf numFmtId="166" fontId="0" fillId="0" borderId="0" xfId="0" applyNumberFormat="1"/>
    <xf numFmtId="0" fontId="0" fillId="0" borderId="1" xfId="0" applyFont="1" applyBorder="1" applyAlignment="1">
      <alignment horizontal="center" wrapText="1"/>
    </xf>
    <xf numFmtId="44" fontId="9" fillId="0" borderId="4" xfId="0" applyNumberFormat="1" applyFont="1" applyBorder="1" applyAlignment="1">
      <alignment horizontal="center"/>
    </xf>
    <xf numFmtId="0" fontId="0" fillId="0" borderId="0" xfId="0" applyFont="1"/>
    <xf numFmtId="165" fontId="9" fillId="0" borderId="0" xfId="0" applyNumberFormat="1" applyFont="1"/>
    <xf numFmtId="0" fontId="6" fillId="45" borderId="0" xfId="92" applyFont="1" applyFill="1"/>
    <xf numFmtId="0" fontId="7" fillId="45" borderId="0" xfId="91" applyFont="1" applyFill="1" applyAlignment="1">
      <alignment horizontal="center"/>
    </xf>
    <xf numFmtId="0" fontId="6" fillId="45" borderId="0" xfId="92" applyFont="1" applyFill="1" applyAlignment="1">
      <alignment wrapText="1"/>
    </xf>
    <xf numFmtId="0" fontId="7" fillId="45" borderId="1" xfId="91" applyFont="1" applyFill="1" applyBorder="1" applyAlignment="1">
      <alignment horizontal="center" vertical="top"/>
    </xf>
    <xf numFmtId="0" fontId="7" fillId="45" borderId="0" xfId="91" applyFont="1" applyFill="1" applyBorder="1" applyAlignment="1">
      <alignment horizontal="center" vertical="top"/>
    </xf>
    <xf numFmtId="0" fontId="7" fillId="45" borderId="0" xfId="91" applyFont="1" applyFill="1" applyAlignment="1">
      <alignment horizontal="center" vertical="top"/>
    </xf>
    <xf numFmtId="0" fontId="29" fillId="45" borderId="16" xfId="92" quotePrefix="1" applyFont="1" applyFill="1" applyBorder="1" applyAlignment="1">
      <alignment horizontal="center" wrapText="1"/>
    </xf>
    <xf numFmtId="0" fontId="29" fillId="45" borderId="1" xfId="92" quotePrefix="1" applyFont="1" applyFill="1" applyBorder="1" applyAlignment="1">
      <alignment horizontal="center" wrapText="1"/>
    </xf>
    <xf numFmtId="0" fontId="29" fillId="45" borderId="1" xfId="92" applyFont="1" applyFill="1" applyBorder="1" applyAlignment="1">
      <alignment horizontal="center" wrapText="1"/>
    </xf>
    <xf numFmtId="0" fontId="29" fillId="45" borderId="17" xfId="92" applyFont="1" applyFill="1" applyBorder="1" applyAlignment="1">
      <alignment horizontal="center" wrapText="1"/>
    </xf>
    <xf numFmtId="0" fontId="12" fillId="45" borderId="11" xfId="92" applyFont="1" applyFill="1" applyBorder="1" applyAlignment="1">
      <alignment horizontal="center" wrapText="1"/>
    </xf>
    <xf numFmtId="0" fontId="6" fillId="45" borderId="11" xfId="92" applyFont="1" applyFill="1" applyBorder="1" applyAlignment="1">
      <alignment horizontal="center" wrapText="1"/>
    </xf>
    <xf numFmtId="10" fontId="6" fillId="45" borderId="11" xfId="92" applyNumberFormat="1" applyFont="1" applyFill="1" applyBorder="1" applyAlignment="1">
      <alignment horizontal="center" wrapText="1"/>
    </xf>
    <xf numFmtId="10" fontId="9" fillId="45" borderId="11" xfId="92" applyNumberFormat="1" applyFont="1" applyFill="1" applyBorder="1" applyAlignment="1">
      <alignment horizontal="center" wrapText="1"/>
    </xf>
    <xf numFmtId="0" fontId="12" fillId="45" borderId="11" xfId="92" applyFont="1" applyFill="1" applyBorder="1" applyAlignment="1">
      <alignment wrapText="1"/>
    </xf>
    <xf numFmtId="164" fontId="12" fillId="45" borderId="11" xfId="93" applyNumberFormat="1" applyFont="1" applyFill="1" applyBorder="1" applyAlignment="1">
      <alignment horizontal="right"/>
    </xf>
    <xf numFmtId="164" fontId="6" fillId="45" borderId="11" xfId="93" applyNumberFormat="1" applyFont="1" applyFill="1" applyBorder="1"/>
    <xf numFmtId="10" fontId="6" fillId="45" borderId="11" xfId="92" applyNumberFormat="1" applyFont="1" applyFill="1" applyBorder="1"/>
    <xf numFmtId="10" fontId="6" fillId="45" borderId="0" xfId="92" applyNumberFormat="1" applyFont="1" applyFill="1"/>
    <xf numFmtId="170" fontId="6" fillId="45" borderId="0" xfId="92" applyNumberFormat="1" applyFont="1" applyFill="1"/>
    <xf numFmtId="0" fontId="12" fillId="45" borderId="0" xfId="92" applyFont="1" applyFill="1" applyBorder="1" applyAlignment="1">
      <alignment wrapText="1"/>
    </xf>
    <xf numFmtId="6" fontId="12" fillId="45" borderId="0" xfId="92" applyNumberFormat="1" applyFont="1" applyFill="1" applyBorder="1" applyAlignment="1">
      <alignment horizontal="right"/>
    </xf>
    <xf numFmtId="6" fontId="17" fillId="45" borderId="0" xfId="92" applyNumberFormat="1" applyFont="1" applyFill="1" applyBorder="1" applyAlignment="1">
      <alignment horizontal="right"/>
    </xf>
    <xf numFmtId="171" fontId="6" fillId="45" borderId="0" xfId="92" applyNumberFormat="1" applyFont="1" applyFill="1"/>
    <xf numFmtId="9" fontId="17" fillId="45" borderId="0" xfId="94" applyFont="1" applyFill="1" applyBorder="1" applyAlignment="1">
      <alignment horizontal="right"/>
    </xf>
    <xf numFmtId="43" fontId="6" fillId="45" borderId="0" xfId="95" applyFont="1" applyFill="1"/>
    <xf numFmtId="0" fontId="6" fillId="45" borderId="14" xfId="91" applyFont="1" applyFill="1" applyBorder="1" applyAlignment="1">
      <alignment wrapText="1"/>
    </xf>
    <xf numFmtId="0" fontId="6" fillId="45" borderId="18" xfId="92" applyFont="1" applyFill="1" applyBorder="1"/>
    <xf numFmtId="164" fontId="12" fillId="45" borderId="21" xfId="93" applyNumberFormat="1" applyFont="1" applyFill="1" applyBorder="1" applyAlignment="1">
      <alignment horizontal="right"/>
    </xf>
    <xf numFmtId="164" fontId="12" fillId="45" borderId="0" xfId="93" applyNumberFormat="1" applyFont="1" applyFill="1" applyBorder="1" applyAlignment="1">
      <alignment horizontal="right"/>
    </xf>
    <xf numFmtId="0" fontId="6" fillId="45" borderId="15" xfId="92" applyFont="1" applyFill="1" applyBorder="1"/>
    <xf numFmtId="0" fontId="6" fillId="45" borderId="14" xfId="91" applyFont="1" applyFill="1" applyBorder="1" applyAlignment="1">
      <alignment horizontal="left" wrapText="1"/>
    </xf>
    <xf numFmtId="165" fontId="6" fillId="45" borderId="15" xfId="95" applyNumberFormat="1" applyFont="1" applyFill="1" applyBorder="1"/>
    <xf numFmtId="165" fontId="6" fillId="45" borderId="0" xfId="95" applyNumberFormat="1" applyFont="1" applyFill="1" applyBorder="1"/>
    <xf numFmtId="164" fontId="12" fillId="45" borderId="15" xfId="93" applyNumberFormat="1" applyFont="1" applyFill="1" applyBorder="1" applyAlignment="1">
      <alignment horizontal="right"/>
    </xf>
    <xf numFmtId="0" fontId="6" fillId="45" borderId="16" xfId="91" applyFont="1" applyFill="1" applyBorder="1" applyAlignment="1">
      <alignment wrapText="1"/>
    </xf>
    <xf numFmtId="0" fontId="6" fillId="45" borderId="1" xfId="92" applyFont="1" applyFill="1" applyBorder="1"/>
    <xf numFmtId="0" fontId="6" fillId="45" borderId="0" xfId="91" applyFont="1" applyFill="1" applyAlignment="1">
      <alignment wrapText="1"/>
    </xf>
    <xf numFmtId="165" fontId="6" fillId="45" borderId="0" xfId="95" applyNumberFormat="1" applyFont="1" applyFill="1"/>
    <xf numFmtId="0" fontId="6" fillId="45" borderId="0" xfId="91" applyFont="1" applyFill="1"/>
    <xf numFmtId="0" fontId="6" fillId="45" borderId="0" xfId="92" applyFont="1" applyFill="1" applyBorder="1"/>
    <xf numFmtId="10" fontId="6" fillId="45" borderId="15" xfId="94" applyNumberFormat="1" applyFont="1" applyFill="1" applyBorder="1"/>
    <xf numFmtId="0" fontId="31" fillId="45" borderId="0" xfId="92" applyFont="1" applyFill="1"/>
    <xf numFmtId="0" fontId="6" fillId="45" borderId="19" xfId="91" applyFont="1" applyFill="1" applyBorder="1" applyAlignment="1">
      <alignment horizontal="center" wrapText="1"/>
    </xf>
    <xf numFmtId="0" fontId="6" fillId="45" borderId="13" xfId="91" applyFont="1" applyFill="1" applyBorder="1" applyAlignment="1">
      <alignment horizontal="center" wrapText="1"/>
    </xf>
    <xf numFmtId="0" fontId="6" fillId="45" borderId="15" xfId="91" applyFont="1" applyFill="1" applyBorder="1" applyAlignment="1">
      <alignment horizontal="center" wrapText="1"/>
    </xf>
    <xf numFmtId="0" fontId="25" fillId="45" borderId="14" xfId="91" applyNumberFormat="1" applyFont="1" applyFill="1" applyBorder="1" applyAlignment="1">
      <alignment horizontal="left" wrapText="1"/>
    </xf>
    <xf numFmtId="0" fontId="6" fillId="45" borderId="15" xfId="91" applyFont="1" applyFill="1" applyBorder="1"/>
    <xf numFmtId="0" fontId="6" fillId="45" borderId="14" xfId="93" applyNumberFormat="1" applyFont="1" applyFill="1" applyBorder="1" applyAlignment="1">
      <alignment horizontal="left" wrapText="1"/>
    </xf>
    <xf numFmtId="0" fontId="6" fillId="45" borderId="14" xfId="91" applyNumberFormat="1" applyFont="1" applyFill="1" applyBorder="1" applyAlignment="1">
      <alignment horizontal="left" wrapText="1"/>
    </xf>
    <xf numFmtId="164" fontId="6" fillId="45" borderId="0" xfId="93" applyNumberFormat="1" applyFont="1" applyFill="1" applyBorder="1"/>
    <xf numFmtId="0" fontId="6" fillId="45" borderId="14" xfId="93" applyNumberFormat="1" applyFont="1" applyFill="1" applyBorder="1" applyAlignment="1">
      <alignment wrapText="1"/>
    </xf>
    <xf numFmtId="164" fontId="6" fillId="45" borderId="1" xfId="93" applyNumberFormat="1" applyFont="1" applyFill="1" applyBorder="1"/>
    <xf numFmtId="10" fontId="6" fillId="45" borderId="15" xfId="91" applyNumberFormat="1" applyFont="1" applyFill="1" applyBorder="1"/>
    <xf numFmtId="0" fontId="25" fillId="45" borderId="14" xfId="93" applyNumberFormat="1" applyFont="1" applyFill="1" applyBorder="1" applyAlignment="1">
      <alignment horizontal="left" wrapText="1"/>
    </xf>
    <xf numFmtId="0" fontId="6" fillId="45" borderId="0" xfId="91" applyFont="1" applyFill="1" applyBorder="1"/>
    <xf numFmtId="10" fontId="6" fillId="45" borderId="0" xfId="91" applyNumberFormat="1" applyFont="1" applyFill="1" applyBorder="1"/>
    <xf numFmtId="171" fontId="6" fillId="45" borderId="0" xfId="91" applyNumberFormat="1" applyFont="1" applyFill="1" applyBorder="1"/>
    <xf numFmtId="10" fontId="6" fillId="45" borderId="0" xfId="91" applyNumberFormat="1" applyFont="1" applyFill="1" applyBorder="1" applyAlignment="1">
      <alignment wrapText="1"/>
    </xf>
    <xf numFmtId="0" fontId="6" fillId="45" borderId="1" xfId="91" applyFont="1" applyFill="1" applyBorder="1"/>
    <xf numFmtId="5" fontId="0" fillId="0" borderId="0" xfId="0" applyNumberFormat="1" applyFill="1"/>
    <xf numFmtId="167" fontId="0" fillId="0" borderId="0" xfId="0" applyNumberFormat="1" applyFill="1"/>
    <xf numFmtId="10" fontId="0" fillId="0" borderId="0" xfId="0" applyNumberFormat="1" applyFill="1"/>
    <xf numFmtId="10" fontId="0" fillId="0" borderId="0" xfId="2" applyNumberFormat="1" applyFont="1" applyFill="1"/>
    <xf numFmtId="165" fontId="0" fillId="0" borderId="0" xfId="0" applyNumberFormat="1" applyFill="1"/>
    <xf numFmtId="165" fontId="0" fillId="0" borderId="1" xfId="0" applyNumberFormat="1" applyFill="1" applyBorder="1"/>
    <xf numFmtId="165" fontId="0" fillId="0" borderId="0" xfId="1" applyNumberFormat="1" applyFont="1" applyFill="1"/>
    <xf numFmtId="165" fontId="0" fillId="0" borderId="1" xfId="1" applyNumberFormat="1" applyFont="1" applyFill="1" applyBorder="1"/>
    <xf numFmtId="5" fontId="6" fillId="0" borderId="0" xfId="0" applyNumberFormat="1" applyFont="1" applyFill="1"/>
    <xf numFmtId="42" fontId="0" fillId="0" borderId="0" xfId="0" applyNumberFormat="1"/>
    <xf numFmtId="42" fontId="0" fillId="0" borderId="0" xfId="3" applyNumberFormat="1" applyFont="1"/>
    <xf numFmtId="0" fontId="9" fillId="89" borderId="0" xfId="2486" applyFont="1" applyFill="1"/>
    <xf numFmtId="0" fontId="22" fillId="36" borderId="10" xfId="78" quotePrefix="1" applyNumberFormat="1" applyAlignment="1">
      <alignment horizontal="left" vertical="center" wrapText="1" indent="1"/>
    </xf>
    <xf numFmtId="0" fontId="22" fillId="36" borderId="10" xfId="78" quotePrefix="1" applyNumberFormat="1">
      <alignment horizontal="left" vertical="center" indent="1"/>
    </xf>
    <xf numFmtId="0" fontId="22" fillId="39" borderId="10" xfId="82" quotePrefix="1" applyAlignment="1">
      <alignment horizontal="left" vertical="center" indent="4"/>
    </xf>
    <xf numFmtId="0" fontId="22" fillId="39" borderId="10" xfId="82" quotePrefix="1">
      <alignment horizontal="left" vertical="center" indent="1"/>
    </xf>
    <xf numFmtId="0" fontId="22" fillId="38" borderId="10" xfId="80" quotePrefix="1" applyAlignment="1">
      <alignment horizontal="left" vertical="center" indent="5"/>
    </xf>
    <xf numFmtId="0" fontId="22" fillId="38" borderId="10" xfId="80" quotePrefix="1">
      <alignment horizontal="left" vertical="center" indent="1"/>
    </xf>
    <xf numFmtId="169" fontId="22" fillId="0" borderId="10" xfId="81" applyNumberFormat="1">
      <alignment horizontal="right" vertical="center"/>
    </xf>
    <xf numFmtId="0" fontId="22" fillId="37" borderId="10" xfId="79" quotePrefix="1" applyAlignment="1">
      <alignment horizontal="left" vertical="center" indent="3"/>
    </xf>
    <xf numFmtId="0" fontId="22" fillId="37" borderId="10" xfId="79" quotePrefix="1">
      <alignment horizontal="left" vertical="center" indent="1"/>
    </xf>
    <xf numFmtId="0" fontId="22" fillId="40" borderId="10" xfId="127" quotePrefix="1" applyAlignment="1">
      <alignment horizontal="left" vertical="center" indent="2"/>
    </xf>
    <xf numFmtId="0" fontId="22" fillId="40" borderId="10" xfId="127" quotePrefix="1">
      <alignment horizontal="left" vertical="center" indent="1"/>
    </xf>
    <xf numFmtId="0" fontId="22" fillId="38" borderId="10" xfId="80" quotePrefix="1" applyAlignment="1">
      <alignment horizontal="left" vertical="center" indent="7"/>
    </xf>
    <xf numFmtId="0" fontId="22" fillId="38" borderId="10" xfId="80" quotePrefix="1" applyAlignment="1">
      <alignment horizontal="left" vertical="center" indent="6"/>
    </xf>
    <xf numFmtId="0" fontId="22" fillId="42" borderId="0" xfId="2486" applyFill="1"/>
    <xf numFmtId="0" fontId="22" fillId="42" borderId="0" xfId="2486" quotePrefix="1" applyFill="1" applyAlignment="1"/>
    <xf numFmtId="0" fontId="22" fillId="42" borderId="8" xfId="2486" applyFill="1" applyBorder="1"/>
    <xf numFmtId="0" fontId="22" fillId="42" borderId="8" xfId="2486" applyFill="1" applyBorder="1" applyAlignment="1">
      <alignment vertical="center"/>
    </xf>
    <xf numFmtId="0" fontId="23" fillId="42" borderId="8" xfId="2486" applyFont="1" applyFill="1" applyBorder="1" applyAlignment="1">
      <alignment horizontal="right" vertical="center"/>
    </xf>
    <xf numFmtId="0" fontId="22" fillId="42" borderId="8" xfId="2486" quotePrefix="1" applyFill="1" applyBorder="1" applyAlignment="1">
      <alignment vertical="center"/>
    </xf>
    <xf numFmtId="0" fontId="9" fillId="42" borderId="0" xfId="2486" applyFont="1" applyFill="1"/>
    <xf numFmtId="0" fontId="22" fillId="43" borderId="10" xfId="80" quotePrefix="1" applyFill="1">
      <alignment horizontal="left" vertical="center" indent="1"/>
    </xf>
    <xf numFmtId="169" fontId="22" fillId="43" borderId="10" xfId="81" applyNumberFormat="1" applyFill="1">
      <alignment horizontal="right" vertical="center"/>
    </xf>
    <xf numFmtId="0" fontId="22" fillId="43" borderId="10" xfId="82" quotePrefix="1" applyFill="1">
      <alignment horizontal="left" vertical="center" indent="1"/>
    </xf>
    <xf numFmtId="42" fontId="0" fillId="0" borderId="0" xfId="0" applyNumberFormat="1" applyFill="1"/>
    <xf numFmtId="169" fontId="22" fillId="42" borderId="0" xfId="2486" applyNumberFormat="1" applyFill="1"/>
    <xf numFmtId="0" fontId="6" fillId="0" borderId="0" xfId="0" applyFont="1" applyFill="1"/>
    <xf numFmtId="44" fontId="0" fillId="0" borderId="0" xfId="3" applyNumberFormat="1" applyFont="1" applyFill="1"/>
    <xf numFmtId="7" fontId="0" fillId="0" borderId="0" xfId="0" applyNumberFormat="1" applyFill="1" applyAlignment="1">
      <alignment horizontal="center"/>
    </xf>
    <xf numFmtId="0" fontId="25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22" fillId="36" borderId="10" xfId="77" quotePrefix="1" applyNumberFormat="1" applyAlignment="1">
      <alignment horizontal="left" vertical="center" indent="1"/>
    </xf>
    <xf numFmtId="0" fontId="22" fillId="90" borderId="10" xfId="82" quotePrefix="1" applyFill="1">
      <alignment horizontal="left" vertical="center" indent="1"/>
    </xf>
    <xf numFmtId="169" fontId="22" fillId="90" borderId="10" xfId="81" applyNumberFormat="1" applyFill="1">
      <alignment horizontal="right" vertical="center"/>
    </xf>
    <xf numFmtId="44" fontId="0" fillId="42" borderId="0" xfId="3" applyFont="1" applyFill="1"/>
    <xf numFmtId="10" fontId="9" fillId="42" borderId="11" xfId="91" applyNumberFormat="1" applyFont="1" applyFill="1" applyBorder="1"/>
    <xf numFmtId="10" fontId="9" fillId="42" borderId="11" xfId="92" applyNumberFormat="1" applyFont="1" applyFill="1" applyBorder="1"/>
    <xf numFmtId="10" fontId="9" fillId="42" borderId="11" xfId="94" applyNumberFormat="1" applyFont="1" applyFill="1" applyBorder="1"/>
    <xf numFmtId="0" fontId="6" fillId="45" borderId="14" xfId="91" applyFont="1" applyFill="1" applyBorder="1" applyAlignment="1">
      <alignment horizontal="left" wrapText="1"/>
    </xf>
    <xf numFmtId="0" fontId="6" fillId="45" borderId="0" xfId="91" applyFont="1" applyFill="1" applyBorder="1" applyAlignment="1">
      <alignment horizontal="left" wrapText="1"/>
    </xf>
    <xf numFmtId="0" fontId="9" fillId="45" borderId="12" xfId="91" applyFont="1" applyFill="1" applyBorder="1" applyAlignment="1">
      <alignment horizontal="center"/>
    </xf>
    <xf numFmtId="0" fontId="9" fillId="45" borderId="19" xfId="91" applyFont="1" applyFill="1" applyBorder="1" applyAlignment="1">
      <alignment horizontal="center"/>
    </xf>
    <xf numFmtId="0" fontId="9" fillId="45" borderId="13" xfId="91" applyFont="1" applyFill="1" applyBorder="1" applyAlignment="1">
      <alignment horizontal="center"/>
    </xf>
    <xf numFmtId="0" fontId="28" fillId="45" borderId="0" xfId="91" applyFont="1" applyFill="1" applyAlignment="1">
      <alignment horizontal="center"/>
    </xf>
    <xf numFmtId="0" fontId="9" fillId="45" borderId="12" xfId="92" applyFont="1" applyFill="1" applyBorder="1" applyAlignment="1">
      <alignment horizontal="center" wrapText="1"/>
    </xf>
    <xf numFmtId="0" fontId="9" fillId="45" borderId="19" xfId="92" applyFont="1" applyFill="1" applyBorder="1" applyAlignment="1">
      <alignment horizontal="center" wrapText="1"/>
    </xf>
    <xf numFmtId="0" fontId="9" fillId="45" borderId="13" xfId="92" applyFont="1" applyFill="1" applyBorder="1" applyAlignment="1">
      <alignment horizontal="center" wrapText="1"/>
    </xf>
    <xf numFmtId="0" fontId="9" fillId="45" borderId="0" xfId="92" applyFont="1" applyFill="1"/>
    <xf numFmtId="0" fontId="9" fillId="45" borderId="0" xfId="92" applyFont="1" applyFill="1" applyAlignment="1">
      <alignment wrapText="1"/>
    </xf>
  </cellXfs>
  <cellStyles count="3234">
    <cellStyle name="_x0013_" xfId="129"/>
    <cellStyle name="_x0013_ 2" xfId="130"/>
    <cellStyle name="_x0013_ 2 2" xfId="131"/>
    <cellStyle name="_x0013_ 3" xfId="132"/>
    <cellStyle name="_x0013_ 3 2" xfId="133"/>
    <cellStyle name="_x0013_ 4" xfId="134"/>
    <cellStyle name="20% - Accent1 2" xfId="135"/>
    <cellStyle name="20% - Accent1 3" xfId="136"/>
    <cellStyle name="20% - Accent1 4" xfId="137"/>
    <cellStyle name="20% - Accent2 2" xfId="138"/>
    <cellStyle name="20% - Accent2 3" xfId="139"/>
    <cellStyle name="20% - Accent2 4" xfId="140"/>
    <cellStyle name="20% - Accent3 2" xfId="141"/>
    <cellStyle name="20% - Accent3 3" xfId="142"/>
    <cellStyle name="20% - Accent3 4" xfId="143"/>
    <cellStyle name="20% - Accent4 2" xfId="144"/>
    <cellStyle name="20% - Accent4 3" xfId="145"/>
    <cellStyle name="20% - Accent4 4" xfId="146"/>
    <cellStyle name="20% - Accent5 2" xfId="147"/>
    <cellStyle name="20% - Accent5 3" xfId="148"/>
    <cellStyle name="20% - Accent5 4" xfId="149"/>
    <cellStyle name="20% - Accent6 2" xfId="150"/>
    <cellStyle name="20% - Accent6 3" xfId="151"/>
    <cellStyle name="20% - Accent6 4" xfId="152"/>
    <cellStyle name="40% - Accent1 2" xfId="153"/>
    <cellStyle name="40% - Accent1 3" xfId="154"/>
    <cellStyle name="40% - Accent1 4" xfId="155"/>
    <cellStyle name="40% - Accent2 2" xfId="156"/>
    <cellStyle name="40% - Accent2 3" xfId="157"/>
    <cellStyle name="40% - Accent2 4" xfId="158"/>
    <cellStyle name="40% - Accent3 2" xfId="159"/>
    <cellStyle name="40% - Accent3 3" xfId="160"/>
    <cellStyle name="40% - Accent3 4" xfId="161"/>
    <cellStyle name="40% - Accent4 2" xfId="162"/>
    <cellStyle name="40% - Accent4 3" xfId="163"/>
    <cellStyle name="40% - Accent4 4" xfId="164"/>
    <cellStyle name="40% - Accent5 2" xfId="165"/>
    <cellStyle name="40% - Accent5 3" xfId="166"/>
    <cellStyle name="40% - Accent5 4" xfId="167"/>
    <cellStyle name="40% - Accent6 2" xfId="168"/>
    <cellStyle name="40% - Accent6 3" xfId="169"/>
    <cellStyle name="40% - Accent6 4" xfId="170"/>
    <cellStyle name="60% - Accent1 2" xfId="96"/>
    <cellStyle name="Accent1 - 20%" xfId="4"/>
    <cellStyle name="Accent1 - 20% 2" xfId="171"/>
    <cellStyle name="Accent1 - 20%_Sheet1" xfId="172"/>
    <cellStyle name="Accent1 - 40%" xfId="5"/>
    <cellStyle name="Accent1 - 40% 2" xfId="173"/>
    <cellStyle name="Accent1 - 40%_Sheet1" xfId="174"/>
    <cellStyle name="Accent1 - 60%" xfId="6"/>
    <cellStyle name="Accent1 10" xfId="175"/>
    <cellStyle name="Accent1 100" xfId="176"/>
    <cellStyle name="Accent1 101" xfId="177"/>
    <cellStyle name="Accent1 102" xfId="178"/>
    <cellStyle name="Accent1 103" xfId="179"/>
    <cellStyle name="Accent1 104" xfId="180"/>
    <cellStyle name="Accent1 105" xfId="181"/>
    <cellStyle name="Accent1 106" xfId="182"/>
    <cellStyle name="Accent1 107" xfId="183"/>
    <cellStyle name="Accent1 108" xfId="184"/>
    <cellStyle name="Accent1 109" xfId="185"/>
    <cellStyle name="Accent1 11" xfId="186"/>
    <cellStyle name="Accent1 110" xfId="187"/>
    <cellStyle name="Accent1 111" xfId="188"/>
    <cellStyle name="Accent1 112" xfId="189"/>
    <cellStyle name="Accent1 113" xfId="190"/>
    <cellStyle name="Accent1 114" xfId="191"/>
    <cellStyle name="Accent1 115" xfId="192"/>
    <cellStyle name="Accent1 116" xfId="193"/>
    <cellStyle name="Accent1 117" xfId="194"/>
    <cellStyle name="Accent1 118" xfId="195"/>
    <cellStyle name="Accent1 119" xfId="196"/>
    <cellStyle name="Accent1 12" xfId="197"/>
    <cellStyle name="Accent1 120" xfId="198"/>
    <cellStyle name="Accent1 121" xfId="199"/>
    <cellStyle name="Accent1 122" xfId="200"/>
    <cellStyle name="Accent1 123" xfId="201"/>
    <cellStyle name="Accent1 124" xfId="202"/>
    <cellStyle name="Accent1 125" xfId="203"/>
    <cellStyle name="Accent1 126" xfId="204"/>
    <cellStyle name="Accent1 127" xfId="205"/>
    <cellStyle name="Accent1 128" xfId="206"/>
    <cellStyle name="Accent1 129" xfId="207"/>
    <cellStyle name="Accent1 13" xfId="208"/>
    <cellStyle name="Accent1 130" xfId="209"/>
    <cellStyle name="Accent1 131" xfId="210"/>
    <cellStyle name="Accent1 132" xfId="211"/>
    <cellStyle name="Accent1 133" xfId="212"/>
    <cellStyle name="Accent1 134" xfId="213"/>
    <cellStyle name="Accent1 135" xfId="214"/>
    <cellStyle name="Accent1 136" xfId="215"/>
    <cellStyle name="Accent1 137" xfId="216"/>
    <cellStyle name="Accent1 138" xfId="217"/>
    <cellStyle name="Accent1 139" xfId="218"/>
    <cellStyle name="Accent1 14" xfId="219"/>
    <cellStyle name="Accent1 140" xfId="220"/>
    <cellStyle name="Accent1 141" xfId="221"/>
    <cellStyle name="Accent1 142" xfId="222"/>
    <cellStyle name="Accent1 143" xfId="223"/>
    <cellStyle name="Accent1 144" xfId="224"/>
    <cellStyle name="Accent1 145" xfId="225"/>
    <cellStyle name="Accent1 146" xfId="226"/>
    <cellStyle name="Accent1 147" xfId="227"/>
    <cellStyle name="Accent1 148" xfId="228"/>
    <cellStyle name="Accent1 149" xfId="229"/>
    <cellStyle name="Accent1 15" xfId="230"/>
    <cellStyle name="Accent1 150" xfId="231"/>
    <cellStyle name="Accent1 151" xfId="232"/>
    <cellStyle name="Accent1 152" xfId="233"/>
    <cellStyle name="Accent1 153" xfId="234"/>
    <cellStyle name="Accent1 154" xfId="235"/>
    <cellStyle name="Accent1 155" xfId="236"/>
    <cellStyle name="Accent1 156" xfId="237"/>
    <cellStyle name="Accent1 157" xfId="238"/>
    <cellStyle name="Accent1 158" xfId="239"/>
    <cellStyle name="Accent1 159" xfId="240"/>
    <cellStyle name="Accent1 16" xfId="241"/>
    <cellStyle name="Accent1 160" xfId="242"/>
    <cellStyle name="Accent1 161" xfId="243"/>
    <cellStyle name="Accent1 162" xfId="244"/>
    <cellStyle name="Accent1 163" xfId="245"/>
    <cellStyle name="Accent1 164" xfId="246"/>
    <cellStyle name="Accent1 165" xfId="247"/>
    <cellStyle name="Accent1 166" xfId="248"/>
    <cellStyle name="Accent1 167" xfId="249"/>
    <cellStyle name="Accent1 168" xfId="250"/>
    <cellStyle name="Accent1 169" xfId="251"/>
    <cellStyle name="Accent1 17" xfId="252"/>
    <cellStyle name="Accent1 170" xfId="253"/>
    <cellStyle name="Accent1 171" xfId="254"/>
    <cellStyle name="Accent1 172" xfId="255"/>
    <cellStyle name="Accent1 173" xfId="256"/>
    <cellStyle name="Accent1 174" xfId="257"/>
    <cellStyle name="Accent1 175" xfId="258"/>
    <cellStyle name="Accent1 176" xfId="259"/>
    <cellStyle name="Accent1 177" xfId="260"/>
    <cellStyle name="Accent1 178" xfId="261"/>
    <cellStyle name="Accent1 179" xfId="262"/>
    <cellStyle name="Accent1 18" xfId="263"/>
    <cellStyle name="Accent1 180" xfId="264"/>
    <cellStyle name="Accent1 181" xfId="265"/>
    <cellStyle name="Accent1 182" xfId="266"/>
    <cellStyle name="Accent1 183" xfId="267"/>
    <cellStyle name="Accent1 184" xfId="268"/>
    <cellStyle name="Accent1 185" xfId="269"/>
    <cellStyle name="Accent1 186" xfId="270"/>
    <cellStyle name="Accent1 187" xfId="271"/>
    <cellStyle name="Accent1 188" xfId="272"/>
    <cellStyle name="Accent1 189" xfId="273"/>
    <cellStyle name="Accent1 19" xfId="274"/>
    <cellStyle name="Accent1 190" xfId="275"/>
    <cellStyle name="Accent1 191" xfId="276"/>
    <cellStyle name="Accent1 192" xfId="277"/>
    <cellStyle name="Accent1 193" xfId="278"/>
    <cellStyle name="Accent1 194" xfId="279"/>
    <cellStyle name="Accent1 195" xfId="280"/>
    <cellStyle name="Accent1 196" xfId="281"/>
    <cellStyle name="Accent1 197" xfId="282"/>
    <cellStyle name="Accent1 198" xfId="283"/>
    <cellStyle name="Accent1 199" xfId="284"/>
    <cellStyle name="Accent1 2" xfId="97"/>
    <cellStyle name="Accent1 20" xfId="285"/>
    <cellStyle name="Accent1 200" xfId="286"/>
    <cellStyle name="Accent1 201" xfId="287"/>
    <cellStyle name="Accent1 202" xfId="288"/>
    <cellStyle name="Accent1 203" xfId="289"/>
    <cellStyle name="Accent1 204" xfId="290"/>
    <cellStyle name="Accent1 205" xfId="291"/>
    <cellStyle name="Accent1 206" xfId="292"/>
    <cellStyle name="Accent1 207" xfId="293"/>
    <cellStyle name="Accent1 208" xfId="294"/>
    <cellStyle name="Accent1 209" xfId="295"/>
    <cellStyle name="Accent1 21" xfId="296"/>
    <cellStyle name="Accent1 210" xfId="297"/>
    <cellStyle name="Accent1 211" xfId="298"/>
    <cellStyle name="Accent1 212" xfId="299"/>
    <cellStyle name="Accent1 213" xfId="300"/>
    <cellStyle name="Accent1 214" xfId="301"/>
    <cellStyle name="Accent1 215" xfId="302"/>
    <cellStyle name="Accent1 216" xfId="303"/>
    <cellStyle name="Accent1 217" xfId="304"/>
    <cellStyle name="Accent1 218" xfId="305"/>
    <cellStyle name="Accent1 219" xfId="306"/>
    <cellStyle name="Accent1 22" xfId="307"/>
    <cellStyle name="Accent1 220" xfId="308"/>
    <cellStyle name="Accent1 221" xfId="309"/>
    <cellStyle name="Accent1 222" xfId="310"/>
    <cellStyle name="Accent1 223" xfId="311"/>
    <cellStyle name="Accent1 224" xfId="312"/>
    <cellStyle name="Accent1 225" xfId="313"/>
    <cellStyle name="Accent1 226" xfId="314"/>
    <cellStyle name="Accent1 227" xfId="315"/>
    <cellStyle name="Accent1 228" xfId="316"/>
    <cellStyle name="Accent1 229" xfId="317"/>
    <cellStyle name="Accent1 23" xfId="318"/>
    <cellStyle name="Accent1 230" xfId="319"/>
    <cellStyle name="Accent1 231" xfId="320"/>
    <cellStyle name="Accent1 232" xfId="321"/>
    <cellStyle name="Accent1 233" xfId="322"/>
    <cellStyle name="Accent1 234" xfId="323"/>
    <cellStyle name="Accent1 235" xfId="324"/>
    <cellStyle name="Accent1 236" xfId="325"/>
    <cellStyle name="Accent1 237" xfId="326"/>
    <cellStyle name="Accent1 238" xfId="327"/>
    <cellStyle name="Accent1 239" xfId="328"/>
    <cellStyle name="Accent1 24" xfId="329"/>
    <cellStyle name="Accent1 240" xfId="330"/>
    <cellStyle name="Accent1 241" xfId="331"/>
    <cellStyle name="Accent1 242" xfId="332"/>
    <cellStyle name="Accent1 243" xfId="333"/>
    <cellStyle name="Accent1 244" xfId="334"/>
    <cellStyle name="Accent1 245" xfId="335"/>
    <cellStyle name="Accent1 246" xfId="336"/>
    <cellStyle name="Accent1 247" xfId="337"/>
    <cellStyle name="Accent1 248" xfId="338"/>
    <cellStyle name="Accent1 249" xfId="339"/>
    <cellStyle name="Accent1 25" xfId="340"/>
    <cellStyle name="Accent1 250" xfId="341"/>
    <cellStyle name="Accent1 251" xfId="342"/>
    <cellStyle name="Accent1 252" xfId="343"/>
    <cellStyle name="Accent1 253" xfId="344"/>
    <cellStyle name="Accent1 254" xfId="345"/>
    <cellStyle name="Accent1 255" xfId="346"/>
    <cellStyle name="Accent1 256" xfId="347"/>
    <cellStyle name="Accent1 257" xfId="348"/>
    <cellStyle name="Accent1 258" xfId="349"/>
    <cellStyle name="Accent1 259" xfId="350"/>
    <cellStyle name="Accent1 26" xfId="351"/>
    <cellStyle name="Accent1 260" xfId="352"/>
    <cellStyle name="Accent1 261" xfId="353"/>
    <cellStyle name="Accent1 262" xfId="354"/>
    <cellStyle name="Accent1 263" xfId="355"/>
    <cellStyle name="Accent1 264" xfId="356"/>
    <cellStyle name="Accent1 265" xfId="357"/>
    <cellStyle name="Accent1 266" xfId="358"/>
    <cellStyle name="Accent1 267" xfId="359"/>
    <cellStyle name="Accent1 268" xfId="360"/>
    <cellStyle name="Accent1 269" xfId="361"/>
    <cellStyle name="Accent1 27" xfId="362"/>
    <cellStyle name="Accent1 270" xfId="363"/>
    <cellStyle name="Accent1 271" xfId="364"/>
    <cellStyle name="Accent1 272" xfId="365"/>
    <cellStyle name="Accent1 273" xfId="366"/>
    <cellStyle name="Accent1 274" xfId="367"/>
    <cellStyle name="Accent1 275" xfId="368"/>
    <cellStyle name="Accent1 276" xfId="369"/>
    <cellStyle name="Accent1 277" xfId="370"/>
    <cellStyle name="Accent1 278" xfId="371"/>
    <cellStyle name="Accent1 279" xfId="372"/>
    <cellStyle name="Accent1 28" xfId="373"/>
    <cellStyle name="Accent1 280" xfId="374"/>
    <cellStyle name="Accent1 281" xfId="375"/>
    <cellStyle name="Accent1 282" xfId="376"/>
    <cellStyle name="Accent1 283" xfId="377"/>
    <cellStyle name="Accent1 284" xfId="378"/>
    <cellStyle name="Accent1 285" xfId="379"/>
    <cellStyle name="Accent1 286" xfId="380"/>
    <cellStyle name="Accent1 287" xfId="381"/>
    <cellStyle name="Accent1 288" xfId="382"/>
    <cellStyle name="Accent1 289" xfId="383"/>
    <cellStyle name="Accent1 29" xfId="384"/>
    <cellStyle name="Accent1 290" xfId="385"/>
    <cellStyle name="Accent1 291" xfId="386"/>
    <cellStyle name="Accent1 292" xfId="387"/>
    <cellStyle name="Accent1 293" xfId="388"/>
    <cellStyle name="Accent1 294" xfId="389"/>
    <cellStyle name="Accent1 295" xfId="390"/>
    <cellStyle name="Accent1 296" xfId="391"/>
    <cellStyle name="Accent1 297" xfId="392"/>
    <cellStyle name="Accent1 298" xfId="393"/>
    <cellStyle name="Accent1 299" xfId="394"/>
    <cellStyle name="Accent1 3" xfId="395"/>
    <cellStyle name="Accent1 30" xfId="396"/>
    <cellStyle name="Accent1 300" xfId="397"/>
    <cellStyle name="Accent1 301" xfId="398"/>
    <cellStyle name="Accent1 302" xfId="399"/>
    <cellStyle name="Accent1 303" xfId="400"/>
    <cellStyle name="Accent1 304" xfId="401"/>
    <cellStyle name="Accent1 305" xfId="402"/>
    <cellStyle name="Accent1 306" xfId="403"/>
    <cellStyle name="Accent1 307" xfId="404"/>
    <cellStyle name="Accent1 308" xfId="405"/>
    <cellStyle name="Accent1 309" xfId="406"/>
    <cellStyle name="Accent1 31" xfId="407"/>
    <cellStyle name="Accent1 310" xfId="408"/>
    <cellStyle name="Accent1 311" xfId="409"/>
    <cellStyle name="Accent1 312" xfId="410"/>
    <cellStyle name="Accent1 313" xfId="411"/>
    <cellStyle name="Accent1 314" xfId="412"/>
    <cellStyle name="Accent1 315" xfId="413"/>
    <cellStyle name="Accent1 316" xfId="414"/>
    <cellStyle name="Accent1 317" xfId="415"/>
    <cellStyle name="Accent1 318" xfId="416"/>
    <cellStyle name="Accent1 319" xfId="417"/>
    <cellStyle name="Accent1 32" xfId="418"/>
    <cellStyle name="Accent1 320" xfId="419"/>
    <cellStyle name="Accent1 321" xfId="420"/>
    <cellStyle name="Accent1 322" xfId="421"/>
    <cellStyle name="Accent1 33" xfId="422"/>
    <cellStyle name="Accent1 34" xfId="423"/>
    <cellStyle name="Accent1 35" xfId="424"/>
    <cellStyle name="Accent1 36" xfId="425"/>
    <cellStyle name="Accent1 37" xfId="426"/>
    <cellStyle name="Accent1 38" xfId="427"/>
    <cellStyle name="Accent1 39" xfId="428"/>
    <cellStyle name="Accent1 4" xfId="429"/>
    <cellStyle name="Accent1 40" xfId="430"/>
    <cellStyle name="Accent1 41" xfId="431"/>
    <cellStyle name="Accent1 42" xfId="432"/>
    <cellStyle name="Accent1 43" xfId="433"/>
    <cellStyle name="Accent1 44" xfId="434"/>
    <cellStyle name="Accent1 45" xfId="435"/>
    <cellStyle name="Accent1 46" xfId="436"/>
    <cellStyle name="Accent1 47" xfId="437"/>
    <cellStyle name="Accent1 48" xfId="438"/>
    <cellStyle name="Accent1 49" xfId="439"/>
    <cellStyle name="Accent1 5" xfId="440"/>
    <cellStyle name="Accent1 50" xfId="441"/>
    <cellStyle name="Accent1 51" xfId="442"/>
    <cellStyle name="Accent1 52" xfId="443"/>
    <cellStyle name="Accent1 53" xfId="444"/>
    <cellStyle name="Accent1 54" xfId="445"/>
    <cellStyle name="Accent1 55" xfId="446"/>
    <cellStyle name="Accent1 56" xfId="447"/>
    <cellStyle name="Accent1 57" xfId="448"/>
    <cellStyle name="Accent1 58" xfId="449"/>
    <cellStyle name="Accent1 59" xfId="450"/>
    <cellStyle name="Accent1 6" xfId="451"/>
    <cellStyle name="Accent1 60" xfId="452"/>
    <cellStyle name="Accent1 61" xfId="453"/>
    <cellStyle name="Accent1 62" xfId="454"/>
    <cellStyle name="Accent1 63" xfId="455"/>
    <cellStyle name="Accent1 64" xfId="456"/>
    <cellStyle name="Accent1 65" xfId="457"/>
    <cellStyle name="Accent1 66" xfId="458"/>
    <cellStyle name="Accent1 67" xfId="459"/>
    <cellStyle name="Accent1 68" xfId="460"/>
    <cellStyle name="Accent1 69" xfId="461"/>
    <cellStyle name="Accent1 7" xfId="462"/>
    <cellStyle name="Accent1 70" xfId="463"/>
    <cellStyle name="Accent1 71" xfId="464"/>
    <cellStyle name="Accent1 72" xfId="465"/>
    <cellStyle name="Accent1 73" xfId="466"/>
    <cellStyle name="Accent1 74" xfId="467"/>
    <cellStyle name="Accent1 75" xfId="468"/>
    <cellStyle name="Accent1 76" xfId="469"/>
    <cellStyle name="Accent1 77" xfId="470"/>
    <cellStyle name="Accent1 78" xfId="471"/>
    <cellStyle name="Accent1 79" xfId="472"/>
    <cellStyle name="Accent1 8" xfId="473"/>
    <cellStyle name="Accent1 80" xfId="474"/>
    <cellStyle name="Accent1 81" xfId="475"/>
    <cellStyle name="Accent1 82" xfId="476"/>
    <cellStyle name="Accent1 83" xfId="477"/>
    <cellStyle name="Accent1 84" xfId="478"/>
    <cellStyle name="Accent1 85" xfId="479"/>
    <cellStyle name="Accent1 86" xfId="480"/>
    <cellStyle name="Accent1 87" xfId="481"/>
    <cellStyle name="Accent1 88" xfId="482"/>
    <cellStyle name="Accent1 89" xfId="483"/>
    <cellStyle name="Accent1 9" xfId="484"/>
    <cellStyle name="Accent1 90" xfId="485"/>
    <cellStyle name="Accent1 91" xfId="486"/>
    <cellStyle name="Accent1 92" xfId="487"/>
    <cellStyle name="Accent1 93" xfId="488"/>
    <cellStyle name="Accent1 94" xfId="489"/>
    <cellStyle name="Accent1 95" xfId="490"/>
    <cellStyle name="Accent1 96" xfId="491"/>
    <cellStyle name="Accent1 97" xfId="492"/>
    <cellStyle name="Accent1 98" xfId="493"/>
    <cellStyle name="Accent1 99" xfId="494"/>
    <cellStyle name="Accent2 - 20%" xfId="7"/>
    <cellStyle name="Accent2 - 20% 2" xfId="495"/>
    <cellStyle name="Accent2 - 20%_Sheet1" xfId="496"/>
    <cellStyle name="Accent2 - 40%" xfId="8"/>
    <cellStyle name="Accent2 - 40% 2" xfId="497"/>
    <cellStyle name="Accent2 - 40%_Sheet1" xfId="498"/>
    <cellStyle name="Accent2 - 60%" xfId="9"/>
    <cellStyle name="Accent2 10" xfId="499"/>
    <cellStyle name="Accent2 100" xfId="500"/>
    <cellStyle name="Accent2 101" xfId="501"/>
    <cellStyle name="Accent2 102" xfId="502"/>
    <cellStyle name="Accent2 103" xfId="503"/>
    <cellStyle name="Accent2 104" xfId="504"/>
    <cellStyle name="Accent2 105" xfId="505"/>
    <cellStyle name="Accent2 106" xfId="506"/>
    <cellStyle name="Accent2 107" xfId="507"/>
    <cellStyle name="Accent2 108" xfId="508"/>
    <cellStyle name="Accent2 109" xfId="509"/>
    <cellStyle name="Accent2 11" xfId="510"/>
    <cellStyle name="Accent2 110" xfId="511"/>
    <cellStyle name="Accent2 111" xfId="512"/>
    <cellStyle name="Accent2 112" xfId="513"/>
    <cellStyle name="Accent2 113" xfId="514"/>
    <cellStyle name="Accent2 114" xfId="515"/>
    <cellStyle name="Accent2 115" xfId="516"/>
    <cellStyle name="Accent2 116" xfId="517"/>
    <cellStyle name="Accent2 117" xfId="518"/>
    <cellStyle name="Accent2 118" xfId="519"/>
    <cellStyle name="Accent2 119" xfId="520"/>
    <cellStyle name="Accent2 12" xfId="521"/>
    <cellStyle name="Accent2 120" xfId="522"/>
    <cellStyle name="Accent2 121" xfId="523"/>
    <cellStyle name="Accent2 122" xfId="524"/>
    <cellStyle name="Accent2 123" xfId="525"/>
    <cellStyle name="Accent2 124" xfId="526"/>
    <cellStyle name="Accent2 125" xfId="527"/>
    <cellStyle name="Accent2 126" xfId="528"/>
    <cellStyle name="Accent2 127" xfId="529"/>
    <cellStyle name="Accent2 128" xfId="530"/>
    <cellStyle name="Accent2 129" xfId="531"/>
    <cellStyle name="Accent2 13" xfId="532"/>
    <cellStyle name="Accent2 130" xfId="533"/>
    <cellStyle name="Accent2 131" xfId="534"/>
    <cellStyle name="Accent2 132" xfId="535"/>
    <cellStyle name="Accent2 133" xfId="536"/>
    <cellStyle name="Accent2 134" xfId="537"/>
    <cellStyle name="Accent2 135" xfId="538"/>
    <cellStyle name="Accent2 136" xfId="539"/>
    <cellStyle name="Accent2 137" xfId="540"/>
    <cellStyle name="Accent2 138" xfId="541"/>
    <cellStyle name="Accent2 139" xfId="542"/>
    <cellStyle name="Accent2 14" xfId="543"/>
    <cellStyle name="Accent2 140" xfId="544"/>
    <cellStyle name="Accent2 141" xfId="545"/>
    <cellStyle name="Accent2 142" xfId="546"/>
    <cellStyle name="Accent2 143" xfId="547"/>
    <cellStyle name="Accent2 144" xfId="548"/>
    <cellStyle name="Accent2 145" xfId="549"/>
    <cellStyle name="Accent2 146" xfId="550"/>
    <cellStyle name="Accent2 147" xfId="551"/>
    <cellStyle name="Accent2 148" xfId="552"/>
    <cellStyle name="Accent2 149" xfId="553"/>
    <cellStyle name="Accent2 15" xfId="554"/>
    <cellStyle name="Accent2 150" xfId="555"/>
    <cellStyle name="Accent2 151" xfId="556"/>
    <cellStyle name="Accent2 152" xfId="557"/>
    <cellStyle name="Accent2 153" xfId="558"/>
    <cellStyle name="Accent2 154" xfId="559"/>
    <cellStyle name="Accent2 155" xfId="560"/>
    <cellStyle name="Accent2 156" xfId="561"/>
    <cellStyle name="Accent2 157" xfId="562"/>
    <cellStyle name="Accent2 158" xfId="563"/>
    <cellStyle name="Accent2 159" xfId="564"/>
    <cellStyle name="Accent2 16" xfId="565"/>
    <cellStyle name="Accent2 160" xfId="566"/>
    <cellStyle name="Accent2 161" xfId="567"/>
    <cellStyle name="Accent2 162" xfId="568"/>
    <cellStyle name="Accent2 163" xfId="569"/>
    <cellStyle name="Accent2 164" xfId="570"/>
    <cellStyle name="Accent2 165" xfId="571"/>
    <cellStyle name="Accent2 166" xfId="572"/>
    <cellStyle name="Accent2 167" xfId="573"/>
    <cellStyle name="Accent2 168" xfId="574"/>
    <cellStyle name="Accent2 169" xfId="575"/>
    <cellStyle name="Accent2 17" xfId="576"/>
    <cellStyle name="Accent2 170" xfId="577"/>
    <cellStyle name="Accent2 171" xfId="578"/>
    <cellStyle name="Accent2 172" xfId="579"/>
    <cellStyle name="Accent2 173" xfId="580"/>
    <cellStyle name="Accent2 174" xfId="581"/>
    <cellStyle name="Accent2 175" xfId="582"/>
    <cellStyle name="Accent2 176" xfId="583"/>
    <cellStyle name="Accent2 177" xfId="584"/>
    <cellStyle name="Accent2 178" xfId="585"/>
    <cellStyle name="Accent2 179" xfId="586"/>
    <cellStyle name="Accent2 18" xfId="587"/>
    <cellStyle name="Accent2 180" xfId="588"/>
    <cellStyle name="Accent2 181" xfId="589"/>
    <cellStyle name="Accent2 182" xfId="590"/>
    <cellStyle name="Accent2 183" xfId="591"/>
    <cellStyle name="Accent2 184" xfId="592"/>
    <cellStyle name="Accent2 185" xfId="593"/>
    <cellStyle name="Accent2 186" xfId="594"/>
    <cellStyle name="Accent2 187" xfId="595"/>
    <cellStyle name="Accent2 188" xfId="596"/>
    <cellStyle name="Accent2 189" xfId="597"/>
    <cellStyle name="Accent2 19" xfId="598"/>
    <cellStyle name="Accent2 190" xfId="599"/>
    <cellStyle name="Accent2 191" xfId="600"/>
    <cellStyle name="Accent2 192" xfId="601"/>
    <cellStyle name="Accent2 193" xfId="602"/>
    <cellStyle name="Accent2 194" xfId="603"/>
    <cellStyle name="Accent2 195" xfId="604"/>
    <cellStyle name="Accent2 196" xfId="605"/>
    <cellStyle name="Accent2 197" xfId="606"/>
    <cellStyle name="Accent2 198" xfId="607"/>
    <cellStyle name="Accent2 199" xfId="608"/>
    <cellStyle name="Accent2 2" xfId="98"/>
    <cellStyle name="Accent2 20" xfId="609"/>
    <cellStyle name="Accent2 200" xfId="610"/>
    <cellStyle name="Accent2 201" xfId="611"/>
    <cellStyle name="Accent2 202" xfId="612"/>
    <cellStyle name="Accent2 203" xfId="613"/>
    <cellStyle name="Accent2 204" xfId="614"/>
    <cellStyle name="Accent2 205" xfId="615"/>
    <cellStyle name="Accent2 206" xfId="616"/>
    <cellStyle name="Accent2 207" xfId="617"/>
    <cellStyle name="Accent2 208" xfId="618"/>
    <cellStyle name="Accent2 209" xfId="619"/>
    <cellStyle name="Accent2 21" xfId="620"/>
    <cellStyle name="Accent2 210" xfId="621"/>
    <cellStyle name="Accent2 211" xfId="622"/>
    <cellStyle name="Accent2 212" xfId="623"/>
    <cellStyle name="Accent2 213" xfId="624"/>
    <cellStyle name="Accent2 214" xfId="625"/>
    <cellStyle name="Accent2 215" xfId="626"/>
    <cellStyle name="Accent2 216" xfId="627"/>
    <cellStyle name="Accent2 217" xfId="628"/>
    <cellStyle name="Accent2 218" xfId="629"/>
    <cellStyle name="Accent2 219" xfId="630"/>
    <cellStyle name="Accent2 22" xfId="631"/>
    <cellStyle name="Accent2 220" xfId="632"/>
    <cellStyle name="Accent2 221" xfId="633"/>
    <cellStyle name="Accent2 222" xfId="634"/>
    <cellStyle name="Accent2 223" xfId="635"/>
    <cellStyle name="Accent2 224" xfId="636"/>
    <cellStyle name="Accent2 225" xfId="637"/>
    <cellStyle name="Accent2 226" xfId="638"/>
    <cellStyle name="Accent2 227" xfId="639"/>
    <cellStyle name="Accent2 228" xfId="640"/>
    <cellStyle name="Accent2 229" xfId="641"/>
    <cellStyle name="Accent2 23" xfId="642"/>
    <cellStyle name="Accent2 230" xfId="643"/>
    <cellStyle name="Accent2 231" xfId="644"/>
    <cellStyle name="Accent2 232" xfId="645"/>
    <cellStyle name="Accent2 233" xfId="646"/>
    <cellStyle name="Accent2 234" xfId="647"/>
    <cellStyle name="Accent2 235" xfId="648"/>
    <cellStyle name="Accent2 236" xfId="649"/>
    <cellStyle name="Accent2 237" xfId="650"/>
    <cellStyle name="Accent2 238" xfId="651"/>
    <cellStyle name="Accent2 239" xfId="652"/>
    <cellStyle name="Accent2 24" xfId="653"/>
    <cellStyle name="Accent2 240" xfId="654"/>
    <cellStyle name="Accent2 241" xfId="655"/>
    <cellStyle name="Accent2 242" xfId="656"/>
    <cellStyle name="Accent2 243" xfId="657"/>
    <cellStyle name="Accent2 244" xfId="658"/>
    <cellStyle name="Accent2 245" xfId="659"/>
    <cellStyle name="Accent2 246" xfId="660"/>
    <cellStyle name="Accent2 247" xfId="661"/>
    <cellStyle name="Accent2 248" xfId="662"/>
    <cellStyle name="Accent2 249" xfId="663"/>
    <cellStyle name="Accent2 25" xfId="664"/>
    <cellStyle name="Accent2 250" xfId="665"/>
    <cellStyle name="Accent2 251" xfId="666"/>
    <cellStyle name="Accent2 252" xfId="667"/>
    <cellStyle name="Accent2 253" xfId="668"/>
    <cellStyle name="Accent2 254" xfId="669"/>
    <cellStyle name="Accent2 255" xfId="670"/>
    <cellStyle name="Accent2 256" xfId="671"/>
    <cellStyle name="Accent2 257" xfId="672"/>
    <cellStyle name="Accent2 258" xfId="673"/>
    <cellStyle name="Accent2 259" xfId="674"/>
    <cellStyle name="Accent2 26" xfId="675"/>
    <cellStyle name="Accent2 260" xfId="676"/>
    <cellStyle name="Accent2 261" xfId="677"/>
    <cellStyle name="Accent2 262" xfId="678"/>
    <cellStyle name="Accent2 263" xfId="679"/>
    <cellStyle name="Accent2 264" xfId="680"/>
    <cellStyle name="Accent2 265" xfId="681"/>
    <cellStyle name="Accent2 266" xfId="682"/>
    <cellStyle name="Accent2 267" xfId="683"/>
    <cellStyle name="Accent2 268" xfId="684"/>
    <cellStyle name="Accent2 269" xfId="685"/>
    <cellStyle name="Accent2 27" xfId="686"/>
    <cellStyle name="Accent2 270" xfId="687"/>
    <cellStyle name="Accent2 271" xfId="688"/>
    <cellStyle name="Accent2 272" xfId="689"/>
    <cellStyle name="Accent2 273" xfId="690"/>
    <cellStyle name="Accent2 274" xfId="691"/>
    <cellStyle name="Accent2 275" xfId="692"/>
    <cellStyle name="Accent2 276" xfId="693"/>
    <cellStyle name="Accent2 277" xfId="694"/>
    <cellStyle name="Accent2 278" xfId="695"/>
    <cellStyle name="Accent2 279" xfId="696"/>
    <cellStyle name="Accent2 28" xfId="697"/>
    <cellStyle name="Accent2 280" xfId="698"/>
    <cellStyle name="Accent2 281" xfId="699"/>
    <cellStyle name="Accent2 282" xfId="700"/>
    <cellStyle name="Accent2 283" xfId="701"/>
    <cellStyle name="Accent2 284" xfId="702"/>
    <cellStyle name="Accent2 285" xfId="703"/>
    <cellStyle name="Accent2 286" xfId="704"/>
    <cellStyle name="Accent2 287" xfId="705"/>
    <cellStyle name="Accent2 288" xfId="706"/>
    <cellStyle name="Accent2 289" xfId="707"/>
    <cellStyle name="Accent2 29" xfId="708"/>
    <cellStyle name="Accent2 290" xfId="709"/>
    <cellStyle name="Accent2 291" xfId="710"/>
    <cellStyle name="Accent2 292" xfId="711"/>
    <cellStyle name="Accent2 293" xfId="712"/>
    <cellStyle name="Accent2 294" xfId="713"/>
    <cellStyle name="Accent2 295" xfId="714"/>
    <cellStyle name="Accent2 296" xfId="715"/>
    <cellStyle name="Accent2 297" xfId="716"/>
    <cellStyle name="Accent2 298" xfId="717"/>
    <cellStyle name="Accent2 299" xfId="718"/>
    <cellStyle name="Accent2 3" xfId="719"/>
    <cellStyle name="Accent2 30" xfId="720"/>
    <cellStyle name="Accent2 300" xfId="721"/>
    <cellStyle name="Accent2 301" xfId="722"/>
    <cellStyle name="Accent2 302" xfId="723"/>
    <cellStyle name="Accent2 303" xfId="724"/>
    <cellStyle name="Accent2 304" xfId="725"/>
    <cellStyle name="Accent2 305" xfId="726"/>
    <cellStyle name="Accent2 306" xfId="727"/>
    <cellStyle name="Accent2 307" xfId="728"/>
    <cellStyle name="Accent2 308" xfId="729"/>
    <cellStyle name="Accent2 309" xfId="730"/>
    <cellStyle name="Accent2 31" xfId="731"/>
    <cellStyle name="Accent2 310" xfId="732"/>
    <cellStyle name="Accent2 311" xfId="733"/>
    <cellStyle name="Accent2 312" xfId="734"/>
    <cellStyle name="Accent2 313" xfId="735"/>
    <cellStyle name="Accent2 314" xfId="736"/>
    <cellStyle name="Accent2 315" xfId="737"/>
    <cellStyle name="Accent2 316" xfId="738"/>
    <cellStyle name="Accent2 317" xfId="739"/>
    <cellStyle name="Accent2 318" xfId="740"/>
    <cellStyle name="Accent2 319" xfId="741"/>
    <cellStyle name="Accent2 32" xfId="742"/>
    <cellStyle name="Accent2 320" xfId="743"/>
    <cellStyle name="Accent2 321" xfId="744"/>
    <cellStyle name="Accent2 322" xfId="745"/>
    <cellStyle name="Accent2 33" xfId="746"/>
    <cellStyle name="Accent2 34" xfId="747"/>
    <cellStyle name="Accent2 35" xfId="748"/>
    <cellStyle name="Accent2 36" xfId="749"/>
    <cellStyle name="Accent2 37" xfId="750"/>
    <cellStyle name="Accent2 38" xfId="751"/>
    <cellStyle name="Accent2 39" xfId="752"/>
    <cellStyle name="Accent2 4" xfId="753"/>
    <cellStyle name="Accent2 40" xfId="754"/>
    <cellStyle name="Accent2 41" xfId="755"/>
    <cellStyle name="Accent2 42" xfId="756"/>
    <cellStyle name="Accent2 43" xfId="757"/>
    <cellStyle name="Accent2 44" xfId="758"/>
    <cellStyle name="Accent2 45" xfId="759"/>
    <cellStyle name="Accent2 46" xfId="760"/>
    <cellStyle name="Accent2 47" xfId="761"/>
    <cellStyle name="Accent2 48" xfId="762"/>
    <cellStyle name="Accent2 49" xfId="763"/>
    <cellStyle name="Accent2 5" xfId="764"/>
    <cellStyle name="Accent2 50" xfId="765"/>
    <cellStyle name="Accent2 51" xfId="766"/>
    <cellStyle name="Accent2 52" xfId="767"/>
    <cellStyle name="Accent2 53" xfId="768"/>
    <cellStyle name="Accent2 54" xfId="769"/>
    <cellStyle name="Accent2 55" xfId="770"/>
    <cellStyle name="Accent2 56" xfId="771"/>
    <cellStyle name="Accent2 57" xfId="772"/>
    <cellStyle name="Accent2 58" xfId="773"/>
    <cellStyle name="Accent2 59" xfId="774"/>
    <cellStyle name="Accent2 6" xfId="775"/>
    <cellStyle name="Accent2 60" xfId="776"/>
    <cellStyle name="Accent2 61" xfId="777"/>
    <cellStyle name="Accent2 62" xfId="778"/>
    <cellStyle name="Accent2 63" xfId="779"/>
    <cellStyle name="Accent2 64" xfId="780"/>
    <cellStyle name="Accent2 65" xfId="781"/>
    <cellStyle name="Accent2 66" xfId="782"/>
    <cellStyle name="Accent2 67" xfId="783"/>
    <cellStyle name="Accent2 68" xfId="784"/>
    <cellStyle name="Accent2 69" xfId="785"/>
    <cellStyle name="Accent2 7" xfId="786"/>
    <cellStyle name="Accent2 70" xfId="787"/>
    <cellStyle name="Accent2 71" xfId="788"/>
    <cellStyle name="Accent2 72" xfId="789"/>
    <cellStyle name="Accent2 73" xfId="790"/>
    <cellStyle name="Accent2 74" xfId="791"/>
    <cellStyle name="Accent2 75" xfId="792"/>
    <cellStyle name="Accent2 76" xfId="793"/>
    <cellStyle name="Accent2 77" xfId="794"/>
    <cellStyle name="Accent2 78" xfId="795"/>
    <cellStyle name="Accent2 79" xfId="796"/>
    <cellStyle name="Accent2 8" xfId="797"/>
    <cellStyle name="Accent2 80" xfId="798"/>
    <cellStyle name="Accent2 81" xfId="799"/>
    <cellStyle name="Accent2 82" xfId="800"/>
    <cellStyle name="Accent2 83" xfId="801"/>
    <cellStyle name="Accent2 84" xfId="802"/>
    <cellStyle name="Accent2 85" xfId="803"/>
    <cellStyle name="Accent2 86" xfId="804"/>
    <cellStyle name="Accent2 87" xfId="805"/>
    <cellStyle name="Accent2 88" xfId="806"/>
    <cellStyle name="Accent2 89" xfId="807"/>
    <cellStyle name="Accent2 9" xfId="808"/>
    <cellStyle name="Accent2 90" xfId="809"/>
    <cellStyle name="Accent2 91" xfId="810"/>
    <cellStyle name="Accent2 92" xfId="811"/>
    <cellStyle name="Accent2 93" xfId="812"/>
    <cellStyle name="Accent2 94" xfId="813"/>
    <cellStyle name="Accent2 95" xfId="814"/>
    <cellStyle name="Accent2 96" xfId="815"/>
    <cellStyle name="Accent2 97" xfId="816"/>
    <cellStyle name="Accent2 98" xfId="817"/>
    <cellStyle name="Accent2 99" xfId="818"/>
    <cellStyle name="Accent3 - 20%" xfId="10"/>
    <cellStyle name="Accent3 - 20% 2" xfId="819"/>
    <cellStyle name="Accent3 - 20%_Sheet1" xfId="820"/>
    <cellStyle name="Accent3 - 40%" xfId="11"/>
    <cellStyle name="Accent3 - 40% 2" xfId="821"/>
    <cellStyle name="Accent3 - 40%_Sheet1" xfId="822"/>
    <cellStyle name="Accent3 - 60%" xfId="12"/>
    <cellStyle name="Accent3 10" xfId="823"/>
    <cellStyle name="Accent3 100" xfId="824"/>
    <cellStyle name="Accent3 101" xfId="825"/>
    <cellStyle name="Accent3 102" xfId="826"/>
    <cellStyle name="Accent3 103" xfId="827"/>
    <cellStyle name="Accent3 104" xfId="828"/>
    <cellStyle name="Accent3 105" xfId="829"/>
    <cellStyle name="Accent3 106" xfId="830"/>
    <cellStyle name="Accent3 107" xfId="831"/>
    <cellStyle name="Accent3 108" xfId="832"/>
    <cellStyle name="Accent3 109" xfId="833"/>
    <cellStyle name="Accent3 11" xfId="834"/>
    <cellStyle name="Accent3 110" xfId="835"/>
    <cellStyle name="Accent3 111" xfId="836"/>
    <cellStyle name="Accent3 112" xfId="837"/>
    <cellStyle name="Accent3 113" xfId="838"/>
    <cellStyle name="Accent3 114" xfId="839"/>
    <cellStyle name="Accent3 115" xfId="840"/>
    <cellStyle name="Accent3 116" xfId="841"/>
    <cellStyle name="Accent3 117" xfId="842"/>
    <cellStyle name="Accent3 118" xfId="843"/>
    <cellStyle name="Accent3 119" xfId="844"/>
    <cellStyle name="Accent3 12" xfId="845"/>
    <cellStyle name="Accent3 120" xfId="846"/>
    <cellStyle name="Accent3 121" xfId="847"/>
    <cellStyle name="Accent3 122" xfId="848"/>
    <cellStyle name="Accent3 123" xfId="849"/>
    <cellStyle name="Accent3 124" xfId="850"/>
    <cellStyle name="Accent3 125" xfId="851"/>
    <cellStyle name="Accent3 126" xfId="852"/>
    <cellStyle name="Accent3 127" xfId="853"/>
    <cellStyle name="Accent3 128" xfId="854"/>
    <cellStyle name="Accent3 129" xfId="855"/>
    <cellStyle name="Accent3 13" xfId="856"/>
    <cellStyle name="Accent3 130" xfId="857"/>
    <cellStyle name="Accent3 131" xfId="858"/>
    <cellStyle name="Accent3 132" xfId="859"/>
    <cellStyle name="Accent3 133" xfId="860"/>
    <cellStyle name="Accent3 134" xfId="861"/>
    <cellStyle name="Accent3 135" xfId="862"/>
    <cellStyle name="Accent3 136" xfId="863"/>
    <cellStyle name="Accent3 137" xfId="864"/>
    <cellStyle name="Accent3 138" xfId="865"/>
    <cellStyle name="Accent3 139" xfId="866"/>
    <cellStyle name="Accent3 14" xfId="867"/>
    <cellStyle name="Accent3 140" xfId="868"/>
    <cellStyle name="Accent3 141" xfId="869"/>
    <cellStyle name="Accent3 142" xfId="870"/>
    <cellStyle name="Accent3 143" xfId="871"/>
    <cellStyle name="Accent3 144" xfId="872"/>
    <cellStyle name="Accent3 145" xfId="873"/>
    <cellStyle name="Accent3 146" xfId="874"/>
    <cellStyle name="Accent3 147" xfId="875"/>
    <cellStyle name="Accent3 148" xfId="876"/>
    <cellStyle name="Accent3 149" xfId="877"/>
    <cellStyle name="Accent3 15" xfId="878"/>
    <cellStyle name="Accent3 150" xfId="879"/>
    <cellStyle name="Accent3 151" xfId="880"/>
    <cellStyle name="Accent3 152" xfId="881"/>
    <cellStyle name="Accent3 153" xfId="882"/>
    <cellStyle name="Accent3 154" xfId="883"/>
    <cellStyle name="Accent3 155" xfId="884"/>
    <cellStyle name="Accent3 156" xfId="885"/>
    <cellStyle name="Accent3 157" xfId="886"/>
    <cellStyle name="Accent3 158" xfId="887"/>
    <cellStyle name="Accent3 159" xfId="888"/>
    <cellStyle name="Accent3 16" xfId="889"/>
    <cellStyle name="Accent3 160" xfId="890"/>
    <cellStyle name="Accent3 161" xfId="891"/>
    <cellStyle name="Accent3 162" xfId="892"/>
    <cellStyle name="Accent3 163" xfId="893"/>
    <cellStyle name="Accent3 164" xfId="894"/>
    <cellStyle name="Accent3 165" xfId="895"/>
    <cellStyle name="Accent3 166" xfId="896"/>
    <cellStyle name="Accent3 167" xfId="897"/>
    <cellStyle name="Accent3 168" xfId="898"/>
    <cellStyle name="Accent3 169" xfId="899"/>
    <cellStyle name="Accent3 17" xfId="900"/>
    <cellStyle name="Accent3 170" xfId="901"/>
    <cellStyle name="Accent3 171" xfId="902"/>
    <cellStyle name="Accent3 172" xfId="903"/>
    <cellStyle name="Accent3 173" xfId="904"/>
    <cellStyle name="Accent3 174" xfId="905"/>
    <cellStyle name="Accent3 175" xfId="906"/>
    <cellStyle name="Accent3 176" xfId="907"/>
    <cellStyle name="Accent3 177" xfId="908"/>
    <cellStyle name="Accent3 178" xfId="909"/>
    <cellStyle name="Accent3 179" xfId="910"/>
    <cellStyle name="Accent3 18" xfId="911"/>
    <cellStyle name="Accent3 180" xfId="912"/>
    <cellStyle name="Accent3 181" xfId="913"/>
    <cellStyle name="Accent3 182" xfId="914"/>
    <cellStyle name="Accent3 183" xfId="915"/>
    <cellStyle name="Accent3 184" xfId="916"/>
    <cellStyle name="Accent3 185" xfId="917"/>
    <cellStyle name="Accent3 186" xfId="918"/>
    <cellStyle name="Accent3 187" xfId="919"/>
    <cellStyle name="Accent3 188" xfId="920"/>
    <cellStyle name="Accent3 189" xfId="921"/>
    <cellStyle name="Accent3 19" xfId="922"/>
    <cellStyle name="Accent3 190" xfId="923"/>
    <cellStyle name="Accent3 191" xfId="924"/>
    <cellStyle name="Accent3 192" xfId="925"/>
    <cellStyle name="Accent3 193" xfId="926"/>
    <cellStyle name="Accent3 194" xfId="927"/>
    <cellStyle name="Accent3 195" xfId="928"/>
    <cellStyle name="Accent3 196" xfId="929"/>
    <cellStyle name="Accent3 197" xfId="930"/>
    <cellStyle name="Accent3 198" xfId="931"/>
    <cellStyle name="Accent3 199" xfId="932"/>
    <cellStyle name="Accent3 2" xfId="99"/>
    <cellStyle name="Accent3 20" xfId="933"/>
    <cellStyle name="Accent3 200" xfId="934"/>
    <cellStyle name="Accent3 201" xfId="935"/>
    <cellStyle name="Accent3 202" xfId="936"/>
    <cellStyle name="Accent3 203" xfId="937"/>
    <cellStyle name="Accent3 204" xfId="938"/>
    <cellStyle name="Accent3 205" xfId="939"/>
    <cellStyle name="Accent3 206" xfId="940"/>
    <cellStyle name="Accent3 207" xfId="941"/>
    <cellStyle name="Accent3 208" xfId="942"/>
    <cellStyle name="Accent3 209" xfId="943"/>
    <cellStyle name="Accent3 21" xfId="944"/>
    <cellStyle name="Accent3 210" xfId="945"/>
    <cellStyle name="Accent3 211" xfId="946"/>
    <cellStyle name="Accent3 212" xfId="947"/>
    <cellStyle name="Accent3 213" xfId="948"/>
    <cellStyle name="Accent3 214" xfId="949"/>
    <cellStyle name="Accent3 215" xfId="950"/>
    <cellStyle name="Accent3 216" xfId="951"/>
    <cellStyle name="Accent3 217" xfId="952"/>
    <cellStyle name="Accent3 218" xfId="953"/>
    <cellStyle name="Accent3 219" xfId="954"/>
    <cellStyle name="Accent3 22" xfId="955"/>
    <cellStyle name="Accent3 220" xfId="956"/>
    <cellStyle name="Accent3 221" xfId="957"/>
    <cellStyle name="Accent3 222" xfId="958"/>
    <cellStyle name="Accent3 223" xfId="959"/>
    <cellStyle name="Accent3 224" xfId="960"/>
    <cellStyle name="Accent3 225" xfId="961"/>
    <cellStyle name="Accent3 226" xfId="962"/>
    <cellStyle name="Accent3 227" xfId="963"/>
    <cellStyle name="Accent3 228" xfId="964"/>
    <cellStyle name="Accent3 229" xfId="965"/>
    <cellStyle name="Accent3 23" xfId="966"/>
    <cellStyle name="Accent3 230" xfId="967"/>
    <cellStyle name="Accent3 231" xfId="968"/>
    <cellStyle name="Accent3 232" xfId="969"/>
    <cellStyle name="Accent3 233" xfId="970"/>
    <cellStyle name="Accent3 234" xfId="971"/>
    <cellStyle name="Accent3 235" xfId="972"/>
    <cellStyle name="Accent3 236" xfId="973"/>
    <cellStyle name="Accent3 237" xfId="974"/>
    <cellStyle name="Accent3 238" xfId="975"/>
    <cellStyle name="Accent3 239" xfId="976"/>
    <cellStyle name="Accent3 24" xfId="977"/>
    <cellStyle name="Accent3 240" xfId="978"/>
    <cellStyle name="Accent3 241" xfId="979"/>
    <cellStyle name="Accent3 242" xfId="980"/>
    <cellStyle name="Accent3 243" xfId="981"/>
    <cellStyle name="Accent3 244" xfId="982"/>
    <cellStyle name="Accent3 245" xfId="983"/>
    <cellStyle name="Accent3 246" xfId="984"/>
    <cellStyle name="Accent3 247" xfId="985"/>
    <cellStyle name="Accent3 248" xfId="986"/>
    <cellStyle name="Accent3 249" xfId="987"/>
    <cellStyle name="Accent3 25" xfId="988"/>
    <cellStyle name="Accent3 250" xfId="989"/>
    <cellStyle name="Accent3 251" xfId="990"/>
    <cellStyle name="Accent3 252" xfId="991"/>
    <cellStyle name="Accent3 253" xfId="992"/>
    <cellStyle name="Accent3 254" xfId="993"/>
    <cellStyle name="Accent3 255" xfId="994"/>
    <cellStyle name="Accent3 256" xfId="995"/>
    <cellStyle name="Accent3 257" xfId="996"/>
    <cellStyle name="Accent3 258" xfId="997"/>
    <cellStyle name="Accent3 259" xfId="998"/>
    <cellStyle name="Accent3 26" xfId="999"/>
    <cellStyle name="Accent3 260" xfId="1000"/>
    <cellStyle name="Accent3 261" xfId="1001"/>
    <cellStyle name="Accent3 262" xfId="1002"/>
    <cellStyle name="Accent3 263" xfId="1003"/>
    <cellStyle name="Accent3 264" xfId="1004"/>
    <cellStyle name="Accent3 265" xfId="1005"/>
    <cellStyle name="Accent3 266" xfId="1006"/>
    <cellStyle name="Accent3 267" xfId="1007"/>
    <cellStyle name="Accent3 268" xfId="1008"/>
    <cellStyle name="Accent3 269" xfId="1009"/>
    <cellStyle name="Accent3 27" xfId="1010"/>
    <cellStyle name="Accent3 270" xfId="1011"/>
    <cellStyle name="Accent3 271" xfId="1012"/>
    <cellStyle name="Accent3 272" xfId="1013"/>
    <cellStyle name="Accent3 273" xfId="1014"/>
    <cellStyle name="Accent3 274" xfId="1015"/>
    <cellStyle name="Accent3 275" xfId="1016"/>
    <cellStyle name="Accent3 276" xfId="1017"/>
    <cellStyle name="Accent3 277" xfId="1018"/>
    <cellStyle name="Accent3 278" xfId="1019"/>
    <cellStyle name="Accent3 279" xfId="1020"/>
    <cellStyle name="Accent3 28" xfId="1021"/>
    <cellStyle name="Accent3 280" xfId="1022"/>
    <cellStyle name="Accent3 281" xfId="1023"/>
    <cellStyle name="Accent3 282" xfId="1024"/>
    <cellStyle name="Accent3 283" xfId="1025"/>
    <cellStyle name="Accent3 284" xfId="1026"/>
    <cellStyle name="Accent3 285" xfId="1027"/>
    <cellStyle name="Accent3 286" xfId="1028"/>
    <cellStyle name="Accent3 287" xfId="1029"/>
    <cellStyle name="Accent3 288" xfId="1030"/>
    <cellStyle name="Accent3 289" xfId="1031"/>
    <cellStyle name="Accent3 29" xfId="1032"/>
    <cellStyle name="Accent3 290" xfId="1033"/>
    <cellStyle name="Accent3 291" xfId="1034"/>
    <cellStyle name="Accent3 292" xfId="1035"/>
    <cellStyle name="Accent3 293" xfId="1036"/>
    <cellStyle name="Accent3 294" xfId="1037"/>
    <cellStyle name="Accent3 295" xfId="1038"/>
    <cellStyle name="Accent3 296" xfId="1039"/>
    <cellStyle name="Accent3 297" xfId="1040"/>
    <cellStyle name="Accent3 298" xfId="1041"/>
    <cellStyle name="Accent3 299" xfId="1042"/>
    <cellStyle name="Accent3 3" xfId="1043"/>
    <cellStyle name="Accent3 30" xfId="1044"/>
    <cellStyle name="Accent3 300" xfId="1045"/>
    <cellStyle name="Accent3 301" xfId="1046"/>
    <cellStyle name="Accent3 302" xfId="1047"/>
    <cellStyle name="Accent3 303" xfId="1048"/>
    <cellStyle name="Accent3 304" xfId="1049"/>
    <cellStyle name="Accent3 305" xfId="1050"/>
    <cellStyle name="Accent3 306" xfId="1051"/>
    <cellStyle name="Accent3 307" xfId="1052"/>
    <cellStyle name="Accent3 308" xfId="1053"/>
    <cellStyle name="Accent3 309" xfId="1054"/>
    <cellStyle name="Accent3 31" xfId="1055"/>
    <cellStyle name="Accent3 310" xfId="1056"/>
    <cellStyle name="Accent3 311" xfId="1057"/>
    <cellStyle name="Accent3 312" xfId="1058"/>
    <cellStyle name="Accent3 313" xfId="1059"/>
    <cellStyle name="Accent3 314" xfId="1060"/>
    <cellStyle name="Accent3 315" xfId="1061"/>
    <cellStyle name="Accent3 316" xfId="1062"/>
    <cellStyle name="Accent3 317" xfId="1063"/>
    <cellStyle name="Accent3 318" xfId="1064"/>
    <cellStyle name="Accent3 319" xfId="1065"/>
    <cellStyle name="Accent3 32" xfId="1066"/>
    <cellStyle name="Accent3 320" xfId="1067"/>
    <cellStyle name="Accent3 321" xfId="1068"/>
    <cellStyle name="Accent3 322" xfId="1069"/>
    <cellStyle name="Accent3 33" xfId="1070"/>
    <cellStyle name="Accent3 34" xfId="1071"/>
    <cellStyle name="Accent3 35" xfId="1072"/>
    <cellStyle name="Accent3 36" xfId="1073"/>
    <cellStyle name="Accent3 37" xfId="1074"/>
    <cellStyle name="Accent3 38" xfId="1075"/>
    <cellStyle name="Accent3 39" xfId="1076"/>
    <cellStyle name="Accent3 4" xfId="1077"/>
    <cellStyle name="Accent3 40" xfId="1078"/>
    <cellStyle name="Accent3 41" xfId="1079"/>
    <cellStyle name="Accent3 42" xfId="1080"/>
    <cellStyle name="Accent3 43" xfId="1081"/>
    <cellStyle name="Accent3 44" xfId="1082"/>
    <cellStyle name="Accent3 45" xfId="1083"/>
    <cellStyle name="Accent3 46" xfId="1084"/>
    <cellStyle name="Accent3 47" xfId="1085"/>
    <cellStyle name="Accent3 48" xfId="1086"/>
    <cellStyle name="Accent3 49" xfId="1087"/>
    <cellStyle name="Accent3 5" xfId="1088"/>
    <cellStyle name="Accent3 50" xfId="1089"/>
    <cellStyle name="Accent3 51" xfId="1090"/>
    <cellStyle name="Accent3 52" xfId="1091"/>
    <cellStyle name="Accent3 53" xfId="1092"/>
    <cellStyle name="Accent3 54" xfId="1093"/>
    <cellStyle name="Accent3 55" xfId="1094"/>
    <cellStyle name="Accent3 56" xfId="1095"/>
    <cellStyle name="Accent3 57" xfId="1096"/>
    <cellStyle name="Accent3 58" xfId="1097"/>
    <cellStyle name="Accent3 59" xfId="1098"/>
    <cellStyle name="Accent3 6" xfId="1099"/>
    <cellStyle name="Accent3 60" xfId="1100"/>
    <cellStyle name="Accent3 61" xfId="1101"/>
    <cellStyle name="Accent3 62" xfId="1102"/>
    <cellStyle name="Accent3 63" xfId="1103"/>
    <cellStyle name="Accent3 64" xfId="1104"/>
    <cellStyle name="Accent3 65" xfId="1105"/>
    <cellStyle name="Accent3 66" xfId="1106"/>
    <cellStyle name="Accent3 67" xfId="1107"/>
    <cellStyle name="Accent3 68" xfId="1108"/>
    <cellStyle name="Accent3 69" xfId="1109"/>
    <cellStyle name="Accent3 7" xfId="1110"/>
    <cellStyle name="Accent3 70" xfId="1111"/>
    <cellStyle name="Accent3 71" xfId="1112"/>
    <cellStyle name="Accent3 72" xfId="1113"/>
    <cellStyle name="Accent3 73" xfId="1114"/>
    <cellStyle name="Accent3 74" xfId="1115"/>
    <cellStyle name="Accent3 75" xfId="1116"/>
    <cellStyle name="Accent3 76" xfId="1117"/>
    <cellStyle name="Accent3 77" xfId="1118"/>
    <cellStyle name="Accent3 78" xfId="1119"/>
    <cellStyle name="Accent3 79" xfId="1120"/>
    <cellStyle name="Accent3 8" xfId="1121"/>
    <cellStyle name="Accent3 80" xfId="1122"/>
    <cellStyle name="Accent3 81" xfId="1123"/>
    <cellStyle name="Accent3 82" xfId="1124"/>
    <cellStyle name="Accent3 83" xfId="1125"/>
    <cellStyle name="Accent3 84" xfId="1126"/>
    <cellStyle name="Accent3 85" xfId="1127"/>
    <cellStyle name="Accent3 86" xfId="1128"/>
    <cellStyle name="Accent3 87" xfId="1129"/>
    <cellStyle name="Accent3 88" xfId="1130"/>
    <cellStyle name="Accent3 89" xfId="1131"/>
    <cellStyle name="Accent3 9" xfId="1132"/>
    <cellStyle name="Accent3 90" xfId="1133"/>
    <cellStyle name="Accent3 91" xfId="1134"/>
    <cellStyle name="Accent3 92" xfId="1135"/>
    <cellStyle name="Accent3 93" xfId="1136"/>
    <cellStyle name="Accent3 94" xfId="1137"/>
    <cellStyle name="Accent3 95" xfId="1138"/>
    <cellStyle name="Accent3 96" xfId="1139"/>
    <cellStyle name="Accent3 97" xfId="1140"/>
    <cellStyle name="Accent3 98" xfId="1141"/>
    <cellStyle name="Accent3 99" xfId="1142"/>
    <cellStyle name="Accent4 - 20%" xfId="13"/>
    <cellStyle name="Accent4 - 20% 2" xfId="1143"/>
    <cellStyle name="Accent4 - 20%_Sheet1" xfId="1144"/>
    <cellStyle name="Accent4 - 40%" xfId="14"/>
    <cellStyle name="Accent4 - 40% 2" xfId="1145"/>
    <cellStyle name="Accent4 - 40%_Sheet1" xfId="1146"/>
    <cellStyle name="Accent4 - 60%" xfId="15"/>
    <cellStyle name="Accent4 10" xfId="1147"/>
    <cellStyle name="Accent4 100" xfId="1148"/>
    <cellStyle name="Accent4 101" xfId="1149"/>
    <cellStyle name="Accent4 102" xfId="1150"/>
    <cellStyle name="Accent4 103" xfId="1151"/>
    <cellStyle name="Accent4 104" xfId="1152"/>
    <cellStyle name="Accent4 105" xfId="1153"/>
    <cellStyle name="Accent4 106" xfId="1154"/>
    <cellStyle name="Accent4 107" xfId="1155"/>
    <cellStyle name="Accent4 108" xfId="1156"/>
    <cellStyle name="Accent4 109" xfId="1157"/>
    <cellStyle name="Accent4 11" xfId="1158"/>
    <cellStyle name="Accent4 110" xfId="1159"/>
    <cellStyle name="Accent4 111" xfId="1160"/>
    <cellStyle name="Accent4 112" xfId="1161"/>
    <cellStyle name="Accent4 113" xfId="1162"/>
    <cellStyle name="Accent4 114" xfId="1163"/>
    <cellStyle name="Accent4 115" xfId="1164"/>
    <cellStyle name="Accent4 116" xfId="1165"/>
    <cellStyle name="Accent4 117" xfId="1166"/>
    <cellStyle name="Accent4 118" xfId="1167"/>
    <cellStyle name="Accent4 119" xfId="1168"/>
    <cellStyle name="Accent4 12" xfId="1169"/>
    <cellStyle name="Accent4 120" xfId="1170"/>
    <cellStyle name="Accent4 121" xfId="1171"/>
    <cellStyle name="Accent4 122" xfId="1172"/>
    <cellStyle name="Accent4 123" xfId="1173"/>
    <cellStyle name="Accent4 124" xfId="1174"/>
    <cellStyle name="Accent4 125" xfId="1175"/>
    <cellStyle name="Accent4 126" xfId="1176"/>
    <cellStyle name="Accent4 127" xfId="1177"/>
    <cellStyle name="Accent4 128" xfId="1178"/>
    <cellStyle name="Accent4 129" xfId="1179"/>
    <cellStyle name="Accent4 13" xfId="1180"/>
    <cellStyle name="Accent4 130" xfId="1181"/>
    <cellStyle name="Accent4 131" xfId="1182"/>
    <cellStyle name="Accent4 132" xfId="1183"/>
    <cellStyle name="Accent4 133" xfId="1184"/>
    <cellStyle name="Accent4 134" xfId="1185"/>
    <cellStyle name="Accent4 135" xfId="1186"/>
    <cellStyle name="Accent4 136" xfId="1187"/>
    <cellStyle name="Accent4 137" xfId="1188"/>
    <cellStyle name="Accent4 138" xfId="1189"/>
    <cellStyle name="Accent4 139" xfId="1190"/>
    <cellStyle name="Accent4 14" xfId="1191"/>
    <cellStyle name="Accent4 140" xfId="1192"/>
    <cellStyle name="Accent4 141" xfId="1193"/>
    <cellStyle name="Accent4 142" xfId="1194"/>
    <cellStyle name="Accent4 143" xfId="1195"/>
    <cellStyle name="Accent4 144" xfId="1196"/>
    <cellStyle name="Accent4 145" xfId="1197"/>
    <cellStyle name="Accent4 146" xfId="1198"/>
    <cellStyle name="Accent4 147" xfId="1199"/>
    <cellStyle name="Accent4 148" xfId="1200"/>
    <cellStyle name="Accent4 149" xfId="1201"/>
    <cellStyle name="Accent4 15" xfId="1202"/>
    <cellStyle name="Accent4 150" xfId="1203"/>
    <cellStyle name="Accent4 151" xfId="1204"/>
    <cellStyle name="Accent4 152" xfId="1205"/>
    <cellStyle name="Accent4 153" xfId="1206"/>
    <cellStyle name="Accent4 154" xfId="1207"/>
    <cellStyle name="Accent4 155" xfId="1208"/>
    <cellStyle name="Accent4 156" xfId="1209"/>
    <cellStyle name="Accent4 157" xfId="1210"/>
    <cellStyle name="Accent4 158" xfId="1211"/>
    <cellStyle name="Accent4 159" xfId="1212"/>
    <cellStyle name="Accent4 16" xfId="1213"/>
    <cellStyle name="Accent4 160" xfId="1214"/>
    <cellStyle name="Accent4 161" xfId="1215"/>
    <cellStyle name="Accent4 162" xfId="1216"/>
    <cellStyle name="Accent4 163" xfId="1217"/>
    <cellStyle name="Accent4 164" xfId="1218"/>
    <cellStyle name="Accent4 165" xfId="1219"/>
    <cellStyle name="Accent4 166" xfId="1220"/>
    <cellStyle name="Accent4 167" xfId="1221"/>
    <cellStyle name="Accent4 168" xfId="1222"/>
    <cellStyle name="Accent4 169" xfId="1223"/>
    <cellStyle name="Accent4 17" xfId="1224"/>
    <cellStyle name="Accent4 170" xfId="1225"/>
    <cellStyle name="Accent4 171" xfId="1226"/>
    <cellStyle name="Accent4 172" xfId="1227"/>
    <cellStyle name="Accent4 173" xfId="1228"/>
    <cellStyle name="Accent4 174" xfId="1229"/>
    <cellStyle name="Accent4 175" xfId="1230"/>
    <cellStyle name="Accent4 176" xfId="1231"/>
    <cellStyle name="Accent4 177" xfId="1232"/>
    <cellStyle name="Accent4 178" xfId="1233"/>
    <cellStyle name="Accent4 179" xfId="1234"/>
    <cellStyle name="Accent4 18" xfId="1235"/>
    <cellStyle name="Accent4 180" xfId="1236"/>
    <cellStyle name="Accent4 181" xfId="1237"/>
    <cellStyle name="Accent4 182" xfId="1238"/>
    <cellStyle name="Accent4 183" xfId="1239"/>
    <cellStyle name="Accent4 184" xfId="1240"/>
    <cellStyle name="Accent4 185" xfId="1241"/>
    <cellStyle name="Accent4 186" xfId="1242"/>
    <cellStyle name="Accent4 187" xfId="1243"/>
    <cellStyle name="Accent4 188" xfId="1244"/>
    <cellStyle name="Accent4 189" xfId="1245"/>
    <cellStyle name="Accent4 19" xfId="1246"/>
    <cellStyle name="Accent4 190" xfId="1247"/>
    <cellStyle name="Accent4 191" xfId="1248"/>
    <cellStyle name="Accent4 192" xfId="1249"/>
    <cellStyle name="Accent4 193" xfId="1250"/>
    <cellStyle name="Accent4 194" xfId="1251"/>
    <cellStyle name="Accent4 195" xfId="1252"/>
    <cellStyle name="Accent4 196" xfId="1253"/>
    <cellStyle name="Accent4 197" xfId="1254"/>
    <cellStyle name="Accent4 198" xfId="1255"/>
    <cellStyle name="Accent4 199" xfId="1256"/>
    <cellStyle name="Accent4 2" xfId="100"/>
    <cellStyle name="Accent4 20" xfId="1257"/>
    <cellStyle name="Accent4 200" xfId="1258"/>
    <cellStyle name="Accent4 201" xfId="1259"/>
    <cellStyle name="Accent4 202" xfId="1260"/>
    <cellStyle name="Accent4 203" xfId="1261"/>
    <cellStyle name="Accent4 204" xfId="1262"/>
    <cellStyle name="Accent4 205" xfId="1263"/>
    <cellStyle name="Accent4 206" xfId="1264"/>
    <cellStyle name="Accent4 207" xfId="1265"/>
    <cellStyle name="Accent4 208" xfId="1266"/>
    <cellStyle name="Accent4 209" xfId="1267"/>
    <cellStyle name="Accent4 21" xfId="1268"/>
    <cellStyle name="Accent4 210" xfId="1269"/>
    <cellStyle name="Accent4 211" xfId="1270"/>
    <cellStyle name="Accent4 212" xfId="1271"/>
    <cellStyle name="Accent4 213" xfId="1272"/>
    <cellStyle name="Accent4 214" xfId="1273"/>
    <cellStyle name="Accent4 215" xfId="1274"/>
    <cellStyle name="Accent4 216" xfId="1275"/>
    <cellStyle name="Accent4 217" xfId="1276"/>
    <cellStyle name="Accent4 218" xfId="1277"/>
    <cellStyle name="Accent4 219" xfId="1278"/>
    <cellStyle name="Accent4 22" xfId="1279"/>
    <cellStyle name="Accent4 220" xfId="1280"/>
    <cellStyle name="Accent4 221" xfId="1281"/>
    <cellStyle name="Accent4 222" xfId="1282"/>
    <cellStyle name="Accent4 223" xfId="1283"/>
    <cellStyle name="Accent4 224" xfId="1284"/>
    <cellStyle name="Accent4 225" xfId="1285"/>
    <cellStyle name="Accent4 226" xfId="1286"/>
    <cellStyle name="Accent4 227" xfId="1287"/>
    <cellStyle name="Accent4 228" xfId="1288"/>
    <cellStyle name="Accent4 229" xfId="1289"/>
    <cellStyle name="Accent4 23" xfId="1290"/>
    <cellStyle name="Accent4 230" xfId="1291"/>
    <cellStyle name="Accent4 231" xfId="1292"/>
    <cellStyle name="Accent4 232" xfId="1293"/>
    <cellStyle name="Accent4 233" xfId="1294"/>
    <cellStyle name="Accent4 234" xfId="1295"/>
    <cellStyle name="Accent4 235" xfId="1296"/>
    <cellStyle name="Accent4 236" xfId="1297"/>
    <cellStyle name="Accent4 237" xfId="1298"/>
    <cellStyle name="Accent4 238" xfId="1299"/>
    <cellStyle name="Accent4 239" xfId="1300"/>
    <cellStyle name="Accent4 24" xfId="1301"/>
    <cellStyle name="Accent4 240" xfId="1302"/>
    <cellStyle name="Accent4 241" xfId="1303"/>
    <cellStyle name="Accent4 242" xfId="1304"/>
    <cellStyle name="Accent4 243" xfId="1305"/>
    <cellStyle name="Accent4 244" xfId="1306"/>
    <cellStyle name="Accent4 245" xfId="1307"/>
    <cellStyle name="Accent4 246" xfId="1308"/>
    <cellStyle name="Accent4 247" xfId="1309"/>
    <cellStyle name="Accent4 248" xfId="1310"/>
    <cellStyle name="Accent4 249" xfId="1311"/>
    <cellStyle name="Accent4 25" xfId="1312"/>
    <cellStyle name="Accent4 250" xfId="1313"/>
    <cellStyle name="Accent4 251" xfId="1314"/>
    <cellStyle name="Accent4 252" xfId="1315"/>
    <cellStyle name="Accent4 253" xfId="1316"/>
    <cellStyle name="Accent4 254" xfId="1317"/>
    <cellStyle name="Accent4 255" xfId="1318"/>
    <cellStyle name="Accent4 256" xfId="1319"/>
    <cellStyle name="Accent4 257" xfId="1320"/>
    <cellStyle name="Accent4 258" xfId="1321"/>
    <cellStyle name="Accent4 259" xfId="1322"/>
    <cellStyle name="Accent4 26" xfId="1323"/>
    <cellStyle name="Accent4 260" xfId="1324"/>
    <cellStyle name="Accent4 261" xfId="1325"/>
    <cellStyle name="Accent4 262" xfId="1326"/>
    <cellStyle name="Accent4 263" xfId="1327"/>
    <cellStyle name="Accent4 264" xfId="1328"/>
    <cellStyle name="Accent4 265" xfId="1329"/>
    <cellStyle name="Accent4 266" xfId="1330"/>
    <cellStyle name="Accent4 267" xfId="1331"/>
    <cellStyle name="Accent4 268" xfId="1332"/>
    <cellStyle name="Accent4 269" xfId="1333"/>
    <cellStyle name="Accent4 27" xfId="1334"/>
    <cellStyle name="Accent4 270" xfId="1335"/>
    <cellStyle name="Accent4 271" xfId="1336"/>
    <cellStyle name="Accent4 272" xfId="1337"/>
    <cellStyle name="Accent4 273" xfId="1338"/>
    <cellStyle name="Accent4 274" xfId="1339"/>
    <cellStyle name="Accent4 275" xfId="1340"/>
    <cellStyle name="Accent4 276" xfId="1341"/>
    <cellStyle name="Accent4 277" xfId="1342"/>
    <cellStyle name="Accent4 278" xfId="1343"/>
    <cellStyle name="Accent4 279" xfId="1344"/>
    <cellStyle name="Accent4 28" xfId="1345"/>
    <cellStyle name="Accent4 280" xfId="1346"/>
    <cellStyle name="Accent4 281" xfId="1347"/>
    <cellStyle name="Accent4 282" xfId="1348"/>
    <cellStyle name="Accent4 283" xfId="1349"/>
    <cellStyle name="Accent4 284" xfId="1350"/>
    <cellStyle name="Accent4 285" xfId="1351"/>
    <cellStyle name="Accent4 286" xfId="1352"/>
    <cellStyle name="Accent4 287" xfId="1353"/>
    <cellStyle name="Accent4 288" xfId="1354"/>
    <cellStyle name="Accent4 289" xfId="1355"/>
    <cellStyle name="Accent4 29" xfId="1356"/>
    <cellStyle name="Accent4 290" xfId="1357"/>
    <cellStyle name="Accent4 291" xfId="1358"/>
    <cellStyle name="Accent4 292" xfId="1359"/>
    <cellStyle name="Accent4 293" xfId="1360"/>
    <cellStyle name="Accent4 294" xfId="1361"/>
    <cellStyle name="Accent4 295" xfId="1362"/>
    <cellStyle name="Accent4 296" xfId="1363"/>
    <cellStyle name="Accent4 297" xfId="1364"/>
    <cellStyle name="Accent4 298" xfId="1365"/>
    <cellStyle name="Accent4 299" xfId="1366"/>
    <cellStyle name="Accent4 3" xfId="1367"/>
    <cellStyle name="Accent4 30" xfId="1368"/>
    <cellStyle name="Accent4 300" xfId="1369"/>
    <cellStyle name="Accent4 301" xfId="1370"/>
    <cellStyle name="Accent4 302" xfId="1371"/>
    <cellStyle name="Accent4 303" xfId="1372"/>
    <cellStyle name="Accent4 304" xfId="1373"/>
    <cellStyle name="Accent4 305" xfId="1374"/>
    <cellStyle name="Accent4 306" xfId="1375"/>
    <cellStyle name="Accent4 307" xfId="1376"/>
    <cellStyle name="Accent4 308" xfId="1377"/>
    <cellStyle name="Accent4 309" xfId="1378"/>
    <cellStyle name="Accent4 31" xfId="1379"/>
    <cellStyle name="Accent4 310" xfId="1380"/>
    <cellStyle name="Accent4 311" xfId="1381"/>
    <cellStyle name="Accent4 312" xfId="1382"/>
    <cellStyle name="Accent4 313" xfId="1383"/>
    <cellStyle name="Accent4 314" xfId="1384"/>
    <cellStyle name="Accent4 315" xfId="1385"/>
    <cellStyle name="Accent4 316" xfId="1386"/>
    <cellStyle name="Accent4 317" xfId="1387"/>
    <cellStyle name="Accent4 318" xfId="1388"/>
    <cellStyle name="Accent4 319" xfId="1389"/>
    <cellStyle name="Accent4 32" xfId="1390"/>
    <cellStyle name="Accent4 320" xfId="1391"/>
    <cellStyle name="Accent4 321" xfId="1392"/>
    <cellStyle name="Accent4 322" xfId="1393"/>
    <cellStyle name="Accent4 33" xfId="1394"/>
    <cellStyle name="Accent4 34" xfId="1395"/>
    <cellStyle name="Accent4 35" xfId="1396"/>
    <cellStyle name="Accent4 36" xfId="1397"/>
    <cellStyle name="Accent4 37" xfId="1398"/>
    <cellStyle name="Accent4 38" xfId="1399"/>
    <cellStyle name="Accent4 39" xfId="1400"/>
    <cellStyle name="Accent4 4" xfId="1401"/>
    <cellStyle name="Accent4 40" xfId="1402"/>
    <cellStyle name="Accent4 41" xfId="1403"/>
    <cellStyle name="Accent4 42" xfId="1404"/>
    <cellStyle name="Accent4 43" xfId="1405"/>
    <cellStyle name="Accent4 44" xfId="1406"/>
    <cellStyle name="Accent4 45" xfId="1407"/>
    <cellStyle name="Accent4 46" xfId="1408"/>
    <cellStyle name="Accent4 47" xfId="1409"/>
    <cellStyle name="Accent4 48" xfId="1410"/>
    <cellStyle name="Accent4 49" xfId="1411"/>
    <cellStyle name="Accent4 5" xfId="1412"/>
    <cellStyle name="Accent4 50" xfId="1413"/>
    <cellStyle name="Accent4 51" xfId="1414"/>
    <cellStyle name="Accent4 52" xfId="1415"/>
    <cellStyle name="Accent4 53" xfId="1416"/>
    <cellStyle name="Accent4 54" xfId="1417"/>
    <cellStyle name="Accent4 55" xfId="1418"/>
    <cellStyle name="Accent4 56" xfId="1419"/>
    <cellStyle name="Accent4 57" xfId="1420"/>
    <cellStyle name="Accent4 58" xfId="1421"/>
    <cellStyle name="Accent4 59" xfId="1422"/>
    <cellStyle name="Accent4 6" xfId="1423"/>
    <cellStyle name="Accent4 60" xfId="1424"/>
    <cellStyle name="Accent4 61" xfId="1425"/>
    <cellStyle name="Accent4 62" xfId="1426"/>
    <cellStyle name="Accent4 63" xfId="1427"/>
    <cellStyle name="Accent4 64" xfId="1428"/>
    <cellStyle name="Accent4 65" xfId="1429"/>
    <cellStyle name="Accent4 66" xfId="1430"/>
    <cellStyle name="Accent4 67" xfId="1431"/>
    <cellStyle name="Accent4 68" xfId="1432"/>
    <cellStyle name="Accent4 69" xfId="1433"/>
    <cellStyle name="Accent4 7" xfId="1434"/>
    <cellStyle name="Accent4 70" xfId="1435"/>
    <cellStyle name="Accent4 71" xfId="1436"/>
    <cellStyle name="Accent4 72" xfId="1437"/>
    <cellStyle name="Accent4 73" xfId="1438"/>
    <cellStyle name="Accent4 74" xfId="1439"/>
    <cellStyle name="Accent4 75" xfId="1440"/>
    <cellStyle name="Accent4 76" xfId="1441"/>
    <cellStyle name="Accent4 77" xfId="1442"/>
    <cellStyle name="Accent4 78" xfId="1443"/>
    <cellStyle name="Accent4 79" xfId="1444"/>
    <cellStyle name="Accent4 8" xfId="1445"/>
    <cellStyle name="Accent4 80" xfId="1446"/>
    <cellStyle name="Accent4 81" xfId="1447"/>
    <cellStyle name="Accent4 82" xfId="1448"/>
    <cellStyle name="Accent4 83" xfId="1449"/>
    <cellStyle name="Accent4 84" xfId="1450"/>
    <cellStyle name="Accent4 85" xfId="1451"/>
    <cellStyle name="Accent4 86" xfId="1452"/>
    <cellStyle name="Accent4 87" xfId="1453"/>
    <cellStyle name="Accent4 88" xfId="1454"/>
    <cellStyle name="Accent4 89" xfId="1455"/>
    <cellStyle name="Accent4 9" xfId="1456"/>
    <cellStyle name="Accent4 90" xfId="1457"/>
    <cellStyle name="Accent4 91" xfId="1458"/>
    <cellStyle name="Accent4 92" xfId="1459"/>
    <cellStyle name="Accent4 93" xfId="1460"/>
    <cellStyle name="Accent4 94" xfId="1461"/>
    <cellStyle name="Accent4 95" xfId="1462"/>
    <cellStyle name="Accent4 96" xfId="1463"/>
    <cellStyle name="Accent4 97" xfId="1464"/>
    <cellStyle name="Accent4 98" xfId="1465"/>
    <cellStyle name="Accent4 99" xfId="1466"/>
    <cellStyle name="Accent5 - 20%" xfId="16"/>
    <cellStyle name="Accent5 - 20% 2" xfId="1467"/>
    <cellStyle name="Accent5 - 20%_Sheet1" xfId="1468"/>
    <cellStyle name="Accent5 - 40%" xfId="17"/>
    <cellStyle name="Accent5 - 40% 2" xfId="1469"/>
    <cellStyle name="Accent5 - 60%" xfId="18"/>
    <cellStyle name="Accent5 10" xfId="1470"/>
    <cellStyle name="Accent5 100" xfId="1471"/>
    <cellStyle name="Accent5 101" xfId="1472"/>
    <cellStyle name="Accent5 102" xfId="1473"/>
    <cellStyle name="Accent5 103" xfId="1474"/>
    <cellStyle name="Accent5 104" xfId="1475"/>
    <cellStyle name="Accent5 105" xfId="1476"/>
    <cellStyle name="Accent5 106" xfId="1477"/>
    <cellStyle name="Accent5 107" xfId="1478"/>
    <cellStyle name="Accent5 108" xfId="1479"/>
    <cellStyle name="Accent5 109" xfId="1480"/>
    <cellStyle name="Accent5 11" xfId="1481"/>
    <cellStyle name="Accent5 110" xfId="1482"/>
    <cellStyle name="Accent5 111" xfId="1483"/>
    <cellStyle name="Accent5 112" xfId="1484"/>
    <cellStyle name="Accent5 113" xfId="1485"/>
    <cellStyle name="Accent5 114" xfId="1486"/>
    <cellStyle name="Accent5 115" xfId="1487"/>
    <cellStyle name="Accent5 116" xfId="1488"/>
    <cellStyle name="Accent5 117" xfId="1489"/>
    <cellStyle name="Accent5 118" xfId="1490"/>
    <cellStyle name="Accent5 119" xfId="1491"/>
    <cellStyle name="Accent5 12" xfId="1492"/>
    <cellStyle name="Accent5 120" xfId="1493"/>
    <cellStyle name="Accent5 121" xfId="1494"/>
    <cellStyle name="Accent5 122" xfId="1495"/>
    <cellStyle name="Accent5 123" xfId="1496"/>
    <cellStyle name="Accent5 124" xfId="1497"/>
    <cellStyle name="Accent5 125" xfId="1498"/>
    <cellStyle name="Accent5 126" xfId="1499"/>
    <cellStyle name="Accent5 127" xfId="1500"/>
    <cellStyle name="Accent5 128" xfId="1501"/>
    <cellStyle name="Accent5 129" xfId="1502"/>
    <cellStyle name="Accent5 13" xfId="1503"/>
    <cellStyle name="Accent5 130" xfId="1504"/>
    <cellStyle name="Accent5 131" xfId="1505"/>
    <cellStyle name="Accent5 132" xfId="1506"/>
    <cellStyle name="Accent5 133" xfId="1507"/>
    <cellStyle name="Accent5 134" xfId="1508"/>
    <cellStyle name="Accent5 135" xfId="1509"/>
    <cellStyle name="Accent5 136" xfId="1510"/>
    <cellStyle name="Accent5 137" xfId="1511"/>
    <cellStyle name="Accent5 138" xfId="1512"/>
    <cellStyle name="Accent5 139" xfId="1513"/>
    <cellStyle name="Accent5 14" xfId="1514"/>
    <cellStyle name="Accent5 140" xfId="1515"/>
    <cellStyle name="Accent5 141" xfId="1516"/>
    <cellStyle name="Accent5 142" xfId="1517"/>
    <cellStyle name="Accent5 143" xfId="1518"/>
    <cellStyle name="Accent5 144" xfId="1519"/>
    <cellStyle name="Accent5 145" xfId="1520"/>
    <cellStyle name="Accent5 146" xfId="1521"/>
    <cellStyle name="Accent5 147" xfId="1522"/>
    <cellStyle name="Accent5 148" xfId="1523"/>
    <cellStyle name="Accent5 149" xfId="1524"/>
    <cellStyle name="Accent5 15" xfId="1525"/>
    <cellStyle name="Accent5 150" xfId="1526"/>
    <cellStyle name="Accent5 151" xfId="1527"/>
    <cellStyle name="Accent5 152" xfId="1528"/>
    <cellStyle name="Accent5 153" xfId="1529"/>
    <cellStyle name="Accent5 154" xfId="1530"/>
    <cellStyle name="Accent5 155" xfId="1531"/>
    <cellStyle name="Accent5 156" xfId="1532"/>
    <cellStyle name="Accent5 157" xfId="1533"/>
    <cellStyle name="Accent5 158" xfId="1534"/>
    <cellStyle name="Accent5 159" xfId="1535"/>
    <cellStyle name="Accent5 16" xfId="1536"/>
    <cellStyle name="Accent5 160" xfId="1537"/>
    <cellStyle name="Accent5 161" xfId="1538"/>
    <cellStyle name="Accent5 162" xfId="1539"/>
    <cellStyle name="Accent5 163" xfId="1540"/>
    <cellStyle name="Accent5 164" xfId="1541"/>
    <cellStyle name="Accent5 165" xfId="1542"/>
    <cellStyle name="Accent5 166" xfId="1543"/>
    <cellStyle name="Accent5 167" xfId="1544"/>
    <cellStyle name="Accent5 168" xfId="1545"/>
    <cellStyle name="Accent5 169" xfId="1546"/>
    <cellStyle name="Accent5 17" xfId="1547"/>
    <cellStyle name="Accent5 170" xfId="1548"/>
    <cellStyle name="Accent5 171" xfId="1549"/>
    <cellStyle name="Accent5 172" xfId="1550"/>
    <cellStyle name="Accent5 173" xfId="1551"/>
    <cellStyle name="Accent5 174" xfId="1552"/>
    <cellStyle name="Accent5 175" xfId="1553"/>
    <cellStyle name="Accent5 176" xfId="1554"/>
    <cellStyle name="Accent5 177" xfId="1555"/>
    <cellStyle name="Accent5 178" xfId="1556"/>
    <cellStyle name="Accent5 179" xfId="1557"/>
    <cellStyle name="Accent5 18" xfId="1558"/>
    <cellStyle name="Accent5 180" xfId="1559"/>
    <cellStyle name="Accent5 181" xfId="1560"/>
    <cellStyle name="Accent5 182" xfId="1561"/>
    <cellStyle name="Accent5 183" xfId="1562"/>
    <cellStyle name="Accent5 184" xfId="1563"/>
    <cellStyle name="Accent5 185" xfId="1564"/>
    <cellStyle name="Accent5 186" xfId="1565"/>
    <cellStyle name="Accent5 187" xfId="1566"/>
    <cellStyle name="Accent5 188" xfId="1567"/>
    <cellStyle name="Accent5 189" xfId="1568"/>
    <cellStyle name="Accent5 19" xfId="1569"/>
    <cellStyle name="Accent5 190" xfId="1570"/>
    <cellStyle name="Accent5 191" xfId="1571"/>
    <cellStyle name="Accent5 192" xfId="1572"/>
    <cellStyle name="Accent5 193" xfId="1573"/>
    <cellStyle name="Accent5 194" xfId="1574"/>
    <cellStyle name="Accent5 195" xfId="1575"/>
    <cellStyle name="Accent5 196" xfId="1576"/>
    <cellStyle name="Accent5 197" xfId="1577"/>
    <cellStyle name="Accent5 198" xfId="1578"/>
    <cellStyle name="Accent5 199" xfId="1579"/>
    <cellStyle name="Accent5 2" xfId="101"/>
    <cellStyle name="Accent5 20" xfId="1580"/>
    <cellStyle name="Accent5 200" xfId="1581"/>
    <cellStyle name="Accent5 201" xfId="1582"/>
    <cellStyle name="Accent5 202" xfId="1583"/>
    <cellStyle name="Accent5 203" xfId="1584"/>
    <cellStyle name="Accent5 204" xfId="1585"/>
    <cellStyle name="Accent5 205" xfId="1586"/>
    <cellStyle name="Accent5 206" xfId="1587"/>
    <cellStyle name="Accent5 207" xfId="1588"/>
    <cellStyle name="Accent5 208" xfId="1589"/>
    <cellStyle name="Accent5 209" xfId="1590"/>
    <cellStyle name="Accent5 21" xfId="1591"/>
    <cellStyle name="Accent5 210" xfId="1592"/>
    <cellStyle name="Accent5 211" xfId="1593"/>
    <cellStyle name="Accent5 212" xfId="1594"/>
    <cellStyle name="Accent5 213" xfId="1595"/>
    <cellStyle name="Accent5 214" xfId="1596"/>
    <cellStyle name="Accent5 215" xfId="1597"/>
    <cellStyle name="Accent5 216" xfId="1598"/>
    <cellStyle name="Accent5 217" xfId="1599"/>
    <cellStyle name="Accent5 218" xfId="1600"/>
    <cellStyle name="Accent5 219" xfId="1601"/>
    <cellStyle name="Accent5 22" xfId="1602"/>
    <cellStyle name="Accent5 220" xfId="1603"/>
    <cellStyle name="Accent5 221" xfId="1604"/>
    <cellStyle name="Accent5 222" xfId="1605"/>
    <cellStyle name="Accent5 223" xfId="1606"/>
    <cellStyle name="Accent5 224" xfId="1607"/>
    <cellStyle name="Accent5 225" xfId="1608"/>
    <cellStyle name="Accent5 226" xfId="1609"/>
    <cellStyle name="Accent5 227" xfId="1610"/>
    <cellStyle name="Accent5 228" xfId="1611"/>
    <cellStyle name="Accent5 229" xfId="1612"/>
    <cellStyle name="Accent5 23" xfId="1613"/>
    <cellStyle name="Accent5 230" xfId="1614"/>
    <cellStyle name="Accent5 231" xfId="1615"/>
    <cellStyle name="Accent5 232" xfId="1616"/>
    <cellStyle name="Accent5 233" xfId="1617"/>
    <cellStyle name="Accent5 234" xfId="1618"/>
    <cellStyle name="Accent5 235" xfId="1619"/>
    <cellStyle name="Accent5 236" xfId="1620"/>
    <cellStyle name="Accent5 237" xfId="1621"/>
    <cellStyle name="Accent5 238" xfId="1622"/>
    <cellStyle name="Accent5 239" xfId="1623"/>
    <cellStyle name="Accent5 24" xfId="1624"/>
    <cellStyle name="Accent5 240" xfId="1625"/>
    <cellStyle name="Accent5 241" xfId="1626"/>
    <cellStyle name="Accent5 242" xfId="1627"/>
    <cellStyle name="Accent5 243" xfId="1628"/>
    <cellStyle name="Accent5 244" xfId="1629"/>
    <cellStyle name="Accent5 245" xfId="1630"/>
    <cellStyle name="Accent5 246" xfId="1631"/>
    <cellStyle name="Accent5 247" xfId="1632"/>
    <cellStyle name="Accent5 248" xfId="1633"/>
    <cellStyle name="Accent5 249" xfId="1634"/>
    <cellStyle name="Accent5 25" xfId="1635"/>
    <cellStyle name="Accent5 250" xfId="1636"/>
    <cellStyle name="Accent5 251" xfId="1637"/>
    <cellStyle name="Accent5 252" xfId="1638"/>
    <cellStyle name="Accent5 253" xfId="1639"/>
    <cellStyle name="Accent5 254" xfId="1640"/>
    <cellStyle name="Accent5 255" xfId="1641"/>
    <cellStyle name="Accent5 256" xfId="1642"/>
    <cellStyle name="Accent5 257" xfId="1643"/>
    <cellStyle name="Accent5 258" xfId="1644"/>
    <cellStyle name="Accent5 259" xfId="1645"/>
    <cellStyle name="Accent5 26" xfId="1646"/>
    <cellStyle name="Accent5 260" xfId="1647"/>
    <cellStyle name="Accent5 261" xfId="1648"/>
    <cellStyle name="Accent5 262" xfId="1649"/>
    <cellStyle name="Accent5 263" xfId="1650"/>
    <cellStyle name="Accent5 264" xfId="1651"/>
    <cellStyle name="Accent5 265" xfId="1652"/>
    <cellStyle name="Accent5 266" xfId="1653"/>
    <cellStyle name="Accent5 267" xfId="1654"/>
    <cellStyle name="Accent5 268" xfId="1655"/>
    <cellStyle name="Accent5 269" xfId="1656"/>
    <cellStyle name="Accent5 27" xfId="1657"/>
    <cellStyle name="Accent5 270" xfId="1658"/>
    <cellStyle name="Accent5 271" xfId="1659"/>
    <cellStyle name="Accent5 272" xfId="1660"/>
    <cellStyle name="Accent5 273" xfId="1661"/>
    <cellStyle name="Accent5 274" xfId="1662"/>
    <cellStyle name="Accent5 275" xfId="1663"/>
    <cellStyle name="Accent5 276" xfId="1664"/>
    <cellStyle name="Accent5 277" xfId="1665"/>
    <cellStyle name="Accent5 278" xfId="1666"/>
    <cellStyle name="Accent5 279" xfId="1667"/>
    <cellStyle name="Accent5 28" xfId="1668"/>
    <cellStyle name="Accent5 280" xfId="1669"/>
    <cellStyle name="Accent5 281" xfId="1670"/>
    <cellStyle name="Accent5 282" xfId="1671"/>
    <cellStyle name="Accent5 283" xfId="1672"/>
    <cellStyle name="Accent5 284" xfId="1673"/>
    <cellStyle name="Accent5 285" xfId="1674"/>
    <cellStyle name="Accent5 286" xfId="1675"/>
    <cellStyle name="Accent5 287" xfId="1676"/>
    <cellStyle name="Accent5 288" xfId="1677"/>
    <cellStyle name="Accent5 289" xfId="1678"/>
    <cellStyle name="Accent5 29" xfId="1679"/>
    <cellStyle name="Accent5 290" xfId="1680"/>
    <cellStyle name="Accent5 291" xfId="1681"/>
    <cellStyle name="Accent5 292" xfId="1682"/>
    <cellStyle name="Accent5 293" xfId="1683"/>
    <cellStyle name="Accent5 294" xfId="1684"/>
    <cellStyle name="Accent5 295" xfId="1685"/>
    <cellStyle name="Accent5 296" xfId="1686"/>
    <cellStyle name="Accent5 297" xfId="1687"/>
    <cellStyle name="Accent5 298" xfId="1688"/>
    <cellStyle name="Accent5 299" xfId="1689"/>
    <cellStyle name="Accent5 3" xfId="1690"/>
    <cellStyle name="Accent5 30" xfId="1691"/>
    <cellStyle name="Accent5 300" xfId="1692"/>
    <cellStyle name="Accent5 301" xfId="1693"/>
    <cellStyle name="Accent5 302" xfId="1694"/>
    <cellStyle name="Accent5 303" xfId="1695"/>
    <cellStyle name="Accent5 304" xfId="1696"/>
    <cellStyle name="Accent5 305" xfId="1697"/>
    <cellStyle name="Accent5 306" xfId="1698"/>
    <cellStyle name="Accent5 307" xfId="1699"/>
    <cellStyle name="Accent5 308" xfId="1700"/>
    <cellStyle name="Accent5 309" xfId="1701"/>
    <cellStyle name="Accent5 31" xfId="1702"/>
    <cellStyle name="Accent5 310" xfId="1703"/>
    <cellStyle name="Accent5 311" xfId="1704"/>
    <cellStyle name="Accent5 312" xfId="1705"/>
    <cellStyle name="Accent5 313" xfId="1706"/>
    <cellStyle name="Accent5 314" xfId="1707"/>
    <cellStyle name="Accent5 315" xfId="1708"/>
    <cellStyle name="Accent5 316" xfId="1709"/>
    <cellStyle name="Accent5 317" xfId="1710"/>
    <cellStyle name="Accent5 318" xfId="1711"/>
    <cellStyle name="Accent5 319" xfId="1712"/>
    <cellStyle name="Accent5 32" xfId="1713"/>
    <cellStyle name="Accent5 320" xfId="1714"/>
    <cellStyle name="Accent5 321" xfId="1715"/>
    <cellStyle name="Accent5 322" xfId="1716"/>
    <cellStyle name="Accent5 33" xfId="1717"/>
    <cellStyle name="Accent5 34" xfId="1718"/>
    <cellStyle name="Accent5 35" xfId="1719"/>
    <cellStyle name="Accent5 36" xfId="1720"/>
    <cellStyle name="Accent5 37" xfId="1721"/>
    <cellStyle name="Accent5 38" xfId="1722"/>
    <cellStyle name="Accent5 39" xfId="1723"/>
    <cellStyle name="Accent5 4" xfId="1724"/>
    <cellStyle name="Accent5 40" xfId="1725"/>
    <cellStyle name="Accent5 41" xfId="1726"/>
    <cellStyle name="Accent5 42" xfId="1727"/>
    <cellStyle name="Accent5 43" xfId="1728"/>
    <cellStyle name="Accent5 44" xfId="1729"/>
    <cellStyle name="Accent5 45" xfId="1730"/>
    <cellStyle name="Accent5 46" xfId="1731"/>
    <cellStyle name="Accent5 47" xfId="1732"/>
    <cellStyle name="Accent5 48" xfId="1733"/>
    <cellStyle name="Accent5 49" xfId="1734"/>
    <cellStyle name="Accent5 5" xfId="1735"/>
    <cellStyle name="Accent5 50" xfId="1736"/>
    <cellStyle name="Accent5 51" xfId="1737"/>
    <cellStyle name="Accent5 52" xfId="1738"/>
    <cellStyle name="Accent5 53" xfId="1739"/>
    <cellStyle name="Accent5 54" xfId="1740"/>
    <cellStyle name="Accent5 55" xfId="1741"/>
    <cellStyle name="Accent5 56" xfId="1742"/>
    <cellStyle name="Accent5 57" xfId="1743"/>
    <cellStyle name="Accent5 58" xfId="1744"/>
    <cellStyle name="Accent5 59" xfId="1745"/>
    <cellStyle name="Accent5 6" xfId="1746"/>
    <cellStyle name="Accent5 60" xfId="1747"/>
    <cellStyle name="Accent5 61" xfId="1748"/>
    <cellStyle name="Accent5 62" xfId="1749"/>
    <cellStyle name="Accent5 63" xfId="1750"/>
    <cellStyle name="Accent5 64" xfId="1751"/>
    <cellStyle name="Accent5 65" xfId="1752"/>
    <cellStyle name="Accent5 66" xfId="1753"/>
    <cellStyle name="Accent5 67" xfId="1754"/>
    <cellStyle name="Accent5 68" xfId="1755"/>
    <cellStyle name="Accent5 69" xfId="1756"/>
    <cellStyle name="Accent5 7" xfId="1757"/>
    <cellStyle name="Accent5 70" xfId="1758"/>
    <cellStyle name="Accent5 71" xfId="1759"/>
    <cellStyle name="Accent5 72" xfId="1760"/>
    <cellStyle name="Accent5 73" xfId="1761"/>
    <cellStyle name="Accent5 74" xfId="1762"/>
    <cellStyle name="Accent5 75" xfId="1763"/>
    <cellStyle name="Accent5 76" xfId="1764"/>
    <cellStyle name="Accent5 77" xfId="1765"/>
    <cellStyle name="Accent5 78" xfId="1766"/>
    <cellStyle name="Accent5 79" xfId="1767"/>
    <cellStyle name="Accent5 8" xfId="1768"/>
    <cellStyle name="Accent5 80" xfId="1769"/>
    <cellStyle name="Accent5 81" xfId="1770"/>
    <cellStyle name="Accent5 82" xfId="1771"/>
    <cellStyle name="Accent5 83" xfId="1772"/>
    <cellStyle name="Accent5 84" xfId="1773"/>
    <cellStyle name="Accent5 85" xfId="1774"/>
    <cellStyle name="Accent5 86" xfId="1775"/>
    <cellStyle name="Accent5 87" xfId="1776"/>
    <cellStyle name="Accent5 88" xfId="1777"/>
    <cellStyle name="Accent5 89" xfId="1778"/>
    <cellStyle name="Accent5 9" xfId="1779"/>
    <cellStyle name="Accent5 90" xfId="1780"/>
    <cellStyle name="Accent5 91" xfId="1781"/>
    <cellStyle name="Accent5 92" xfId="1782"/>
    <cellStyle name="Accent5 93" xfId="1783"/>
    <cellStyle name="Accent5 94" xfId="1784"/>
    <cellStyle name="Accent5 95" xfId="1785"/>
    <cellStyle name="Accent5 96" xfId="1786"/>
    <cellStyle name="Accent5 97" xfId="1787"/>
    <cellStyle name="Accent5 98" xfId="1788"/>
    <cellStyle name="Accent5 99" xfId="1789"/>
    <cellStyle name="Accent6 - 20%" xfId="19"/>
    <cellStyle name="Accent6 - 20% 2" xfId="1790"/>
    <cellStyle name="Accent6 - 40%" xfId="20"/>
    <cellStyle name="Accent6 - 40% 2" xfId="1791"/>
    <cellStyle name="Accent6 - 40%_Sheet1" xfId="1792"/>
    <cellStyle name="Accent6 - 60%" xfId="21"/>
    <cellStyle name="Accent6 10" xfId="1793"/>
    <cellStyle name="Accent6 100" xfId="1794"/>
    <cellStyle name="Accent6 101" xfId="1795"/>
    <cellStyle name="Accent6 102" xfId="1796"/>
    <cellStyle name="Accent6 103" xfId="1797"/>
    <cellStyle name="Accent6 104" xfId="1798"/>
    <cellStyle name="Accent6 105" xfId="1799"/>
    <cellStyle name="Accent6 106" xfId="1800"/>
    <cellStyle name="Accent6 107" xfId="1801"/>
    <cellStyle name="Accent6 108" xfId="1802"/>
    <cellStyle name="Accent6 109" xfId="1803"/>
    <cellStyle name="Accent6 11" xfId="1804"/>
    <cellStyle name="Accent6 110" xfId="1805"/>
    <cellStyle name="Accent6 111" xfId="1806"/>
    <cellStyle name="Accent6 112" xfId="1807"/>
    <cellStyle name="Accent6 113" xfId="1808"/>
    <cellStyle name="Accent6 114" xfId="1809"/>
    <cellStyle name="Accent6 115" xfId="1810"/>
    <cellStyle name="Accent6 116" xfId="1811"/>
    <cellStyle name="Accent6 117" xfId="1812"/>
    <cellStyle name="Accent6 118" xfId="1813"/>
    <cellStyle name="Accent6 119" xfId="1814"/>
    <cellStyle name="Accent6 12" xfId="1815"/>
    <cellStyle name="Accent6 120" xfId="1816"/>
    <cellStyle name="Accent6 121" xfId="1817"/>
    <cellStyle name="Accent6 122" xfId="1818"/>
    <cellStyle name="Accent6 123" xfId="1819"/>
    <cellStyle name="Accent6 124" xfId="1820"/>
    <cellStyle name="Accent6 125" xfId="1821"/>
    <cellStyle name="Accent6 126" xfId="1822"/>
    <cellStyle name="Accent6 127" xfId="1823"/>
    <cellStyle name="Accent6 128" xfId="1824"/>
    <cellStyle name="Accent6 129" xfId="1825"/>
    <cellStyle name="Accent6 13" xfId="1826"/>
    <cellStyle name="Accent6 130" xfId="1827"/>
    <cellStyle name="Accent6 131" xfId="1828"/>
    <cellStyle name="Accent6 132" xfId="1829"/>
    <cellStyle name="Accent6 133" xfId="1830"/>
    <cellStyle name="Accent6 134" xfId="1831"/>
    <cellStyle name="Accent6 135" xfId="1832"/>
    <cellStyle name="Accent6 136" xfId="1833"/>
    <cellStyle name="Accent6 137" xfId="1834"/>
    <cellStyle name="Accent6 138" xfId="1835"/>
    <cellStyle name="Accent6 139" xfId="1836"/>
    <cellStyle name="Accent6 14" xfId="1837"/>
    <cellStyle name="Accent6 140" xfId="1838"/>
    <cellStyle name="Accent6 141" xfId="1839"/>
    <cellStyle name="Accent6 142" xfId="1840"/>
    <cellStyle name="Accent6 143" xfId="1841"/>
    <cellStyle name="Accent6 144" xfId="1842"/>
    <cellStyle name="Accent6 145" xfId="1843"/>
    <cellStyle name="Accent6 146" xfId="1844"/>
    <cellStyle name="Accent6 147" xfId="1845"/>
    <cellStyle name="Accent6 148" xfId="1846"/>
    <cellStyle name="Accent6 149" xfId="1847"/>
    <cellStyle name="Accent6 15" xfId="1848"/>
    <cellStyle name="Accent6 150" xfId="1849"/>
    <cellStyle name="Accent6 151" xfId="1850"/>
    <cellStyle name="Accent6 152" xfId="1851"/>
    <cellStyle name="Accent6 153" xfId="1852"/>
    <cellStyle name="Accent6 154" xfId="1853"/>
    <cellStyle name="Accent6 155" xfId="1854"/>
    <cellStyle name="Accent6 156" xfId="1855"/>
    <cellStyle name="Accent6 157" xfId="1856"/>
    <cellStyle name="Accent6 158" xfId="1857"/>
    <cellStyle name="Accent6 159" xfId="1858"/>
    <cellStyle name="Accent6 16" xfId="1859"/>
    <cellStyle name="Accent6 160" xfId="1860"/>
    <cellStyle name="Accent6 161" xfId="1861"/>
    <cellStyle name="Accent6 162" xfId="1862"/>
    <cellStyle name="Accent6 163" xfId="1863"/>
    <cellStyle name="Accent6 164" xfId="1864"/>
    <cellStyle name="Accent6 165" xfId="1865"/>
    <cellStyle name="Accent6 166" xfId="1866"/>
    <cellStyle name="Accent6 167" xfId="1867"/>
    <cellStyle name="Accent6 168" xfId="1868"/>
    <cellStyle name="Accent6 169" xfId="1869"/>
    <cellStyle name="Accent6 17" xfId="1870"/>
    <cellStyle name="Accent6 170" xfId="1871"/>
    <cellStyle name="Accent6 171" xfId="1872"/>
    <cellStyle name="Accent6 172" xfId="1873"/>
    <cellStyle name="Accent6 173" xfId="1874"/>
    <cellStyle name="Accent6 174" xfId="1875"/>
    <cellStyle name="Accent6 175" xfId="1876"/>
    <cellStyle name="Accent6 176" xfId="1877"/>
    <cellStyle name="Accent6 177" xfId="1878"/>
    <cellStyle name="Accent6 178" xfId="1879"/>
    <cellStyle name="Accent6 179" xfId="1880"/>
    <cellStyle name="Accent6 18" xfId="1881"/>
    <cellStyle name="Accent6 180" xfId="1882"/>
    <cellStyle name="Accent6 181" xfId="1883"/>
    <cellStyle name="Accent6 182" xfId="1884"/>
    <cellStyle name="Accent6 183" xfId="1885"/>
    <cellStyle name="Accent6 184" xfId="1886"/>
    <cellStyle name="Accent6 185" xfId="1887"/>
    <cellStyle name="Accent6 186" xfId="1888"/>
    <cellStyle name="Accent6 187" xfId="1889"/>
    <cellStyle name="Accent6 188" xfId="1890"/>
    <cellStyle name="Accent6 189" xfId="1891"/>
    <cellStyle name="Accent6 19" xfId="1892"/>
    <cellStyle name="Accent6 190" xfId="1893"/>
    <cellStyle name="Accent6 191" xfId="1894"/>
    <cellStyle name="Accent6 192" xfId="1895"/>
    <cellStyle name="Accent6 193" xfId="1896"/>
    <cellStyle name="Accent6 194" xfId="1897"/>
    <cellStyle name="Accent6 195" xfId="1898"/>
    <cellStyle name="Accent6 196" xfId="1899"/>
    <cellStyle name="Accent6 197" xfId="1900"/>
    <cellStyle name="Accent6 198" xfId="1901"/>
    <cellStyle name="Accent6 199" xfId="1902"/>
    <cellStyle name="Accent6 2" xfId="102"/>
    <cellStyle name="Accent6 20" xfId="1903"/>
    <cellStyle name="Accent6 200" xfId="1904"/>
    <cellStyle name="Accent6 201" xfId="1905"/>
    <cellStyle name="Accent6 202" xfId="1906"/>
    <cellStyle name="Accent6 203" xfId="1907"/>
    <cellStyle name="Accent6 204" xfId="1908"/>
    <cellStyle name="Accent6 205" xfId="1909"/>
    <cellStyle name="Accent6 206" xfId="1910"/>
    <cellStyle name="Accent6 207" xfId="1911"/>
    <cellStyle name="Accent6 208" xfId="1912"/>
    <cellStyle name="Accent6 209" xfId="1913"/>
    <cellStyle name="Accent6 21" xfId="1914"/>
    <cellStyle name="Accent6 210" xfId="1915"/>
    <cellStyle name="Accent6 211" xfId="1916"/>
    <cellStyle name="Accent6 212" xfId="1917"/>
    <cellStyle name="Accent6 213" xfId="1918"/>
    <cellStyle name="Accent6 214" xfId="1919"/>
    <cellStyle name="Accent6 215" xfId="1920"/>
    <cellStyle name="Accent6 216" xfId="1921"/>
    <cellStyle name="Accent6 217" xfId="1922"/>
    <cellStyle name="Accent6 218" xfId="1923"/>
    <cellStyle name="Accent6 219" xfId="1924"/>
    <cellStyle name="Accent6 22" xfId="1925"/>
    <cellStyle name="Accent6 220" xfId="1926"/>
    <cellStyle name="Accent6 221" xfId="1927"/>
    <cellStyle name="Accent6 222" xfId="1928"/>
    <cellStyle name="Accent6 223" xfId="1929"/>
    <cellStyle name="Accent6 224" xfId="1930"/>
    <cellStyle name="Accent6 225" xfId="1931"/>
    <cellStyle name="Accent6 226" xfId="1932"/>
    <cellStyle name="Accent6 227" xfId="1933"/>
    <cellStyle name="Accent6 228" xfId="1934"/>
    <cellStyle name="Accent6 229" xfId="1935"/>
    <cellStyle name="Accent6 23" xfId="1936"/>
    <cellStyle name="Accent6 230" xfId="1937"/>
    <cellStyle name="Accent6 231" xfId="1938"/>
    <cellStyle name="Accent6 232" xfId="1939"/>
    <cellStyle name="Accent6 233" xfId="1940"/>
    <cellStyle name="Accent6 234" xfId="1941"/>
    <cellStyle name="Accent6 235" xfId="1942"/>
    <cellStyle name="Accent6 236" xfId="1943"/>
    <cellStyle name="Accent6 237" xfId="1944"/>
    <cellStyle name="Accent6 238" xfId="1945"/>
    <cellStyle name="Accent6 239" xfId="1946"/>
    <cellStyle name="Accent6 24" xfId="1947"/>
    <cellStyle name="Accent6 240" xfId="1948"/>
    <cellStyle name="Accent6 241" xfId="1949"/>
    <cellStyle name="Accent6 242" xfId="1950"/>
    <cellStyle name="Accent6 243" xfId="1951"/>
    <cellStyle name="Accent6 244" xfId="1952"/>
    <cellStyle name="Accent6 245" xfId="1953"/>
    <cellStyle name="Accent6 246" xfId="1954"/>
    <cellStyle name="Accent6 247" xfId="1955"/>
    <cellStyle name="Accent6 248" xfId="1956"/>
    <cellStyle name="Accent6 249" xfId="1957"/>
    <cellStyle name="Accent6 25" xfId="1958"/>
    <cellStyle name="Accent6 250" xfId="1959"/>
    <cellStyle name="Accent6 251" xfId="1960"/>
    <cellStyle name="Accent6 252" xfId="1961"/>
    <cellStyle name="Accent6 253" xfId="1962"/>
    <cellStyle name="Accent6 254" xfId="1963"/>
    <cellStyle name="Accent6 255" xfId="1964"/>
    <cellStyle name="Accent6 256" xfId="1965"/>
    <cellStyle name="Accent6 257" xfId="1966"/>
    <cellStyle name="Accent6 258" xfId="1967"/>
    <cellStyle name="Accent6 259" xfId="1968"/>
    <cellStyle name="Accent6 26" xfId="1969"/>
    <cellStyle name="Accent6 260" xfId="1970"/>
    <cellStyle name="Accent6 261" xfId="1971"/>
    <cellStyle name="Accent6 262" xfId="1972"/>
    <cellStyle name="Accent6 263" xfId="1973"/>
    <cellStyle name="Accent6 264" xfId="1974"/>
    <cellStyle name="Accent6 265" xfId="1975"/>
    <cellStyle name="Accent6 266" xfId="1976"/>
    <cellStyle name="Accent6 267" xfId="1977"/>
    <cellStyle name="Accent6 268" xfId="1978"/>
    <cellStyle name="Accent6 269" xfId="1979"/>
    <cellStyle name="Accent6 27" xfId="1980"/>
    <cellStyle name="Accent6 270" xfId="1981"/>
    <cellStyle name="Accent6 271" xfId="1982"/>
    <cellStyle name="Accent6 272" xfId="1983"/>
    <cellStyle name="Accent6 273" xfId="1984"/>
    <cellStyle name="Accent6 274" xfId="1985"/>
    <cellStyle name="Accent6 275" xfId="1986"/>
    <cellStyle name="Accent6 276" xfId="1987"/>
    <cellStyle name="Accent6 277" xfId="1988"/>
    <cellStyle name="Accent6 278" xfId="1989"/>
    <cellStyle name="Accent6 279" xfId="1990"/>
    <cellStyle name="Accent6 28" xfId="1991"/>
    <cellStyle name="Accent6 280" xfId="1992"/>
    <cellStyle name="Accent6 281" xfId="1993"/>
    <cellStyle name="Accent6 282" xfId="1994"/>
    <cellStyle name="Accent6 283" xfId="1995"/>
    <cellStyle name="Accent6 284" xfId="1996"/>
    <cellStyle name="Accent6 285" xfId="1997"/>
    <cellStyle name="Accent6 286" xfId="1998"/>
    <cellStyle name="Accent6 287" xfId="1999"/>
    <cellStyle name="Accent6 288" xfId="2000"/>
    <cellStyle name="Accent6 289" xfId="2001"/>
    <cellStyle name="Accent6 29" xfId="2002"/>
    <cellStyle name="Accent6 290" xfId="2003"/>
    <cellStyle name="Accent6 291" xfId="2004"/>
    <cellStyle name="Accent6 292" xfId="2005"/>
    <cellStyle name="Accent6 293" xfId="2006"/>
    <cellStyle name="Accent6 294" xfId="2007"/>
    <cellStyle name="Accent6 295" xfId="2008"/>
    <cellStyle name="Accent6 296" xfId="2009"/>
    <cellStyle name="Accent6 297" xfId="2010"/>
    <cellStyle name="Accent6 298" xfId="2011"/>
    <cellStyle name="Accent6 299" xfId="2012"/>
    <cellStyle name="Accent6 3" xfId="2013"/>
    <cellStyle name="Accent6 30" xfId="2014"/>
    <cellStyle name="Accent6 300" xfId="2015"/>
    <cellStyle name="Accent6 301" xfId="2016"/>
    <cellStyle name="Accent6 302" xfId="2017"/>
    <cellStyle name="Accent6 303" xfId="2018"/>
    <cellStyle name="Accent6 304" xfId="2019"/>
    <cellStyle name="Accent6 305" xfId="2020"/>
    <cellStyle name="Accent6 306" xfId="2021"/>
    <cellStyle name="Accent6 307" xfId="2022"/>
    <cellStyle name="Accent6 308" xfId="2023"/>
    <cellStyle name="Accent6 309" xfId="2024"/>
    <cellStyle name="Accent6 31" xfId="2025"/>
    <cellStyle name="Accent6 310" xfId="2026"/>
    <cellStyle name="Accent6 311" xfId="2027"/>
    <cellStyle name="Accent6 312" xfId="2028"/>
    <cellStyle name="Accent6 313" xfId="2029"/>
    <cellStyle name="Accent6 314" xfId="2030"/>
    <cellStyle name="Accent6 315" xfId="2031"/>
    <cellStyle name="Accent6 316" xfId="2032"/>
    <cellStyle name="Accent6 317" xfId="2033"/>
    <cellStyle name="Accent6 318" xfId="2034"/>
    <cellStyle name="Accent6 319" xfId="2035"/>
    <cellStyle name="Accent6 32" xfId="2036"/>
    <cellStyle name="Accent6 320" xfId="2037"/>
    <cellStyle name="Accent6 321" xfId="2038"/>
    <cellStyle name="Accent6 322" xfId="2039"/>
    <cellStyle name="Accent6 33" xfId="2040"/>
    <cellStyle name="Accent6 34" xfId="2041"/>
    <cellStyle name="Accent6 35" xfId="2042"/>
    <cellStyle name="Accent6 36" xfId="2043"/>
    <cellStyle name="Accent6 37" xfId="2044"/>
    <cellStyle name="Accent6 38" xfId="2045"/>
    <cellStyle name="Accent6 39" xfId="2046"/>
    <cellStyle name="Accent6 4" xfId="2047"/>
    <cellStyle name="Accent6 40" xfId="2048"/>
    <cellStyle name="Accent6 41" xfId="2049"/>
    <cellStyle name="Accent6 42" xfId="2050"/>
    <cellStyle name="Accent6 43" xfId="2051"/>
    <cellStyle name="Accent6 44" xfId="2052"/>
    <cellStyle name="Accent6 45" xfId="2053"/>
    <cellStyle name="Accent6 46" xfId="2054"/>
    <cellStyle name="Accent6 47" xfId="2055"/>
    <cellStyle name="Accent6 48" xfId="2056"/>
    <cellStyle name="Accent6 49" xfId="2057"/>
    <cellStyle name="Accent6 5" xfId="2058"/>
    <cellStyle name="Accent6 50" xfId="2059"/>
    <cellStyle name="Accent6 51" xfId="2060"/>
    <cellStyle name="Accent6 52" xfId="2061"/>
    <cellStyle name="Accent6 53" xfId="2062"/>
    <cellStyle name="Accent6 54" xfId="2063"/>
    <cellStyle name="Accent6 55" xfId="2064"/>
    <cellStyle name="Accent6 56" xfId="2065"/>
    <cellStyle name="Accent6 57" xfId="2066"/>
    <cellStyle name="Accent6 58" xfId="2067"/>
    <cellStyle name="Accent6 59" xfId="2068"/>
    <cellStyle name="Accent6 6" xfId="2069"/>
    <cellStyle name="Accent6 60" xfId="2070"/>
    <cellStyle name="Accent6 61" xfId="2071"/>
    <cellStyle name="Accent6 62" xfId="2072"/>
    <cellStyle name="Accent6 63" xfId="2073"/>
    <cellStyle name="Accent6 64" xfId="2074"/>
    <cellStyle name="Accent6 65" xfId="2075"/>
    <cellStyle name="Accent6 66" xfId="2076"/>
    <cellStyle name="Accent6 67" xfId="2077"/>
    <cellStyle name="Accent6 68" xfId="2078"/>
    <cellStyle name="Accent6 69" xfId="2079"/>
    <cellStyle name="Accent6 7" xfId="2080"/>
    <cellStyle name="Accent6 70" xfId="2081"/>
    <cellStyle name="Accent6 71" xfId="2082"/>
    <cellStyle name="Accent6 72" xfId="2083"/>
    <cellStyle name="Accent6 73" xfId="2084"/>
    <cellStyle name="Accent6 74" xfId="2085"/>
    <cellStyle name="Accent6 75" xfId="2086"/>
    <cellStyle name="Accent6 76" xfId="2087"/>
    <cellStyle name="Accent6 77" xfId="2088"/>
    <cellStyle name="Accent6 78" xfId="2089"/>
    <cellStyle name="Accent6 79" xfId="2090"/>
    <cellStyle name="Accent6 8" xfId="2091"/>
    <cellStyle name="Accent6 80" xfId="2092"/>
    <cellStyle name="Accent6 81" xfId="2093"/>
    <cellStyle name="Accent6 82" xfId="2094"/>
    <cellStyle name="Accent6 83" xfId="2095"/>
    <cellStyle name="Accent6 84" xfId="2096"/>
    <cellStyle name="Accent6 85" xfId="2097"/>
    <cellStyle name="Accent6 86" xfId="2098"/>
    <cellStyle name="Accent6 87" xfId="2099"/>
    <cellStyle name="Accent6 88" xfId="2100"/>
    <cellStyle name="Accent6 89" xfId="2101"/>
    <cellStyle name="Accent6 9" xfId="2102"/>
    <cellStyle name="Accent6 90" xfId="2103"/>
    <cellStyle name="Accent6 91" xfId="2104"/>
    <cellStyle name="Accent6 92" xfId="2105"/>
    <cellStyle name="Accent6 93" xfId="2106"/>
    <cellStyle name="Accent6 94" xfId="2107"/>
    <cellStyle name="Accent6 95" xfId="2108"/>
    <cellStyle name="Accent6 96" xfId="2109"/>
    <cellStyle name="Accent6 97" xfId="2110"/>
    <cellStyle name="Accent6 98" xfId="2111"/>
    <cellStyle name="Accent6 99" xfId="2112"/>
    <cellStyle name="Actual Date" xfId="2113"/>
    <cellStyle name="Bad 2" xfId="103"/>
    <cellStyle name="Calculation 2" xfId="104"/>
    <cellStyle name="Calculation 2 2" xfId="2114"/>
    <cellStyle name="Calculation 3" xfId="2115"/>
    <cellStyle name="Calculation 4" xfId="2116"/>
    <cellStyle name="Calculation 5" xfId="2117"/>
    <cellStyle name="Calculation 6" xfId="2118"/>
    <cellStyle name="Check Cell 2" xfId="105"/>
    <cellStyle name="Comma" xfId="1" builtinId="3"/>
    <cellStyle name="Comma  - Style1" xfId="2119"/>
    <cellStyle name="Comma  - Style2" xfId="2120"/>
    <cellStyle name="Comma  - Style3" xfId="2121"/>
    <cellStyle name="Comma  - Style4" xfId="2122"/>
    <cellStyle name="Comma  - Style5" xfId="2123"/>
    <cellStyle name="Comma  - Style6" xfId="2124"/>
    <cellStyle name="Comma  - Style7" xfId="2125"/>
    <cellStyle name="Comma  - Style8" xfId="2126"/>
    <cellStyle name="Comma 10" xfId="2127"/>
    <cellStyle name="Comma 11" xfId="3227"/>
    <cellStyle name="Comma 2" xfId="22"/>
    <cellStyle name="Comma 2 2" xfId="2128"/>
    <cellStyle name="Comma 2 3" xfId="2129"/>
    <cellStyle name="Comma 2_12 2011 DSM Indicator Summary" xfId="2130"/>
    <cellStyle name="Comma 3" xfId="23"/>
    <cellStyle name="Comma 3 2" xfId="2131"/>
    <cellStyle name="Comma 3_Sheet1" xfId="2132"/>
    <cellStyle name="Comma 4" xfId="24"/>
    <cellStyle name="Comma 4 2" xfId="2133"/>
    <cellStyle name="Comma 4 3" xfId="2134"/>
    <cellStyle name="Comma 4_Sheet1" xfId="2135"/>
    <cellStyle name="Comma 5" xfId="95"/>
    <cellStyle name="Comma 6" xfId="118"/>
    <cellStyle name="Comma 7" xfId="124"/>
    <cellStyle name="Comma 8" xfId="2136"/>
    <cellStyle name="Comma 9" xfId="2137"/>
    <cellStyle name="Currency 10" xfId="126"/>
    <cellStyle name="Currency 10 2" xfId="3231"/>
    <cellStyle name="Currency 11" xfId="2138"/>
    <cellStyle name="Currency 12" xfId="2139"/>
    <cellStyle name="Currency 13" xfId="2140"/>
    <cellStyle name="Currency 14" xfId="3230"/>
    <cellStyle name="Currency 15" xfId="3233"/>
    <cellStyle name="Currency 2" xfId="3"/>
    <cellStyle name="Currency 2 2" xfId="2141"/>
    <cellStyle name="Currency 2 3" xfId="2142"/>
    <cellStyle name="Currency 2 4" xfId="2143"/>
    <cellStyle name="Currency 3" xfId="25"/>
    <cellStyle name="Currency 3 2" xfId="2144"/>
    <cellStyle name="Currency 3 2 2" xfId="2145"/>
    <cellStyle name="Currency 3 3" xfId="2146"/>
    <cellStyle name="Currency 3_Sheet1" xfId="2147"/>
    <cellStyle name="Currency 4" xfId="93"/>
    <cellStyle name="Currency 5" xfId="125"/>
    <cellStyle name="Currency 6" xfId="2148"/>
    <cellStyle name="Currency 7" xfId="2149"/>
    <cellStyle name="Currency 8" xfId="2150"/>
    <cellStyle name="Currency 8 2" xfId="2151"/>
    <cellStyle name="Currency 9" xfId="2152"/>
    <cellStyle name="Currency0" xfId="2153"/>
    <cellStyle name="Date" xfId="2154"/>
    <cellStyle name="Emphasis 1" xfId="26"/>
    <cellStyle name="Emphasis 2" xfId="27"/>
    <cellStyle name="Emphasis 3" xfId="28"/>
    <cellStyle name="Fixed" xfId="2155"/>
    <cellStyle name="Good 2" xfId="106"/>
    <cellStyle name="Good 2 2" xfId="2156"/>
    <cellStyle name="Good 3" xfId="2157"/>
    <cellStyle name="Grey" xfId="2158"/>
    <cellStyle name="Grey 2" xfId="2159"/>
    <cellStyle name="HEADER" xfId="2160"/>
    <cellStyle name="Heading 1 2" xfId="107"/>
    <cellStyle name="Heading 2 2" xfId="108"/>
    <cellStyle name="Heading 3 2" xfId="109"/>
    <cellStyle name="Heading 3 2 2" xfId="2161"/>
    <cellStyle name="Heading 3 3" xfId="2162"/>
    <cellStyle name="Heading 4 2" xfId="110"/>
    <cellStyle name="Heading1" xfId="2163"/>
    <cellStyle name="Heading2" xfId="2164"/>
    <cellStyle name="HIGHLIGHT" xfId="2165"/>
    <cellStyle name="Hyperlink 2" xfId="2166"/>
    <cellStyle name="Input [yellow]" xfId="2167"/>
    <cellStyle name="Input [yellow] 2" xfId="2168"/>
    <cellStyle name="Input 10" xfId="2169"/>
    <cellStyle name="Input 100" xfId="2170"/>
    <cellStyle name="Input 101" xfId="2171"/>
    <cellStyle name="Input 102" xfId="2172"/>
    <cellStyle name="Input 103" xfId="2173"/>
    <cellStyle name="Input 104" xfId="2174"/>
    <cellStyle name="Input 105" xfId="2175"/>
    <cellStyle name="Input 106" xfId="2176"/>
    <cellStyle name="Input 107" xfId="2177"/>
    <cellStyle name="Input 108" xfId="2178"/>
    <cellStyle name="Input 109" xfId="2179"/>
    <cellStyle name="Input 11" xfId="2180"/>
    <cellStyle name="Input 110" xfId="2181"/>
    <cellStyle name="Input 111" xfId="2182"/>
    <cellStyle name="Input 112" xfId="2183"/>
    <cellStyle name="Input 113" xfId="2184"/>
    <cellStyle name="Input 114" xfId="2185"/>
    <cellStyle name="Input 115" xfId="2186"/>
    <cellStyle name="Input 116" xfId="2187"/>
    <cellStyle name="Input 117" xfId="2188"/>
    <cellStyle name="Input 118" xfId="2189"/>
    <cellStyle name="Input 119" xfId="2190"/>
    <cellStyle name="Input 12" xfId="2191"/>
    <cellStyle name="Input 120" xfId="2192"/>
    <cellStyle name="Input 121" xfId="2193"/>
    <cellStyle name="Input 122" xfId="2194"/>
    <cellStyle name="Input 123" xfId="2195"/>
    <cellStyle name="Input 124" xfId="2196"/>
    <cellStyle name="Input 125" xfId="2197"/>
    <cellStyle name="Input 126" xfId="2198"/>
    <cellStyle name="Input 127" xfId="2199"/>
    <cellStyle name="Input 128" xfId="2200"/>
    <cellStyle name="Input 129" xfId="2201"/>
    <cellStyle name="Input 13" xfId="2202"/>
    <cellStyle name="Input 130" xfId="2203"/>
    <cellStyle name="Input 131" xfId="2204"/>
    <cellStyle name="Input 132" xfId="2205"/>
    <cellStyle name="Input 133" xfId="2206"/>
    <cellStyle name="Input 134" xfId="2207"/>
    <cellStyle name="Input 135" xfId="2208"/>
    <cellStyle name="Input 136" xfId="2209"/>
    <cellStyle name="Input 137" xfId="2210"/>
    <cellStyle name="Input 138" xfId="2211"/>
    <cellStyle name="Input 139" xfId="2212"/>
    <cellStyle name="Input 14" xfId="2213"/>
    <cellStyle name="Input 140" xfId="2214"/>
    <cellStyle name="Input 141" xfId="2215"/>
    <cellStyle name="Input 142" xfId="2216"/>
    <cellStyle name="Input 143" xfId="2217"/>
    <cellStyle name="Input 144" xfId="2218"/>
    <cellStyle name="Input 145" xfId="2219"/>
    <cellStyle name="Input 146" xfId="2220"/>
    <cellStyle name="Input 147" xfId="2221"/>
    <cellStyle name="Input 148" xfId="2222"/>
    <cellStyle name="Input 149" xfId="2223"/>
    <cellStyle name="Input 15" xfId="2224"/>
    <cellStyle name="Input 150" xfId="2225"/>
    <cellStyle name="Input 151" xfId="2226"/>
    <cellStyle name="Input 152" xfId="2227"/>
    <cellStyle name="Input 153" xfId="2228"/>
    <cellStyle name="Input 154" xfId="2229"/>
    <cellStyle name="Input 155" xfId="2230"/>
    <cellStyle name="Input 156" xfId="2231"/>
    <cellStyle name="Input 157" xfId="2232"/>
    <cellStyle name="Input 158" xfId="2233"/>
    <cellStyle name="Input 159" xfId="2234"/>
    <cellStyle name="Input 16" xfId="2235"/>
    <cellStyle name="Input 160" xfId="2236"/>
    <cellStyle name="Input 161" xfId="2237"/>
    <cellStyle name="Input 162" xfId="2238"/>
    <cellStyle name="Input 163" xfId="2239"/>
    <cellStyle name="Input 164" xfId="2240"/>
    <cellStyle name="Input 165" xfId="2241"/>
    <cellStyle name="Input 166" xfId="2242"/>
    <cellStyle name="Input 167" xfId="2243"/>
    <cellStyle name="Input 168" xfId="2244"/>
    <cellStyle name="Input 169" xfId="2245"/>
    <cellStyle name="Input 17" xfId="2246"/>
    <cellStyle name="Input 170" xfId="2247"/>
    <cellStyle name="Input 171" xfId="2248"/>
    <cellStyle name="Input 172" xfId="2249"/>
    <cellStyle name="Input 173" xfId="2250"/>
    <cellStyle name="Input 174" xfId="2251"/>
    <cellStyle name="Input 175" xfId="2252"/>
    <cellStyle name="Input 176" xfId="2253"/>
    <cellStyle name="Input 177" xfId="2254"/>
    <cellStyle name="Input 178" xfId="2255"/>
    <cellStyle name="Input 179" xfId="2256"/>
    <cellStyle name="Input 18" xfId="2257"/>
    <cellStyle name="Input 180" xfId="2258"/>
    <cellStyle name="Input 181" xfId="2259"/>
    <cellStyle name="Input 182" xfId="2260"/>
    <cellStyle name="Input 183" xfId="2261"/>
    <cellStyle name="Input 184" xfId="2262"/>
    <cellStyle name="Input 185" xfId="2263"/>
    <cellStyle name="Input 186" xfId="2264"/>
    <cellStyle name="Input 187" xfId="2265"/>
    <cellStyle name="Input 188" xfId="2266"/>
    <cellStyle name="Input 189" xfId="2267"/>
    <cellStyle name="Input 19" xfId="2268"/>
    <cellStyle name="Input 190" xfId="2269"/>
    <cellStyle name="Input 191" xfId="2270"/>
    <cellStyle name="Input 192" xfId="2271"/>
    <cellStyle name="Input 193" xfId="2272"/>
    <cellStyle name="Input 194" xfId="2273"/>
    <cellStyle name="Input 195" xfId="2274"/>
    <cellStyle name="Input 196" xfId="2275"/>
    <cellStyle name="Input 197" xfId="2276"/>
    <cellStyle name="Input 198" xfId="2277"/>
    <cellStyle name="Input 199" xfId="2278"/>
    <cellStyle name="Input 2" xfId="111"/>
    <cellStyle name="Input 2 2" xfId="2279"/>
    <cellStyle name="Input 20" xfId="2280"/>
    <cellStyle name="Input 200" xfId="2281"/>
    <cellStyle name="Input 201" xfId="2282"/>
    <cellStyle name="Input 202" xfId="2283"/>
    <cellStyle name="Input 203" xfId="2284"/>
    <cellStyle name="Input 204" xfId="2285"/>
    <cellStyle name="Input 205" xfId="2286"/>
    <cellStyle name="Input 206" xfId="2287"/>
    <cellStyle name="Input 207" xfId="2288"/>
    <cellStyle name="Input 208" xfId="2289"/>
    <cellStyle name="Input 209" xfId="2290"/>
    <cellStyle name="Input 21" xfId="2291"/>
    <cellStyle name="Input 210" xfId="2292"/>
    <cellStyle name="Input 211" xfId="2293"/>
    <cellStyle name="Input 212" xfId="2294"/>
    <cellStyle name="Input 213" xfId="2295"/>
    <cellStyle name="Input 214" xfId="2296"/>
    <cellStyle name="Input 215" xfId="2297"/>
    <cellStyle name="Input 216" xfId="2298"/>
    <cellStyle name="Input 217" xfId="2299"/>
    <cellStyle name="Input 218" xfId="2300"/>
    <cellStyle name="Input 219" xfId="2301"/>
    <cellStyle name="Input 22" xfId="2302"/>
    <cellStyle name="Input 220" xfId="2303"/>
    <cellStyle name="Input 221" xfId="2304"/>
    <cellStyle name="Input 222" xfId="2305"/>
    <cellStyle name="Input 223" xfId="2306"/>
    <cellStyle name="Input 224" xfId="2307"/>
    <cellStyle name="Input 225" xfId="2308"/>
    <cellStyle name="Input 226" xfId="2309"/>
    <cellStyle name="Input 227" xfId="2310"/>
    <cellStyle name="Input 228" xfId="2311"/>
    <cellStyle name="Input 229" xfId="2312"/>
    <cellStyle name="Input 23" xfId="2313"/>
    <cellStyle name="Input 230" xfId="2314"/>
    <cellStyle name="Input 231" xfId="2315"/>
    <cellStyle name="Input 232" xfId="2316"/>
    <cellStyle name="Input 233" xfId="2317"/>
    <cellStyle name="Input 234" xfId="2318"/>
    <cellStyle name="Input 235" xfId="2319"/>
    <cellStyle name="Input 236" xfId="2320"/>
    <cellStyle name="Input 237" xfId="2321"/>
    <cellStyle name="Input 238" xfId="2322"/>
    <cellStyle name="Input 239" xfId="2323"/>
    <cellStyle name="Input 24" xfId="2324"/>
    <cellStyle name="Input 240" xfId="2325"/>
    <cellStyle name="Input 241" xfId="2326"/>
    <cellStyle name="Input 242" xfId="2327"/>
    <cellStyle name="Input 243" xfId="2328"/>
    <cellStyle name="Input 244" xfId="2329"/>
    <cellStyle name="Input 245" xfId="2330"/>
    <cellStyle name="Input 246" xfId="2331"/>
    <cellStyle name="Input 247" xfId="2332"/>
    <cellStyle name="Input 248" xfId="2333"/>
    <cellStyle name="Input 249" xfId="2334"/>
    <cellStyle name="Input 25" xfId="2335"/>
    <cellStyle name="Input 250" xfId="2336"/>
    <cellStyle name="Input 251" xfId="2337"/>
    <cellStyle name="Input 252" xfId="2338"/>
    <cellStyle name="Input 253" xfId="2339"/>
    <cellStyle name="Input 254" xfId="2340"/>
    <cellStyle name="Input 255" xfId="2341"/>
    <cellStyle name="Input 256" xfId="2342"/>
    <cellStyle name="Input 257" xfId="2343"/>
    <cellStyle name="Input 258" xfId="2344"/>
    <cellStyle name="Input 259" xfId="2345"/>
    <cellStyle name="Input 26" xfId="2346"/>
    <cellStyle name="Input 260" xfId="2347"/>
    <cellStyle name="Input 261" xfId="2348"/>
    <cellStyle name="Input 262" xfId="2349"/>
    <cellStyle name="Input 263" xfId="2350"/>
    <cellStyle name="Input 264" xfId="2351"/>
    <cellStyle name="Input 265" xfId="2352"/>
    <cellStyle name="Input 266" xfId="2353"/>
    <cellStyle name="Input 267" xfId="2354"/>
    <cellStyle name="Input 268" xfId="2355"/>
    <cellStyle name="Input 269" xfId="2356"/>
    <cellStyle name="Input 27" xfId="2357"/>
    <cellStyle name="Input 270" xfId="2358"/>
    <cellStyle name="Input 271" xfId="2359"/>
    <cellStyle name="Input 272" xfId="2360"/>
    <cellStyle name="Input 273" xfId="2361"/>
    <cellStyle name="Input 274" xfId="2362"/>
    <cellStyle name="Input 275" xfId="2363"/>
    <cellStyle name="Input 276" xfId="2364"/>
    <cellStyle name="Input 277" xfId="2365"/>
    <cellStyle name="Input 278" xfId="2366"/>
    <cellStyle name="Input 279" xfId="2367"/>
    <cellStyle name="Input 28" xfId="2368"/>
    <cellStyle name="Input 280" xfId="2369"/>
    <cellStyle name="Input 281" xfId="2370"/>
    <cellStyle name="Input 282" xfId="2371"/>
    <cellStyle name="Input 283" xfId="2372"/>
    <cellStyle name="Input 284" xfId="2373"/>
    <cellStyle name="Input 285" xfId="2374"/>
    <cellStyle name="Input 286" xfId="2375"/>
    <cellStyle name="Input 287" xfId="2376"/>
    <cellStyle name="Input 288" xfId="2377"/>
    <cellStyle name="Input 289" xfId="2378"/>
    <cellStyle name="Input 29" xfId="2379"/>
    <cellStyle name="Input 290" xfId="2380"/>
    <cellStyle name="Input 291" xfId="2381"/>
    <cellStyle name="Input 292" xfId="2382"/>
    <cellStyle name="Input 293" xfId="2383"/>
    <cellStyle name="Input 294" xfId="2384"/>
    <cellStyle name="Input 295" xfId="2385"/>
    <cellStyle name="Input 296" xfId="2386"/>
    <cellStyle name="Input 297" xfId="2387"/>
    <cellStyle name="Input 298" xfId="2388"/>
    <cellStyle name="Input 299" xfId="2389"/>
    <cellStyle name="Input 3" xfId="2390"/>
    <cellStyle name="Input 30" xfId="2391"/>
    <cellStyle name="Input 300" xfId="2392"/>
    <cellStyle name="Input 301" xfId="2393"/>
    <cellStyle name="Input 302" xfId="2394"/>
    <cellStyle name="Input 303" xfId="2395"/>
    <cellStyle name="Input 304" xfId="2396"/>
    <cellStyle name="Input 305" xfId="2397"/>
    <cellStyle name="Input 306" xfId="2398"/>
    <cellStyle name="Input 307" xfId="2399"/>
    <cellStyle name="Input 308" xfId="2400"/>
    <cellStyle name="Input 309" xfId="2401"/>
    <cellStyle name="Input 31" xfId="2402"/>
    <cellStyle name="Input 310" xfId="2403"/>
    <cellStyle name="Input 311" xfId="2404"/>
    <cellStyle name="Input 312" xfId="2405"/>
    <cellStyle name="Input 313" xfId="2406"/>
    <cellStyle name="Input 314" xfId="2407"/>
    <cellStyle name="Input 315" xfId="2408"/>
    <cellStyle name="Input 316" xfId="2409"/>
    <cellStyle name="Input 32" xfId="2410"/>
    <cellStyle name="Input 33" xfId="2411"/>
    <cellStyle name="Input 34" xfId="2412"/>
    <cellStyle name="Input 35" xfId="2413"/>
    <cellStyle name="Input 36" xfId="2414"/>
    <cellStyle name="Input 37" xfId="2415"/>
    <cellStyle name="Input 38" xfId="2416"/>
    <cellStyle name="Input 39" xfId="2417"/>
    <cellStyle name="Input 4" xfId="2418"/>
    <cellStyle name="Input 40" xfId="2419"/>
    <cellStyle name="Input 41" xfId="2420"/>
    <cellStyle name="Input 42" xfId="2421"/>
    <cellStyle name="Input 43" xfId="2422"/>
    <cellStyle name="Input 44" xfId="2423"/>
    <cellStyle name="Input 45" xfId="2424"/>
    <cellStyle name="Input 46" xfId="2425"/>
    <cellStyle name="Input 47" xfId="2426"/>
    <cellStyle name="Input 48" xfId="2427"/>
    <cellStyle name="Input 49" xfId="2428"/>
    <cellStyle name="Input 5" xfId="2429"/>
    <cellStyle name="Input 50" xfId="2430"/>
    <cellStyle name="Input 51" xfId="2431"/>
    <cellStyle name="Input 52" xfId="2432"/>
    <cellStyle name="Input 53" xfId="2433"/>
    <cellStyle name="Input 54" xfId="2434"/>
    <cellStyle name="Input 55" xfId="2435"/>
    <cellStyle name="Input 56" xfId="2436"/>
    <cellStyle name="Input 57" xfId="2437"/>
    <cellStyle name="Input 58" xfId="2438"/>
    <cellStyle name="Input 59" xfId="2439"/>
    <cellStyle name="Input 6" xfId="2440"/>
    <cellStyle name="Input 60" xfId="2441"/>
    <cellStyle name="Input 61" xfId="2442"/>
    <cellStyle name="Input 62" xfId="2443"/>
    <cellStyle name="Input 63" xfId="2444"/>
    <cellStyle name="Input 64" xfId="2445"/>
    <cellStyle name="Input 65" xfId="2446"/>
    <cellStyle name="Input 66" xfId="2447"/>
    <cellStyle name="Input 67" xfId="2448"/>
    <cellStyle name="Input 68" xfId="2449"/>
    <cellStyle name="Input 69" xfId="2450"/>
    <cellStyle name="Input 7" xfId="2451"/>
    <cellStyle name="Input 70" xfId="2452"/>
    <cellStyle name="Input 71" xfId="2453"/>
    <cellStyle name="Input 72" xfId="2454"/>
    <cellStyle name="Input 73" xfId="2455"/>
    <cellStyle name="Input 74" xfId="2456"/>
    <cellStyle name="Input 75" xfId="2457"/>
    <cellStyle name="Input 76" xfId="2458"/>
    <cellStyle name="Input 77" xfId="2459"/>
    <cellStyle name="Input 78" xfId="2460"/>
    <cellStyle name="Input 79" xfId="2461"/>
    <cellStyle name="Input 8" xfId="2462"/>
    <cellStyle name="Input 80" xfId="2463"/>
    <cellStyle name="Input 81" xfId="2464"/>
    <cellStyle name="Input 82" xfId="2465"/>
    <cellStyle name="Input 83" xfId="2466"/>
    <cellStyle name="Input 84" xfId="2467"/>
    <cellStyle name="Input 85" xfId="2468"/>
    <cellStyle name="Input 86" xfId="2469"/>
    <cellStyle name="Input 87" xfId="2470"/>
    <cellStyle name="Input 88" xfId="2471"/>
    <cellStyle name="Input 89" xfId="2472"/>
    <cellStyle name="Input 9" xfId="2473"/>
    <cellStyle name="Input 90" xfId="2474"/>
    <cellStyle name="Input 91" xfId="2475"/>
    <cellStyle name="Input 92" xfId="2476"/>
    <cellStyle name="Input 93" xfId="2477"/>
    <cellStyle name="Input 94" xfId="2478"/>
    <cellStyle name="Input 95" xfId="2479"/>
    <cellStyle name="Input 96" xfId="2480"/>
    <cellStyle name="Input 97" xfId="2481"/>
    <cellStyle name="Input 98" xfId="2482"/>
    <cellStyle name="Input 99" xfId="2483"/>
    <cellStyle name="Linked Cell 2" xfId="112"/>
    <cellStyle name="Neutral 2" xfId="113"/>
    <cellStyle name="no dec" xfId="2484"/>
    <cellStyle name="Normal" xfId="0" builtinId="0"/>
    <cellStyle name="Normal - Style1" xfId="2485"/>
    <cellStyle name="Normal 10" xfId="2486"/>
    <cellStyle name="Normal 10 2" xfId="2487"/>
    <cellStyle name="Normal 10_Sheet1" xfId="2488"/>
    <cellStyle name="Normal 100" xfId="2489"/>
    <cellStyle name="Normal 101" xfId="2490"/>
    <cellStyle name="Normal 102" xfId="2491"/>
    <cellStyle name="Normal 103" xfId="2492"/>
    <cellStyle name="Normal 104" xfId="2493"/>
    <cellStyle name="Normal 105" xfId="2494"/>
    <cellStyle name="Normal 106" xfId="2495"/>
    <cellStyle name="Normal 107" xfId="2496"/>
    <cellStyle name="Normal 108" xfId="2497"/>
    <cellStyle name="Normal 109" xfId="2498"/>
    <cellStyle name="Normal 11" xfId="2499"/>
    <cellStyle name="Normal 11 2" xfId="2500"/>
    <cellStyle name="Normal 11 2 2" xfId="2501"/>
    <cellStyle name="Normal 11_Sheet1" xfId="2502"/>
    <cellStyle name="Normal 110" xfId="2503"/>
    <cellStyle name="Normal 111" xfId="2504"/>
    <cellStyle name="Normal 112" xfId="2505"/>
    <cellStyle name="Normal 113" xfId="2506"/>
    <cellStyle name="Normal 114" xfId="2507"/>
    <cellStyle name="Normal 115" xfId="2508"/>
    <cellStyle name="Normal 116" xfId="2509"/>
    <cellStyle name="Normal 117" xfId="2510"/>
    <cellStyle name="Normal 118" xfId="2511"/>
    <cellStyle name="Normal 119" xfId="2512"/>
    <cellStyle name="Normal 12" xfId="2513"/>
    <cellStyle name="Normal 12 2" xfId="2514"/>
    <cellStyle name="Normal 12 2 2" xfId="2515"/>
    <cellStyle name="Normal 12 3" xfId="2516"/>
    <cellStyle name="Normal 12 4" xfId="2517"/>
    <cellStyle name="Normal 120" xfId="2518"/>
    <cellStyle name="Normal 121" xfId="2519"/>
    <cellStyle name="Normal 122" xfId="2520"/>
    <cellStyle name="Normal 123" xfId="2521"/>
    <cellStyle name="Normal 124" xfId="2522"/>
    <cellStyle name="Normal 125" xfId="2523"/>
    <cellStyle name="Normal 126" xfId="2524"/>
    <cellStyle name="Normal 127" xfId="2525"/>
    <cellStyle name="Normal 128" xfId="2526"/>
    <cellStyle name="Normal 129" xfId="2527"/>
    <cellStyle name="Normal 13" xfId="2528"/>
    <cellStyle name="Normal 130" xfId="2529"/>
    <cellStyle name="Normal 131" xfId="2530"/>
    <cellStyle name="Normal 132" xfId="2531"/>
    <cellStyle name="Normal 133" xfId="2532"/>
    <cellStyle name="Normal 134" xfId="2533"/>
    <cellStyle name="Normal 135" xfId="2534"/>
    <cellStyle name="Normal 136" xfId="2535"/>
    <cellStyle name="Normal 137" xfId="2536"/>
    <cellStyle name="Normal 138" xfId="2537"/>
    <cellStyle name="Normal 139" xfId="2538"/>
    <cellStyle name="Normal 14" xfId="2539"/>
    <cellStyle name="Normal 140" xfId="2540"/>
    <cellStyle name="Normal 141" xfId="2541"/>
    <cellStyle name="Normal 142" xfId="2542"/>
    <cellStyle name="Normal 143" xfId="2543"/>
    <cellStyle name="Normal 144" xfId="2544"/>
    <cellStyle name="Normal 145" xfId="2545"/>
    <cellStyle name="Normal 146" xfId="2546"/>
    <cellStyle name="Normal 147" xfId="2547"/>
    <cellStyle name="Normal 148" xfId="2548"/>
    <cellStyle name="Normal 149" xfId="2549"/>
    <cellStyle name="Normal 15" xfId="2550"/>
    <cellStyle name="Normal 150" xfId="2551"/>
    <cellStyle name="Normal 151" xfId="2552"/>
    <cellStyle name="Normal 152" xfId="2553"/>
    <cellStyle name="Normal 153" xfId="2554"/>
    <cellStyle name="Normal 154" xfId="2555"/>
    <cellStyle name="Normal 155" xfId="2556"/>
    <cellStyle name="Normal 156" xfId="2557"/>
    <cellStyle name="Normal 157" xfId="2558"/>
    <cellStyle name="Normal 158" xfId="2559"/>
    <cellStyle name="Normal 159" xfId="2560"/>
    <cellStyle name="Normal 16" xfId="2561"/>
    <cellStyle name="Normal 160" xfId="2562"/>
    <cellStyle name="Normal 161" xfId="2563"/>
    <cellStyle name="Normal 162" xfId="2564"/>
    <cellStyle name="Normal 163" xfId="2565"/>
    <cellStyle name="Normal 164" xfId="2566"/>
    <cellStyle name="Normal 165" xfId="2567"/>
    <cellStyle name="Normal 166" xfId="2568"/>
    <cellStyle name="Normal 167" xfId="2569"/>
    <cellStyle name="Normal 168" xfId="2570"/>
    <cellStyle name="Normal 169" xfId="2571"/>
    <cellStyle name="Normal 17" xfId="2572"/>
    <cellStyle name="Normal 17 2" xfId="2573"/>
    <cellStyle name="Normal 170" xfId="2574"/>
    <cellStyle name="Normal 171" xfId="2575"/>
    <cellStyle name="Normal 172" xfId="2576"/>
    <cellStyle name="Normal 173" xfId="2577"/>
    <cellStyle name="Normal 174" xfId="2578"/>
    <cellStyle name="Normal 175" xfId="2579"/>
    <cellStyle name="Normal 176" xfId="2580"/>
    <cellStyle name="Normal 177" xfId="2581"/>
    <cellStyle name="Normal 178" xfId="2582"/>
    <cellStyle name="Normal 179" xfId="2583"/>
    <cellStyle name="Normal 18" xfId="2584"/>
    <cellStyle name="Normal 180" xfId="2585"/>
    <cellStyle name="Normal 181" xfId="2586"/>
    <cellStyle name="Normal 182" xfId="2587"/>
    <cellStyle name="Normal 183" xfId="2588"/>
    <cellStyle name="Normal 184" xfId="2589"/>
    <cellStyle name="Normal 185" xfId="2590"/>
    <cellStyle name="Normal 186" xfId="2591"/>
    <cellStyle name="Normal 187" xfId="2592"/>
    <cellStyle name="Normal 188" xfId="2593"/>
    <cellStyle name="Normal 189" xfId="2594"/>
    <cellStyle name="Normal 19" xfId="2595"/>
    <cellStyle name="Normal 190" xfId="2596"/>
    <cellStyle name="Normal 191" xfId="2597"/>
    <cellStyle name="Normal 192" xfId="2598"/>
    <cellStyle name="Normal 193" xfId="2599"/>
    <cellStyle name="Normal 194" xfId="2600"/>
    <cellStyle name="Normal 195" xfId="2601"/>
    <cellStyle name="Normal 196" xfId="2602"/>
    <cellStyle name="Normal 197" xfId="2603"/>
    <cellStyle name="Normal 198" xfId="2604"/>
    <cellStyle name="Normal 199" xfId="2605"/>
    <cellStyle name="Normal 2" xfId="29"/>
    <cellStyle name="Normal 2 10" xfId="2606"/>
    <cellStyle name="Normal 2 2" xfId="2607"/>
    <cellStyle name="Normal 2 2 2" xfId="2608"/>
    <cellStyle name="Normal 2 2 2 2" xfId="2609"/>
    <cellStyle name="Normal 2 3" xfId="2610"/>
    <cellStyle name="Normal 2 4" xfId="2611"/>
    <cellStyle name="Normal 2 5" xfId="2612"/>
    <cellStyle name="Normal 2 5 2" xfId="2613"/>
    <cellStyle name="Normal 2 6" xfId="2614"/>
    <cellStyle name="Normal 2 7" xfId="2615"/>
    <cellStyle name="Normal 2 8" xfId="2616"/>
    <cellStyle name="Normal 2 9" xfId="2617"/>
    <cellStyle name="Normal 2_(attorney work product) Final Participation" xfId="2618"/>
    <cellStyle name="Normal 20" xfId="2619"/>
    <cellStyle name="Normal 200" xfId="2620"/>
    <cellStyle name="Normal 201" xfId="2621"/>
    <cellStyle name="Normal 202" xfId="2622"/>
    <cellStyle name="Normal 203" xfId="2623"/>
    <cellStyle name="Normal 204" xfId="2624"/>
    <cellStyle name="Normal 205" xfId="2625"/>
    <cellStyle name="Normal 206" xfId="2626"/>
    <cellStyle name="Normal 207" xfId="2627"/>
    <cellStyle name="Normal 208" xfId="2628"/>
    <cellStyle name="Normal 209" xfId="2629"/>
    <cellStyle name="Normal 21" xfId="2630"/>
    <cellStyle name="Normal 210" xfId="2631"/>
    <cellStyle name="Normal 211" xfId="2632"/>
    <cellStyle name="Normal 212" xfId="2633"/>
    <cellStyle name="Normal 213" xfId="2634"/>
    <cellStyle name="Normal 214" xfId="2635"/>
    <cellStyle name="Normal 215" xfId="2636"/>
    <cellStyle name="Normal 216" xfId="2637"/>
    <cellStyle name="Normal 217" xfId="2638"/>
    <cellStyle name="Normal 218" xfId="2639"/>
    <cellStyle name="Normal 219" xfId="2640"/>
    <cellStyle name="Normal 22" xfId="2641"/>
    <cellStyle name="Normal 220" xfId="2642"/>
    <cellStyle name="Normal 221" xfId="2643"/>
    <cellStyle name="Normal 222" xfId="2644"/>
    <cellStyle name="Normal 223" xfId="2645"/>
    <cellStyle name="Normal 224" xfId="2646"/>
    <cellStyle name="Normal 225" xfId="2647"/>
    <cellStyle name="Normal 226" xfId="2648"/>
    <cellStyle name="Normal 227" xfId="2649"/>
    <cellStyle name="Normal 228" xfId="2650"/>
    <cellStyle name="Normal 229" xfId="2651"/>
    <cellStyle name="Normal 23" xfId="2652"/>
    <cellStyle name="Normal 230" xfId="2653"/>
    <cellStyle name="Normal 231" xfId="2654"/>
    <cellStyle name="Normal 232" xfId="2655"/>
    <cellStyle name="Normal 233" xfId="2656"/>
    <cellStyle name="Normal 234" xfId="2657"/>
    <cellStyle name="Normal 235" xfId="2658"/>
    <cellStyle name="Normal 236" xfId="2659"/>
    <cellStyle name="Normal 237" xfId="2660"/>
    <cellStyle name="Normal 238" xfId="2661"/>
    <cellStyle name="Normal 239" xfId="2662"/>
    <cellStyle name="Normal 24" xfId="2663"/>
    <cellStyle name="Normal 240" xfId="2664"/>
    <cellStyle name="Normal 241" xfId="2665"/>
    <cellStyle name="Normal 242" xfId="2666"/>
    <cellStyle name="Normal 243" xfId="2667"/>
    <cellStyle name="Normal 244" xfId="2668"/>
    <cellStyle name="Normal 245" xfId="2669"/>
    <cellStyle name="Normal 246" xfId="2670"/>
    <cellStyle name="Normal 247" xfId="2671"/>
    <cellStyle name="Normal 248" xfId="2672"/>
    <cellStyle name="Normal 249" xfId="2673"/>
    <cellStyle name="Normal 25" xfId="2674"/>
    <cellStyle name="Normal 250" xfId="2675"/>
    <cellStyle name="Normal 251" xfId="2676"/>
    <cellStyle name="Normal 252" xfId="2677"/>
    <cellStyle name="Normal 253" xfId="2678"/>
    <cellStyle name="Normal 254" xfId="2679"/>
    <cellStyle name="Normal 255" xfId="2680"/>
    <cellStyle name="Normal 256" xfId="2681"/>
    <cellStyle name="Normal 257" xfId="2682"/>
    <cellStyle name="Normal 258" xfId="2683"/>
    <cellStyle name="Normal 259" xfId="2684"/>
    <cellStyle name="Normal 26" xfId="2685"/>
    <cellStyle name="Normal 260" xfId="2686"/>
    <cellStyle name="Normal 261" xfId="2687"/>
    <cellStyle name="Normal 262" xfId="2688"/>
    <cellStyle name="Normal 263" xfId="2689"/>
    <cellStyle name="Normal 264" xfId="2690"/>
    <cellStyle name="Normal 265" xfId="2691"/>
    <cellStyle name="Normal 266" xfId="2692"/>
    <cellStyle name="Normal 267" xfId="2693"/>
    <cellStyle name="Normal 268" xfId="2694"/>
    <cellStyle name="Normal 269" xfId="2695"/>
    <cellStyle name="Normal 27" xfId="2696"/>
    <cellStyle name="Normal 270" xfId="2697"/>
    <cellStyle name="Normal 271" xfId="2698"/>
    <cellStyle name="Normal 272" xfId="2699"/>
    <cellStyle name="Normal 273" xfId="2700"/>
    <cellStyle name="Normal 274" xfId="2701"/>
    <cellStyle name="Normal 275" xfId="2702"/>
    <cellStyle name="Normal 276" xfId="2703"/>
    <cellStyle name="Normal 277" xfId="2704"/>
    <cellStyle name="Normal 278" xfId="2705"/>
    <cellStyle name="Normal 279" xfId="2706"/>
    <cellStyle name="Normal 28" xfId="2707"/>
    <cellStyle name="Normal 280" xfId="2708"/>
    <cellStyle name="Normal 281" xfId="2709"/>
    <cellStyle name="Normal 282" xfId="2710"/>
    <cellStyle name="Normal 283" xfId="2711"/>
    <cellStyle name="Normal 284" xfId="2712"/>
    <cellStyle name="Normal 285" xfId="2713"/>
    <cellStyle name="Normal 286" xfId="2714"/>
    <cellStyle name="Normal 287" xfId="2715"/>
    <cellStyle name="Normal 288" xfId="2716"/>
    <cellStyle name="Normal 289" xfId="2717"/>
    <cellStyle name="Normal 29" xfId="2718"/>
    <cellStyle name="Normal 290" xfId="2719"/>
    <cellStyle name="Normal 291" xfId="2720"/>
    <cellStyle name="Normal 292" xfId="2721"/>
    <cellStyle name="Normal 293" xfId="2722"/>
    <cellStyle name="Normal 294" xfId="2723"/>
    <cellStyle name="Normal 295" xfId="2724"/>
    <cellStyle name="Normal 296" xfId="2725"/>
    <cellStyle name="Normal 297" xfId="2726"/>
    <cellStyle name="Normal 298" xfId="2727"/>
    <cellStyle name="Normal 299" xfId="2728"/>
    <cellStyle name="Normal 3" xfId="30"/>
    <cellStyle name="Normal 3 2" xfId="2729"/>
    <cellStyle name="Normal 3 3" xfId="2730"/>
    <cellStyle name="Normal 3 3 2" xfId="2731"/>
    <cellStyle name="Normal 3 3 2 2" xfId="2732"/>
    <cellStyle name="Normal 3 3 3" xfId="2733"/>
    <cellStyle name="Normal 3 4" xfId="2734"/>
    <cellStyle name="Normal 3 4 2" xfId="2735"/>
    <cellStyle name="Normal 3 5" xfId="2736"/>
    <cellStyle name="Normal 3 6" xfId="2737"/>
    <cellStyle name="Normal 3_Sheet1" xfId="2738"/>
    <cellStyle name="Normal 30" xfId="2739"/>
    <cellStyle name="Normal 300" xfId="2740"/>
    <cellStyle name="Normal 301" xfId="2741"/>
    <cellStyle name="Normal 302" xfId="2742"/>
    <cellStyle name="Normal 303" xfId="2743"/>
    <cellStyle name="Normal 304" xfId="2744"/>
    <cellStyle name="Normal 305" xfId="2745"/>
    <cellStyle name="Normal 306" xfId="2746"/>
    <cellStyle name="Normal 307" xfId="2747"/>
    <cellStyle name="Normal 308" xfId="2748"/>
    <cellStyle name="Normal 309" xfId="2749"/>
    <cellStyle name="Normal 31" xfId="2750"/>
    <cellStyle name="Normal 310" xfId="2751"/>
    <cellStyle name="Normal 311" xfId="2752"/>
    <cellStyle name="Normal 312" xfId="2753"/>
    <cellStyle name="Normal 313" xfId="2754"/>
    <cellStyle name="Normal 314" xfId="2755"/>
    <cellStyle name="Normal 315" xfId="2756"/>
    <cellStyle name="Normal 316" xfId="2757"/>
    <cellStyle name="Normal 317" xfId="2758"/>
    <cellStyle name="Normal 318" xfId="2759"/>
    <cellStyle name="Normal 319" xfId="2760"/>
    <cellStyle name="Normal 32" xfId="2761"/>
    <cellStyle name="Normal 320" xfId="2762"/>
    <cellStyle name="Normal 321" xfId="2763"/>
    <cellStyle name="Normal 322" xfId="2764"/>
    <cellStyle name="Normal 323" xfId="2765"/>
    <cellStyle name="Normal 324" xfId="2766"/>
    <cellStyle name="Normal 325" xfId="2767"/>
    <cellStyle name="Normal 326" xfId="2768"/>
    <cellStyle name="Normal 327" xfId="2769"/>
    <cellStyle name="Normal 328" xfId="2770"/>
    <cellStyle name="Normal 329" xfId="2771"/>
    <cellStyle name="Normal 33" xfId="2772"/>
    <cellStyle name="Normal 330" xfId="2773"/>
    <cellStyle name="Normal 331" xfId="2774"/>
    <cellStyle name="Normal 332" xfId="2775"/>
    <cellStyle name="Normal 333" xfId="2776"/>
    <cellStyle name="Normal 334" xfId="2777"/>
    <cellStyle name="Normal 335" xfId="2778"/>
    <cellStyle name="Normal 336" xfId="2779"/>
    <cellStyle name="Normal 337" xfId="2780"/>
    <cellStyle name="Normal 338" xfId="2781"/>
    <cellStyle name="Normal 339" xfId="2782"/>
    <cellStyle name="Normal 34" xfId="2783"/>
    <cellStyle name="Normal 340" xfId="2784"/>
    <cellStyle name="Normal 341" xfId="2785"/>
    <cellStyle name="Normal 342" xfId="2786"/>
    <cellStyle name="Normal 343" xfId="2787"/>
    <cellStyle name="Normal 344" xfId="2788"/>
    <cellStyle name="Normal 345" xfId="2789"/>
    <cellStyle name="Normal 346" xfId="2790"/>
    <cellStyle name="Normal 347" xfId="2791"/>
    <cellStyle name="Normal 348" xfId="2792"/>
    <cellStyle name="Normal 349" xfId="2793"/>
    <cellStyle name="Normal 35" xfId="2794"/>
    <cellStyle name="Normal 350" xfId="2795"/>
    <cellStyle name="Normal 351" xfId="2796"/>
    <cellStyle name="Normal 352" xfId="2797"/>
    <cellStyle name="Normal 353" xfId="2798"/>
    <cellStyle name="Normal 354" xfId="2799"/>
    <cellStyle name="Normal 355" xfId="2800"/>
    <cellStyle name="Normal 356" xfId="2801"/>
    <cellStyle name="Normal 357" xfId="2802"/>
    <cellStyle name="Normal 358" xfId="2803"/>
    <cellStyle name="Normal 359" xfId="2804"/>
    <cellStyle name="Normal 36" xfId="2805"/>
    <cellStyle name="Normal 36 2" xfId="2806"/>
    <cellStyle name="Normal 360" xfId="2807"/>
    <cellStyle name="Normal 361" xfId="2808"/>
    <cellStyle name="Normal 362" xfId="2809"/>
    <cellStyle name="Normal 363" xfId="3228"/>
    <cellStyle name="Normal 364" xfId="3232"/>
    <cellStyle name="Normal 37" xfId="2810"/>
    <cellStyle name="Normal 37 2" xfId="2811"/>
    <cellStyle name="Normal 38" xfId="2812"/>
    <cellStyle name="Normal 39" xfId="2813"/>
    <cellStyle name="Normal 39 2" xfId="2814"/>
    <cellStyle name="Normal 39_Summary by Dept" xfId="2815"/>
    <cellStyle name="Normal 4" xfId="75"/>
    <cellStyle name="Normal 4 2" xfId="2816"/>
    <cellStyle name="Normal 4 3" xfId="2817"/>
    <cellStyle name="Normal 4 3 2" xfId="2818"/>
    <cellStyle name="Normal 4 3 2 2" xfId="2819"/>
    <cellStyle name="Normal 4 4" xfId="2820"/>
    <cellStyle name="Normal 4_Sheet1" xfId="2821"/>
    <cellStyle name="Normal 40" xfId="2822"/>
    <cellStyle name="Normal 40 2" xfId="2823"/>
    <cellStyle name="Normal 40_Summary by Dept" xfId="2824"/>
    <cellStyle name="Normal 41" xfId="2825"/>
    <cellStyle name="Normal 41 2" xfId="2826"/>
    <cellStyle name="Normal 41_Summary by Dept" xfId="2827"/>
    <cellStyle name="Normal 42" xfId="2828"/>
    <cellStyle name="Normal 43" xfId="2829"/>
    <cellStyle name="Normal 44" xfId="2830"/>
    <cellStyle name="Normal 45" xfId="2831"/>
    <cellStyle name="Normal 46" xfId="2832"/>
    <cellStyle name="Normal 47" xfId="2833"/>
    <cellStyle name="Normal 48" xfId="2834"/>
    <cellStyle name="Normal 49" xfId="2835"/>
    <cellStyle name="Normal 5" xfId="85"/>
    <cellStyle name="Normal 5 2" xfId="2836"/>
    <cellStyle name="Normal 5_Sheet1" xfId="2837"/>
    <cellStyle name="Normal 50" xfId="2838"/>
    <cellStyle name="Normal 51" xfId="2839"/>
    <cellStyle name="Normal 52" xfId="2840"/>
    <cellStyle name="Normal 53" xfId="2841"/>
    <cellStyle name="Normal 54" xfId="2842"/>
    <cellStyle name="Normal 55" xfId="2843"/>
    <cellStyle name="Normal 56" xfId="2844"/>
    <cellStyle name="Normal 57" xfId="2845"/>
    <cellStyle name="Normal 58" xfId="2846"/>
    <cellStyle name="Normal 59" xfId="2847"/>
    <cellStyle name="Normal 6" xfId="86"/>
    <cellStyle name="Normal 60" xfId="2848"/>
    <cellStyle name="Normal 61" xfId="2849"/>
    <cellStyle name="Normal 62" xfId="2850"/>
    <cellStyle name="Normal 63" xfId="2851"/>
    <cellStyle name="Normal 64" xfId="2852"/>
    <cellStyle name="Normal 65" xfId="2853"/>
    <cellStyle name="Normal 66" xfId="2854"/>
    <cellStyle name="Normal 67" xfId="2855"/>
    <cellStyle name="Normal 68" xfId="2856"/>
    <cellStyle name="Normal 69" xfId="2857"/>
    <cellStyle name="Normal 7" xfId="87"/>
    <cellStyle name="Normal 7 2" xfId="2858"/>
    <cellStyle name="Normal 7_Sheet1" xfId="2859"/>
    <cellStyle name="Normal 70" xfId="2860"/>
    <cellStyle name="Normal 71" xfId="2861"/>
    <cellStyle name="Normal 72" xfId="2862"/>
    <cellStyle name="Normal 73" xfId="2863"/>
    <cellStyle name="Normal 74" xfId="2864"/>
    <cellStyle name="Normal 75" xfId="2865"/>
    <cellStyle name="Normal 76" xfId="2866"/>
    <cellStyle name="Normal 77" xfId="2867"/>
    <cellStyle name="Normal 78" xfId="2868"/>
    <cellStyle name="Normal 79" xfId="2869"/>
    <cellStyle name="Normal 8" xfId="91"/>
    <cellStyle name="Normal 8 2" xfId="2870"/>
    <cellStyle name="Normal 8_Sheet1" xfId="2871"/>
    <cellStyle name="Normal 80" xfId="2872"/>
    <cellStyle name="Normal 81" xfId="2873"/>
    <cellStyle name="Normal 82" xfId="2874"/>
    <cellStyle name="Normal 83" xfId="2875"/>
    <cellStyle name="Normal 84" xfId="2876"/>
    <cellStyle name="Normal 85" xfId="2877"/>
    <cellStyle name="Normal 86" xfId="2878"/>
    <cellStyle name="Normal 87" xfId="2879"/>
    <cellStyle name="Normal 88" xfId="2880"/>
    <cellStyle name="Normal 89" xfId="2881"/>
    <cellStyle name="Normal 9" xfId="122"/>
    <cellStyle name="Normal 9 2" xfId="2882"/>
    <cellStyle name="Normal 9_Sheet1" xfId="2883"/>
    <cellStyle name="Normal 90" xfId="2884"/>
    <cellStyle name="Normal 91" xfId="2885"/>
    <cellStyle name="Normal 92" xfId="2886"/>
    <cellStyle name="Normal 93" xfId="2887"/>
    <cellStyle name="Normal 94" xfId="2888"/>
    <cellStyle name="Normal 95" xfId="2889"/>
    <cellStyle name="Normal 96" xfId="2890"/>
    <cellStyle name="Normal 97" xfId="2891"/>
    <cellStyle name="Normal 98" xfId="2892"/>
    <cellStyle name="Normal 99" xfId="2893"/>
    <cellStyle name="Normal_Customer Servive PWTI for Service Fees (2)" xfId="92"/>
    <cellStyle name="Note 10" xfId="2894"/>
    <cellStyle name="Note 2" xfId="114"/>
    <cellStyle name="Note 2 2" xfId="2895"/>
    <cellStyle name="Note 3" xfId="2896"/>
    <cellStyle name="Note 4" xfId="2897"/>
    <cellStyle name="Note 5" xfId="2898"/>
    <cellStyle name="Note 6" xfId="2899"/>
    <cellStyle name="Note 7" xfId="2900"/>
    <cellStyle name="Note 8" xfId="2901"/>
    <cellStyle name="Note 9" xfId="2902"/>
    <cellStyle name="Output 2" xfId="115"/>
    <cellStyle name="Output 2 2" xfId="2903"/>
    <cellStyle name="Output 3" xfId="2904"/>
    <cellStyle name="Output 4" xfId="2905"/>
    <cellStyle name="Output 5" xfId="2906"/>
    <cellStyle name="Output 6" xfId="2907"/>
    <cellStyle name="Percent" xfId="2" builtinId="5"/>
    <cellStyle name="Percent [2]" xfId="2908"/>
    <cellStyle name="Percent 2" xfId="31"/>
    <cellStyle name="Percent 2 2" xfId="2909"/>
    <cellStyle name="Percent 2 3" xfId="2910"/>
    <cellStyle name="Percent 3" xfId="32"/>
    <cellStyle name="Percent 3 2" xfId="2911"/>
    <cellStyle name="Percent 3 2 2" xfId="2912"/>
    <cellStyle name="Percent 4" xfId="90"/>
    <cellStyle name="Percent 5" xfId="94"/>
    <cellStyle name="Percent 6" xfId="123"/>
    <cellStyle name="Percent 7" xfId="2913"/>
    <cellStyle name="Percent 8" xfId="2914"/>
    <cellStyle name="Percent 9" xfId="3229"/>
    <cellStyle name="SAPBEXaggData" xfId="33"/>
    <cellStyle name="SAPBEXaggData 2" xfId="120"/>
    <cellStyle name="SAPBEXaggData 3" xfId="2915"/>
    <cellStyle name="SAPBEXaggData 4" xfId="2916"/>
    <cellStyle name="SAPBEXaggData 5" xfId="2917"/>
    <cellStyle name="SAPBEXaggData 6" xfId="2918"/>
    <cellStyle name="SAPBEXaggData 7" xfId="2919"/>
    <cellStyle name="SAPBEXaggData 8" xfId="2920"/>
    <cellStyle name="SAPBEXaggData 9" xfId="2921"/>
    <cellStyle name="SAPBEXaggData_C&amp;P" xfId="2922"/>
    <cellStyle name="SAPBEXaggDataEmph" xfId="34"/>
    <cellStyle name="SAPBEXaggDataEmph 2" xfId="2923"/>
    <cellStyle name="SAPBEXaggDataEmph 3" xfId="2924"/>
    <cellStyle name="SAPBEXaggDataEmph 4" xfId="2925"/>
    <cellStyle name="SAPBEXaggDataEmph 5" xfId="2926"/>
    <cellStyle name="SAPBEXaggDataEmph 6" xfId="2927"/>
    <cellStyle name="SAPBEXaggDataEmph 7" xfId="2928"/>
    <cellStyle name="SAPBEXaggDataEmph_C&amp;P" xfId="2929"/>
    <cellStyle name="SAPBEXaggItem" xfId="35"/>
    <cellStyle name="SAPBEXaggItem 2" xfId="119"/>
    <cellStyle name="SAPBEXaggItem 3" xfId="2930"/>
    <cellStyle name="SAPBEXaggItem 4" xfId="2931"/>
    <cellStyle name="SAPBEXaggItem 5" xfId="2932"/>
    <cellStyle name="SAPBEXaggItem 6" xfId="2933"/>
    <cellStyle name="SAPBEXaggItem 7" xfId="2934"/>
    <cellStyle name="SAPBEXaggItem 8" xfId="2935"/>
    <cellStyle name="SAPBEXaggItem 9" xfId="2936"/>
    <cellStyle name="SAPBEXaggItem_C&amp;P" xfId="2937"/>
    <cellStyle name="SAPBEXaggItemX" xfId="36"/>
    <cellStyle name="SAPBEXaggItemX 2" xfId="2938"/>
    <cellStyle name="SAPBEXaggItemX 3" xfId="2939"/>
    <cellStyle name="SAPBEXaggItemX 4" xfId="2940"/>
    <cellStyle name="SAPBEXaggItemX 5" xfId="2941"/>
    <cellStyle name="SAPBEXaggItemX 6" xfId="2942"/>
    <cellStyle name="SAPBEXaggItemX 7" xfId="2943"/>
    <cellStyle name="SAPBEXaggItemX_C&amp;P" xfId="2944"/>
    <cellStyle name="SAPBEXchaText" xfId="37"/>
    <cellStyle name="SAPBEXchaText 2" xfId="77"/>
    <cellStyle name="SAPBEXchaText 2 2" xfId="128"/>
    <cellStyle name="SAPBEXchaText 3" xfId="2945"/>
    <cellStyle name="SAPBEXchaText 3 2" xfId="2946"/>
    <cellStyle name="SAPBEXchaText 4" xfId="2947"/>
    <cellStyle name="SAPBEXchaText 5" xfId="2948"/>
    <cellStyle name="SAPBEXchaText 6" xfId="2949"/>
    <cellStyle name="SAPBEXchaText 7" xfId="2950"/>
    <cellStyle name="SAPBEXchaText 8" xfId="2951"/>
    <cellStyle name="SAPBEXchaText 9" xfId="2952"/>
    <cellStyle name="SAPBEXchaText_C&amp;P" xfId="2953"/>
    <cellStyle name="SAPBEXexcBad7" xfId="38"/>
    <cellStyle name="SAPBEXexcBad7 2" xfId="2954"/>
    <cellStyle name="SAPBEXexcBad7 3" xfId="2955"/>
    <cellStyle name="SAPBEXexcBad7 4" xfId="2956"/>
    <cellStyle name="SAPBEXexcBad7 5" xfId="2957"/>
    <cellStyle name="SAPBEXexcBad7 6" xfId="2958"/>
    <cellStyle name="SAPBEXexcBad7 7" xfId="2959"/>
    <cellStyle name="SAPBEXexcBad7 8" xfId="2960"/>
    <cellStyle name="SAPBEXexcBad7_C&amp;P" xfId="2961"/>
    <cellStyle name="SAPBEXexcBad8" xfId="39"/>
    <cellStyle name="SAPBEXexcBad8 2" xfId="2962"/>
    <cellStyle name="SAPBEXexcBad8 3" xfId="2963"/>
    <cellStyle name="SAPBEXexcBad8 4" xfId="2964"/>
    <cellStyle name="SAPBEXexcBad8 5" xfId="2965"/>
    <cellStyle name="SAPBEXexcBad8 6" xfId="2966"/>
    <cellStyle name="SAPBEXexcBad8 7" xfId="2967"/>
    <cellStyle name="SAPBEXexcBad8 8" xfId="2968"/>
    <cellStyle name="SAPBEXexcBad8_C&amp;P" xfId="2969"/>
    <cellStyle name="SAPBEXexcBad9" xfId="40"/>
    <cellStyle name="SAPBEXexcBad9 2" xfId="2970"/>
    <cellStyle name="SAPBEXexcBad9 3" xfId="2971"/>
    <cellStyle name="SAPBEXexcBad9 4" xfId="2972"/>
    <cellStyle name="SAPBEXexcBad9 5" xfId="2973"/>
    <cellStyle name="SAPBEXexcBad9 6" xfId="2974"/>
    <cellStyle name="SAPBEXexcBad9 7" xfId="2975"/>
    <cellStyle name="SAPBEXexcBad9_C&amp;P" xfId="2976"/>
    <cellStyle name="SAPBEXexcCritical4" xfId="41"/>
    <cellStyle name="SAPBEXexcCritical4 2" xfId="121"/>
    <cellStyle name="SAPBEXexcCritical4 3" xfId="2977"/>
    <cellStyle name="SAPBEXexcCritical4 4" xfId="2978"/>
    <cellStyle name="SAPBEXexcCritical4 5" xfId="2979"/>
    <cellStyle name="SAPBEXexcCritical4 6" xfId="2980"/>
    <cellStyle name="SAPBEXexcCritical4 7" xfId="2981"/>
    <cellStyle name="SAPBEXexcCritical4 8" xfId="2982"/>
    <cellStyle name="SAPBEXexcCritical4_C&amp;P" xfId="2983"/>
    <cellStyle name="SAPBEXexcCritical5" xfId="42"/>
    <cellStyle name="SAPBEXexcCritical5 2" xfId="2984"/>
    <cellStyle name="SAPBEXexcCritical5 3" xfId="2985"/>
    <cellStyle name="SAPBEXexcCritical5 4" xfId="2986"/>
    <cellStyle name="SAPBEXexcCritical5 5" xfId="2987"/>
    <cellStyle name="SAPBEXexcCritical5 6" xfId="2988"/>
    <cellStyle name="SAPBEXexcCritical5 7" xfId="2989"/>
    <cellStyle name="SAPBEXexcCritical5 8" xfId="2990"/>
    <cellStyle name="SAPBEXexcCritical5_C&amp;P" xfId="2991"/>
    <cellStyle name="SAPBEXexcCritical6" xfId="43"/>
    <cellStyle name="SAPBEXexcCritical6 2" xfId="2992"/>
    <cellStyle name="SAPBEXexcCritical6 3" xfId="2993"/>
    <cellStyle name="SAPBEXexcCritical6 4" xfId="2994"/>
    <cellStyle name="SAPBEXexcCritical6 5" xfId="2995"/>
    <cellStyle name="SAPBEXexcCritical6 6" xfId="2996"/>
    <cellStyle name="SAPBEXexcCritical6 7" xfId="2997"/>
    <cellStyle name="SAPBEXexcCritical6 8" xfId="2998"/>
    <cellStyle name="SAPBEXexcCritical6_C&amp;P" xfId="2999"/>
    <cellStyle name="SAPBEXexcGood1" xfId="44"/>
    <cellStyle name="SAPBEXexcGood1 2" xfId="3000"/>
    <cellStyle name="SAPBEXexcGood1 3" xfId="3001"/>
    <cellStyle name="SAPBEXexcGood1 4" xfId="3002"/>
    <cellStyle name="SAPBEXexcGood1 5" xfId="3003"/>
    <cellStyle name="SAPBEXexcGood1 6" xfId="3004"/>
    <cellStyle name="SAPBEXexcGood1 7" xfId="3005"/>
    <cellStyle name="SAPBEXexcGood1 8" xfId="3006"/>
    <cellStyle name="SAPBEXexcGood1_C&amp;P" xfId="3007"/>
    <cellStyle name="SAPBEXexcGood2" xfId="45"/>
    <cellStyle name="SAPBEXexcGood2 2" xfId="3008"/>
    <cellStyle name="SAPBEXexcGood2 3" xfId="3009"/>
    <cellStyle name="SAPBEXexcGood2 4" xfId="3010"/>
    <cellStyle name="SAPBEXexcGood2 5" xfId="3011"/>
    <cellStyle name="SAPBEXexcGood2 6" xfId="3012"/>
    <cellStyle name="SAPBEXexcGood2 7" xfId="3013"/>
    <cellStyle name="SAPBEXexcGood2 8" xfId="3014"/>
    <cellStyle name="SAPBEXexcGood2_C&amp;P" xfId="3015"/>
    <cellStyle name="SAPBEXexcGood3" xfId="46"/>
    <cellStyle name="SAPBEXexcGood3 2" xfId="3016"/>
    <cellStyle name="SAPBEXexcGood3 3" xfId="3017"/>
    <cellStyle name="SAPBEXexcGood3 4" xfId="3018"/>
    <cellStyle name="SAPBEXexcGood3 5" xfId="3019"/>
    <cellStyle name="SAPBEXexcGood3 6" xfId="3020"/>
    <cellStyle name="SAPBEXexcGood3 7" xfId="3021"/>
    <cellStyle name="SAPBEXexcGood3 8" xfId="3022"/>
    <cellStyle name="SAPBEXexcGood3_C&amp;P" xfId="3023"/>
    <cellStyle name="SAPBEXfilterDrill" xfId="47"/>
    <cellStyle name="SAPBEXfilterDrill 2" xfId="48"/>
    <cellStyle name="SAPBEXfilterDrill 3" xfId="3024"/>
    <cellStyle name="SAPBEXfilterDrill 4" xfId="3025"/>
    <cellStyle name="SAPBEXfilterDrill 5" xfId="3026"/>
    <cellStyle name="SAPBEXfilterDrill 6" xfId="3027"/>
    <cellStyle name="SAPBEXfilterDrill 7" xfId="3028"/>
    <cellStyle name="SAPBEXfilterDrill_C&amp;P" xfId="3029"/>
    <cellStyle name="SAPBEXfilterItem" xfId="49"/>
    <cellStyle name="SAPBEXfilterItem 10" xfId="3030"/>
    <cellStyle name="SAPBEXfilterItem 2" xfId="3031"/>
    <cellStyle name="SAPBEXfilterItem 2 2" xfId="3032"/>
    <cellStyle name="SAPBEXfilterItem 3" xfId="3033"/>
    <cellStyle name="SAPBEXfilterItem 3 2" xfId="3034"/>
    <cellStyle name="SAPBEXfilterItem 4" xfId="3035"/>
    <cellStyle name="SAPBEXfilterItem 5" xfId="3036"/>
    <cellStyle name="SAPBEXfilterItem 6" xfId="3037"/>
    <cellStyle name="SAPBEXfilterItem 7" xfId="3038"/>
    <cellStyle name="SAPBEXfilterItem 8" xfId="3039"/>
    <cellStyle name="SAPBEXfilterItem 9" xfId="3040"/>
    <cellStyle name="SAPBEXfilterItem_C&amp;P" xfId="3041"/>
    <cellStyle name="SAPBEXfilterText" xfId="50"/>
    <cellStyle name="SAPBEXfilterText 10" xfId="3042"/>
    <cellStyle name="SAPBEXfilterText 2" xfId="3043"/>
    <cellStyle name="SAPBEXfilterText 2 2" xfId="3044"/>
    <cellStyle name="SAPBEXfilterText 3" xfId="3045"/>
    <cellStyle name="SAPBEXfilterText 3 2" xfId="3046"/>
    <cellStyle name="SAPBEXfilterText 4" xfId="3047"/>
    <cellStyle name="SAPBEXfilterText 5" xfId="3048"/>
    <cellStyle name="SAPBEXfilterText 6" xfId="3049"/>
    <cellStyle name="SAPBEXfilterText 7" xfId="3050"/>
    <cellStyle name="SAPBEXfilterText 8" xfId="3051"/>
    <cellStyle name="SAPBEXfilterText 9" xfId="3052"/>
    <cellStyle name="SAPBEXfilterText_C&amp;P" xfId="3053"/>
    <cellStyle name="SAPBEXformats" xfId="51"/>
    <cellStyle name="SAPBEXformats 2" xfId="3054"/>
    <cellStyle name="SAPBEXformats 3" xfId="3055"/>
    <cellStyle name="SAPBEXformats 4" xfId="3056"/>
    <cellStyle name="SAPBEXformats 5" xfId="3057"/>
    <cellStyle name="SAPBEXformats 6" xfId="3058"/>
    <cellStyle name="SAPBEXformats 7" xfId="3059"/>
    <cellStyle name="SAPBEXformats 8" xfId="3060"/>
    <cellStyle name="SAPBEXformats_C&amp;P" xfId="3061"/>
    <cellStyle name="SAPBEXheaderItem" xfId="52"/>
    <cellStyle name="SAPBEXheaderItem 2" xfId="3062"/>
    <cellStyle name="SAPBEXheaderItem 3" xfId="3063"/>
    <cellStyle name="SAPBEXheaderItem 4" xfId="3064"/>
    <cellStyle name="SAPBEXheaderItem 5" xfId="3065"/>
    <cellStyle name="SAPBEXheaderItem 6" xfId="3066"/>
    <cellStyle name="SAPBEXheaderItem 7" xfId="3067"/>
    <cellStyle name="SAPBEXheaderItem_C&amp;P" xfId="3068"/>
    <cellStyle name="SAPBEXheaderText" xfId="53"/>
    <cellStyle name="SAPBEXheaderText 2" xfId="3069"/>
    <cellStyle name="SAPBEXheaderText 3" xfId="3070"/>
    <cellStyle name="SAPBEXheaderText 4" xfId="3071"/>
    <cellStyle name="SAPBEXheaderText 5" xfId="3072"/>
    <cellStyle name="SAPBEXheaderText 6" xfId="3073"/>
    <cellStyle name="SAPBEXheaderText 7" xfId="3074"/>
    <cellStyle name="SAPBEXheaderText_C&amp;P" xfId="3075"/>
    <cellStyle name="SAPBEXHLevel0" xfId="54"/>
    <cellStyle name="SAPBEXHLevel0 2" xfId="55"/>
    <cellStyle name="SAPBEXHLevel0 2 2" xfId="127"/>
    <cellStyle name="SAPBEXHLevel0 3" xfId="83"/>
    <cellStyle name="SAPBEXHLevel0 4" xfId="3076"/>
    <cellStyle name="SAPBEXHLevel0 5" xfId="3077"/>
    <cellStyle name="SAPBEXHLevel0 6" xfId="3078"/>
    <cellStyle name="SAPBEXHLevel0 7" xfId="3079"/>
    <cellStyle name="SAPBEXHLevel0 8" xfId="3080"/>
    <cellStyle name="SAPBEXHLevel0_C&amp;P" xfId="3081"/>
    <cellStyle name="SAPBEXHLevel0X" xfId="56"/>
    <cellStyle name="SAPBEXHLevel0X 2" xfId="89"/>
    <cellStyle name="SAPBEXHLevel0X 2 2" xfId="3082"/>
    <cellStyle name="SAPBEXHLevel0X 3" xfId="3083"/>
    <cellStyle name="SAPBEXHLevel0X 4" xfId="3084"/>
    <cellStyle name="SAPBEXHLevel0X 5" xfId="3085"/>
    <cellStyle name="SAPBEXHLevel0X 6" xfId="3086"/>
    <cellStyle name="SAPBEXHLevel0X 7" xfId="3087"/>
    <cellStyle name="SAPBEXHLevel0X_C&amp;P" xfId="3088"/>
    <cellStyle name="SAPBEXHLevel1" xfId="57"/>
    <cellStyle name="SAPBEXHLevel1 2" xfId="79"/>
    <cellStyle name="SAPBEXHLevel1 2 2" xfId="3089"/>
    <cellStyle name="SAPBEXHLevel1 3" xfId="3090"/>
    <cellStyle name="SAPBEXHLevel1 4" xfId="3091"/>
    <cellStyle name="SAPBEXHLevel1 5" xfId="3092"/>
    <cellStyle name="SAPBEXHLevel1 6" xfId="3093"/>
    <cellStyle name="SAPBEXHLevel1 7" xfId="3094"/>
    <cellStyle name="SAPBEXHLevel1 8" xfId="3095"/>
    <cellStyle name="SAPBEXHLevel1_C&amp;P" xfId="3096"/>
    <cellStyle name="SAPBEXHLevel1X" xfId="58"/>
    <cellStyle name="SAPBEXHLevel1X 2" xfId="88"/>
    <cellStyle name="SAPBEXHLevel1X 3" xfId="3097"/>
    <cellStyle name="SAPBEXHLevel1X 4" xfId="3098"/>
    <cellStyle name="SAPBEXHLevel1X 5" xfId="3099"/>
    <cellStyle name="SAPBEXHLevel1X 6" xfId="3100"/>
    <cellStyle name="SAPBEXHLevel1X 7" xfId="3101"/>
    <cellStyle name="SAPBEXHLevel1X_C&amp;P" xfId="3102"/>
    <cellStyle name="SAPBEXHLevel2" xfId="59"/>
    <cellStyle name="SAPBEXHLevel2 2" xfId="82"/>
    <cellStyle name="SAPBEXHLevel2 2 2" xfId="3103"/>
    <cellStyle name="SAPBEXHLevel2 3" xfId="3104"/>
    <cellStyle name="SAPBEXHLevel2 4" xfId="3105"/>
    <cellStyle name="SAPBEXHLevel2 5" xfId="3106"/>
    <cellStyle name="SAPBEXHLevel2 6" xfId="3107"/>
    <cellStyle name="SAPBEXHLevel2 7" xfId="3108"/>
    <cellStyle name="SAPBEXHLevel2 8" xfId="3109"/>
    <cellStyle name="SAPBEXHLevel2_C&amp;P" xfId="3110"/>
    <cellStyle name="SAPBEXHLevel2X" xfId="60"/>
    <cellStyle name="SAPBEXHLevel2X 2" xfId="3111"/>
    <cellStyle name="SAPBEXHLevel2X 3" xfId="3112"/>
    <cellStyle name="SAPBEXHLevel2X 4" xfId="3113"/>
    <cellStyle name="SAPBEXHLevel2X 5" xfId="3114"/>
    <cellStyle name="SAPBEXHLevel2X 6" xfId="3115"/>
    <cellStyle name="SAPBEXHLevel2X 7" xfId="3116"/>
    <cellStyle name="SAPBEXHLevel2X_C&amp;P" xfId="3117"/>
    <cellStyle name="SAPBEXHLevel3" xfId="61"/>
    <cellStyle name="SAPBEXHLevel3 2" xfId="80"/>
    <cellStyle name="SAPBEXHLevel3 2 2" xfId="3118"/>
    <cellStyle name="SAPBEXHLevel3 3" xfId="3119"/>
    <cellStyle name="SAPBEXHLevel3 4" xfId="3120"/>
    <cellStyle name="SAPBEXHLevel3 5" xfId="3121"/>
    <cellStyle name="SAPBEXHLevel3 6" xfId="3122"/>
    <cellStyle name="SAPBEXHLevel3 7" xfId="3123"/>
    <cellStyle name="SAPBEXHLevel3 8" xfId="3124"/>
    <cellStyle name="SAPBEXHLevel3_C&amp;P" xfId="3125"/>
    <cellStyle name="SAPBEXHLevel3X" xfId="62"/>
    <cellStyle name="SAPBEXHLevel3X 2" xfId="3126"/>
    <cellStyle name="SAPBEXHLevel3X 3" xfId="3127"/>
    <cellStyle name="SAPBEXHLevel3X 4" xfId="3128"/>
    <cellStyle name="SAPBEXHLevel3X 5" xfId="3129"/>
    <cellStyle name="SAPBEXHLevel3X 6" xfId="3130"/>
    <cellStyle name="SAPBEXHLevel3X 7" xfId="3131"/>
    <cellStyle name="SAPBEXHLevel3X_C&amp;P" xfId="3132"/>
    <cellStyle name="SAPBEXinputData" xfId="63"/>
    <cellStyle name="SAPBEXItemHeader" xfId="76"/>
    <cellStyle name="SAPBEXItemHeader 2" xfId="3133"/>
    <cellStyle name="SAPBEXItemHeader 3" xfId="3134"/>
    <cellStyle name="SAPBEXItemHeader 4" xfId="3135"/>
    <cellStyle name="SAPBEXItemHeader 5" xfId="3136"/>
    <cellStyle name="SAPBEXItemHeader 6" xfId="3137"/>
    <cellStyle name="SAPBEXresData" xfId="64"/>
    <cellStyle name="SAPBEXresData 2" xfId="3138"/>
    <cellStyle name="SAPBEXresData 3" xfId="3139"/>
    <cellStyle name="SAPBEXresData 4" xfId="3140"/>
    <cellStyle name="SAPBEXresData 5" xfId="3141"/>
    <cellStyle name="SAPBEXresData 6" xfId="3142"/>
    <cellStyle name="SAPBEXresData 7" xfId="3143"/>
    <cellStyle name="SAPBEXresData_C&amp;P" xfId="3144"/>
    <cellStyle name="SAPBEXresDataEmph" xfId="65"/>
    <cellStyle name="SAPBEXresDataEmph 2" xfId="3145"/>
    <cellStyle name="SAPBEXresDataEmph 3" xfId="3146"/>
    <cellStyle name="SAPBEXresDataEmph_C&amp;P" xfId="3147"/>
    <cellStyle name="SAPBEXresItem" xfId="66"/>
    <cellStyle name="SAPBEXresItem 2" xfId="3148"/>
    <cellStyle name="SAPBEXresItem 3" xfId="3149"/>
    <cellStyle name="SAPBEXresItem 4" xfId="3150"/>
    <cellStyle name="SAPBEXresItem 5" xfId="3151"/>
    <cellStyle name="SAPBEXresItem 6" xfId="3152"/>
    <cellStyle name="SAPBEXresItem 7" xfId="3153"/>
    <cellStyle name="SAPBEXresItem_C&amp;P" xfId="3154"/>
    <cellStyle name="SAPBEXresItemX" xfId="67"/>
    <cellStyle name="SAPBEXresItemX 2" xfId="3155"/>
    <cellStyle name="SAPBEXresItemX 3" xfId="3156"/>
    <cellStyle name="SAPBEXresItemX 4" xfId="3157"/>
    <cellStyle name="SAPBEXresItemX 5" xfId="3158"/>
    <cellStyle name="SAPBEXresItemX 6" xfId="3159"/>
    <cellStyle name="SAPBEXresItemX 7" xfId="3160"/>
    <cellStyle name="SAPBEXresItemX_C&amp;P" xfId="3161"/>
    <cellStyle name="SAPBEXstdData" xfId="68"/>
    <cellStyle name="SAPBEXstdData 2" xfId="81"/>
    <cellStyle name="SAPBEXstdData 2 2" xfId="3162"/>
    <cellStyle name="SAPBEXstdData 3" xfId="3163"/>
    <cellStyle name="SAPBEXstdData 4" xfId="3164"/>
    <cellStyle name="SAPBEXstdData 5" xfId="3165"/>
    <cellStyle name="SAPBEXstdData 6" xfId="3166"/>
    <cellStyle name="SAPBEXstdData 7" xfId="3167"/>
    <cellStyle name="SAPBEXstdData 8" xfId="3168"/>
    <cellStyle name="SAPBEXstdData 9" xfId="3169"/>
    <cellStyle name="SAPBEXstdData_C&amp;P" xfId="3170"/>
    <cellStyle name="SAPBEXstdDataEmph" xfId="69"/>
    <cellStyle name="SAPBEXstdDataEmph 2" xfId="3171"/>
    <cellStyle name="SAPBEXstdDataEmph 3" xfId="3172"/>
    <cellStyle name="SAPBEXstdDataEmph 4" xfId="3173"/>
    <cellStyle name="SAPBEXstdDataEmph 5" xfId="3174"/>
    <cellStyle name="SAPBEXstdDataEmph 6" xfId="3175"/>
    <cellStyle name="SAPBEXstdDataEmph 7" xfId="3176"/>
    <cellStyle name="SAPBEXstdDataEmph_C&amp;P" xfId="3177"/>
    <cellStyle name="SAPBEXstdItem" xfId="70"/>
    <cellStyle name="SAPBEXstdItem 2" xfId="78"/>
    <cellStyle name="SAPBEXstdItem 2 2" xfId="3178"/>
    <cellStyle name="SAPBEXstdItem 3" xfId="3179"/>
    <cellStyle name="SAPBEXstdItem 4" xfId="3180"/>
    <cellStyle name="SAPBEXstdItem 5" xfId="3181"/>
    <cellStyle name="SAPBEXstdItem 6" xfId="3182"/>
    <cellStyle name="SAPBEXstdItem 7" xfId="3183"/>
    <cellStyle name="SAPBEXstdItem 8" xfId="3184"/>
    <cellStyle name="SAPBEXstdItem_C&amp;P" xfId="3185"/>
    <cellStyle name="SAPBEXstdItemX" xfId="71"/>
    <cellStyle name="SAPBEXstdItemX 2" xfId="3186"/>
    <cellStyle name="SAPBEXstdItemX 3" xfId="3187"/>
    <cellStyle name="SAPBEXstdItemX 4" xfId="3188"/>
    <cellStyle name="SAPBEXstdItemX 5" xfId="3189"/>
    <cellStyle name="SAPBEXstdItemX 6" xfId="3190"/>
    <cellStyle name="SAPBEXstdItemX 7" xfId="3191"/>
    <cellStyle name="SAPBEXstdItemX_C&amp;P" xfId="3192"/>
    <cellStyle name="SAPBEXtitle" xfId="72"/>
    <cellStyle name="SAPBEXtitle 2" xfId="3193"/>
    <cellStyle name="SAPBEXtitle 3" xfId="3194"/>
    <cellStyle name="SAPBEXtitle 4" xfId="3195"/>
    <cellStyle name="SAPBEXtitle 5" xfId="3196"/>
    <cellStyle name="SAPBEXtitle 6" xfId="3197"/>
    <cellStyle name="SAPBEXtitle_C&amp;P" xfId="3198"/>
    <cellStyle name="SAPBEXunassignedItem" xfId="84"/>
    <cellStyle name="SAPBEXunassignedItem 2" xfId="3199"/>
    <cellStyle name="SAPBEXunassignedItem 3" xfId="3200"/>
    <cellStyle name="SAPBEXunassignedItem 4" xfId="3201"/>
    <cellStyle name="SAPBEXundefined" xfId="73"/>
    <cellStyle name="SAPBEXundefined 2" xfId="3202"/>
    <cellStyle name="SAPBEXundefined 3" xfId="3203"/>
    <cellStyle name="SAPBEXundefined 4" xfId="3204"/>
    <cellStyle name="SAPBEXundefined 5" xfId="3205"/>
    <cellStyle name="SAPBEXundefined 6" xfId="3206"/>
    <cellStyle name="SAPBEXundefined 7" xfId="3207"/>
    <cellStyle name="SAPBEXundefined_C&amp;P" xfId="3208"/>
    <cellStyle name="SEM-BPS-data" xfId="3209"/>
    <cellStyle name="SEM-BPS-input-on" xfId="3210"/>
    <cellStyle name="SEM-BPS-key" xfId="3211"/>
    <cellStyle name="SEM-BPS-sub1" xfId="3212"/>
    <cellStyle name="SEM-BPS-sub2" xfId="3213"/>
    <cellStyle name="SEM-BPS-total" xfId="3214"/>
    <cellStyle name="Sheet Title" xfId="74"/>
    <cellStyle name="Style 1" xfId="3215"/>
    <cellStyle name="Total 2" xfId="116"/>
    <cellStyle name="Total 2 2" xfId="3216"/>
    <cellStyle name="Total 3" xfId="3217"/>
    <cellStyle name="Total 4" xfId="3218"/>
    <cellStyle name="Total 5" xfId="3219"/>
    <cellStyle name="Total 6" xfId="3220"/>
    <cellStyle name="Unprot" xfId="3221"/>
    <cellStyle name="Unprot 2" xfId="3222"/>
    <cellStyle name="Unprot$" xfId="3223"/>
    <cellStyle name="Unprot$ 2" xfId="3224"/>
    <cellStyle name="Unprot_11 2011 YE $ Estimate" xfId="3225"/>
    <cellStyle name="Unprotect" xfId="3226"/>
    <cellStyle name="Warning Text 2" xfId="1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8.gif"/><Relationship Id="rId5" Type="http://schemas.openxmlformats.org/officeDocument/2006/relationships/image" Target="../media/image7.gi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445484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1</xdr:col>
      <xdr:colOff>200025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3048000" y="0"/>
          <a:ext cx="9620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523875</xdr:colOff>
      <xdr:row>6</xdr:row>
      <xdr:rowOff>0</xdr:rowOff>
    </xdr:from>
    <xdr:to>
      <xdr:col>3</xdr:col>
      <xdr:colOff>657225</xdr:colOff>
      <xdr:row>6</xdr:row>
      <xdr:rowOff>123825</xdr:rowOff>
    </xdr:to>
    <xdr:pic>
      <xdr:nvPicPr>
        <xdr:cNvPr id="79" name="BEx1Q9UC6GMYOEB5AFECKPA9658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83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523875</xdr:colOff>
      <xdr:row>7</xdr:row>
      <xdr:rowOff>0</xdr:rowOff>
    </xdr:from>
    <xdr:to>
      <xdr:col>3</xdr:col>
      <xdr:colOff>657225</xdr:colOff>
      <xdr:row>7</xdr:row>
      <xdr:rowOff>123825</xdr:rowOff>
    </xdr:to>
    <xdr:pic>
      <xdr:nvPicPr>
        <xdr:cNvPr id="80" name="BEx3U11KY6LZDUVBXM138VC4QHU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98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8</xdr:row>
      <xdr:rowOff>0</xdr:rowOff>
    </xdr:from>
    <xdr:to>
      <xdr:col>3</xdr:col>
      <xdr:colOff>571500</xdr:colOff>
      <xdr:row>8</xdr:row>
      <xdr:rowOff>123825</xdr:rowOff>
    </xdr:to>
    <xdr:pic>
      <xdr:nvPicPr>
        <xdr:cNvPr id="81" name="BExIM9INA0I12XUU5ET5ZPM1I7N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10</xdr:row>
      <xdr:rowOff>0</xdr:rowOff>
    </xdr:from>
    <xdr:to>
      <xdr:col>3</xdr:col>
      <xdr:colOff>571500</xdr:colOff>
      <xdr:row>10</xdr:row>
      <xdr:rowOff>123825</xdr:rowOff>
    </xdr:to>
    <xdr:pic>
      <xdr:nvPicPr>
        <xdr:cNvPr id="82" name="BExOCSVFXKT3J3ZSGUV3L7PIB7E6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11</xdr:row>
      <xdr:rowOff>0</xdr:rowOff>
    </xdr:from>
    <xdr:to>
      <xdr:col>3</xdr:col>
      <xdr:colOff>485775</xdr:colOff>
      <xdr:row>11</xdr:row>
      <xdr:rowOff>123825</xdr:rowOff>
    </xdr:to>
    <xdr:pic>
      <xdr:nvPicPr>
        <xdr:cNvPr id="83" name="BEx1LFV5XUJIQ39OFGA3U3T5X4Z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15</xdr:row>
      <xdr:rowOff>0</xdr:rowOff>
    </xdr:from>
    <xdr:to>
      <xdr:col>3</xdr:col>
      <xdr:colOff>571500</xdr:colOff>
      <xdr:row>15</xdr:row>
      <xdr:rowOff>123825</xdr:rowOff>
    </xdr:to>
    <xdr:pic>
      <xdr:nvPicPr>
        <xdr:cNvPr id="84" name="BEx9FHFI8SK7B5HSIRD4IRZZ1XX7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312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17</xdr:row>
      <xdr:rowOff>0</xdr:rowOff>
    </xdr:from>
    <xdr:to>
      <xdr:col>3</xdr:col>
      <xdr:colOff>571500</xdr:colOff>
      <xdr:row>17</xdr:row>
      <xdr:rowOff>123825</xdr:rowOff>
    </xdr:to>
    <xdr:pic>
      <xdr:nvPicPr>
        <xdr:cNvPr id="85" name="BExW1PTGEST93YDF0GXM8F52UCH9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19</xdr:row>
      <xdr:rowOff>0</xdr:rowOff>
    </xdr:from>
    <xdr:to>
      <xdr:col>3</xdr:col>
      <xdr:colOff>571500</xdr:colOff>
      <xdr:row>19</xdr:row>
      <xdr:rowOff>123825</xdr:rowOff>
    </xdr:to>
    <xdr:pic>
      <xdr:nvPicPr>
        <xdr:cNvPr id="86" name="BExOARLH1Q1ZDX8V84N2XZZ8Z9QZ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20</xdr:row>
      <xdr:rowOff>0</xdr:rowOff>
    </xdr:from>
    <xdr:to>
      <xdr:col>3</xdr:col>
      <xdr:colOff>485775</xdr:colOff>
      <xdr:row>20</xdr:row>
      <xdr:rowOff>123825</xdr:rowOff>
    </xdr:to>
    <xdr:pic>
      <xdr:nvPicPr>
        <xdr:cNvPr id="87" name="BExOBO40VLTFBPJUJCA3CND6BVZ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83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21</xdr:row>
      <xdr:rowOff>0</xdr:rowOff>
    </xdr:from>
    <xdr:to>
      <xdr:col>3</xdr:col>
      <xdr:colOff>400050</xdr:colOff>
      <xdr:row>21</xdr:row>
      <xdr:rowOff>123825</xdr:rowOff>
    </xdr:to>
    <xdr:pic>
      <xdr:nvPicPr>
        <xdr:cNvPr id="88" name="BExO9GE5SNALLGHKSRTDGEL5N7R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98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33</xdr:row>
      <xdr:rowOff>0</xdr:rowOff>
    </xdr:from>
    <xdr:to>
      <xdr:col>3</xdr:col>
      <xdr:colOff>485775</xdr:colOff>
      <xdr:row>33</xdr:row>
      <xdr:rowOff>123825</xdr:rowOff>
    </xdr:to>
    <xdr:pic>
      <xdr:nvPicPr>
        <xdr:cNvPr id="89" name="BExOH5BATLEB5RTV7F7VXPZD99DG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569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34</xdr:row>
      <xdr:rowOff>0</xdr:rowOff>
    </xdr:from>
    <xdr:to>
      <xdr:col>3</xdr:col>
      <xdr:colOff>400050</xdr:colOff>
      <xdr:row>34</xdr:row>
      <xdr:rowOff>123825</xdr:rowOff>
    </xdr:to>
    <xdr:pic>
      <xdr:nvPicPr>
        <xdr:cNvPr id="90" name="BExZK4MM3W04MXNP8VX20CW39N3W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838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36</xdr:row>
      <xdr:rowOff>0</xdr:rowOff>
    </xdr:from>
    <xdr:to>
      <xdr:col>3</xdr:col>
      <xdr:colOff>400050</xdr:colOff>
      <xdr:row>36</xdr:row>
      <xdr:rowOff>123825</xdr:rowOff>
    </xdr:to>
    <xdr:pic>
      <xdr:nvPicPr>
        <xdr:cNvPr id="91" name="BExTXIKXWE2ZFRVOVDL7SBVYS73N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12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38</xdr:row>
      <xdr:rowOff>0</xdr:rowOff>
    </xdr:from>
    <xdr:to>
      <xdr:col>3</xdr:col>
      <xdr:colOff>485775</xdr:colOff>
      <xdr:row>38</xdr:row>
      <xdr:rowOff>123825</xdr:rowOff>
    </xdr:to>
    <xdr:pic>
      <xdr:nvPicPr>
        <xdr:cNvPr id="92" name="BEx900L50BCTGE7V682229DJJ6UA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6410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39</xdr:row>
      <xdr:rowOff>0</xdr:rowOff>
    </xdr:from>
    <xdr:to>
      <xdr:col>3</xdr:col>
      <xdr:colOff>400050</xdr:colOff>
      <xdr:row>39</xdr:row>
      <xdr:rowOff>123825</xdr:rowOff>
    </xdr:to>
    <xdr:pic>
      <xdr:nvPicPr>
        <xdr:cNvPr id="93" name="BExQ8L3XZMZ6G7UAG71BERXA0JH5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553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41</xdr:row>
      <xdr:rowOff>0</xdr:rowOff>
    </xdr:from>
    <xdr:to>
      <xdr:col>3</xdr:col>
      <xdr:colOff>400050</xdr:colOff>
      <xdr:row>41</xdr:row>
      <xdr:rowOff>123825</xdr:rowOff>
    </xdr:to>
    <xdr:pic>
      <xdr:nvPicPr>
        <xdr:cNvPr id="94" name="BExKWG8NBR48QGGLHWDQA4RQSXTD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838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43</xdr:row>
      <xdr:rowOff>0</xdr:rowOff>
    </xdr:from>
    <xdr:to>
      <xdr:col>3</xdr:col>
      <xdr:colOff>400050</xdr:colOff>
      <xdr:row>43</xdr:row>
      <xdr:rowOff>123825</xdr:rowOff>
    </xdr:to>
    <xdr:pic>
      <xdr:nvPicPr>
        <xdr:cNvPr id="95" name="BExO6QOV91UUUDSLXP24TSECLR4K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7124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45</xdr:row>
      <xdr:rowOff>0</xdr:rowOff>
    </xdr:from>
    <xdr:to>
      <xdr:col>3</xdr:col>
      <xdr:colOff>485775</xdr:colOff>
      <xdr:row>45</xdr:row>
      <xdr:rowOff>123825</xdr:rowOff>
    </xdr:to>
    <xdr:pic>
      <xdr:nvPicPr>
        <xdr:cNvPr id="96" name="BExS6N0M98PMLS322MRPH3PXCCRA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7410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46</xdr:row>
      <xdr:rowOff>0</xdr:rowOff>
    </xdr:from>
    <xdr:to>
      <xdr:col>3</xdr:col>
      <xdr:colOff>400050</xdr:colOff>
      <xdr:row>46</xdr:row>
      <xdr:rowOff>123825</xdr:rowOff>
    </xdr:to>
    <xdr:pic>
      <xdr:nvPicPr>
        <xdr:cNvPr id="97" name="BExVUGXIH4BD5N0H783BOKNIT2J6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7553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48</xdr:row>
      <xdr:rowOff>0</xdr:rowOff>
    </xdr:from>
    <xdr:to>
      <xdr:col>3</xdr:col>
      <xdr:colOff>400050</xdr:colOff>
      <xdr:row>48</xdr:row>
      <xdr:rowOff>123825</xdr:rowOff>
    </xdr:to>
    <xdr:pic>
      <xdr:nvPicPr>
        <xdr:cNvPr id="98" name="BExIYE6I346IK9T0EARNYOAFCVAH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7839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49</xdr:row>
      <xdr:rowOff>0</xdr:rowOff>
    </xdr:from>
    <xdr:to>
      <xdr:col>3</xdr:col>
      <xdr:colOff>314325</xdr:colOff>
      <xdr:row>49</xdr:row>
      <xdr:rowOff>123825</xdr:rowOff>
    </xdr:to>
    <xdr:pic>
      <xdr:nvPicPr>
        <xdr:cNvPr id="99" name="BExQII1TETYXDW3P914BC57HIZB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981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50</xdr:row>
      <xdr:rowOff>0</xdr:rowOff>
    </xdr:from>
    <xdr:to>
      <xdr:col>3</xdr:col>
      <xdr:colOff>228600</xdr:colOff>
      <xdr:row>50</xdr:row>
      <xdr:rowOff>123825</xdr:rowOff>
    </xdr:to>
    <xdr:pic>
      <xdr:nvPicPr>
        <xdr:cNvPr id="100" name="BExZREV2JUH2NS9AUKJ4KUAH9VJD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124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0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45091350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1</xdr:col>
      <xdr:colOff>200025</xdr:colOff>
      <xdr:row>3</xdr:row>
      <xdr:rowOff>0</xdr:rowOff>
    </xdr:from>
    <xdr:to>
      <xdr:col>5</xdr:col>
      <xdr:colOff>371475</xdr:colOff>
      <xdr:row>4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3048000" y="0"/>
          <a:ext cx="10163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601980</xdr:colOff>
      <xdr:row>3</xdr:row>
      <xdr:rowOff>295275</xdr:rowOff>
    </xdr:from>
    <xdr:to>
      <xdr:col>1</xdr:col>
      <xdr:colOff>1329690</xdr:colOff>
      <xdr:row>4</xdr:row>
      <xdr:rowOff>142875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792480</xdr:colOff>
      <xdr:row>3</xdr:row>
      <xdr:rowOff>295275</xdr:rowOff>
    </xdr:from>
    <xdr:to>
      <xdr:col>1</xdr:col>
      <xdr:colOff>411480</xdr:colOff>
      <xdr:row>4</xdr:row>
      <xdr:rowOff>142875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182880</xdr:colOff>
      <xdr:row>4</xdr:row>
      <xdr:rowOff>0</xdr:rowOff>
    </xdr:from>
    <xdr:to>
      <xdr:col>0</xdr:col>
      <xdr:colOff>601980</xdr:colOff>
      <xdr:row>4</xdr:row>
      <xdr:rowOff>152400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</xdr:row>
      <xdr:rowOff>9525</xdr:rowOff>
    </xdr:from>
    <xdr:to>
      <xdr:col>1</xdr:col>
      <xdr:colOff>76200</xdr:colOff>
      <xdr:row>8</xdr:row>
      <xdr:rowOff>57150</xdr:rowOff>
    </xdr:to>
    <xdr:pic>
      <xdr:nvPicPr>
        <xdr:cNvPr id="63" name="BEx1QHC3KNFSYT5FFK44KTUIT07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5621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19050</xdr:colOff>
      <xdr:row>8</xdr:row>
      <xdr:rowOff>85725</xdr:rowOff>
    </xdr:from>
    <xdr:to>
      <xdr:col>1</xdr:col>
      <xdr:colOff>76200</xdr:colOff>
      <xdr:row>8</xdr:row>
      <xdr:rowOff>133350</xdr:rowOff>
    </xdr:to>
    <xdr:pic>
      <xdr:nvPicPr>
        <xdr:cNvPr id="64" name="BExTV2GX3CNEGW42TJP3FAF60CE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6383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</xdr:row>
      <xdr:rowOff>9525</xdr:rowOff>
    </xdr:from>
    <xdr:to>
      <xdr:col>2</xdr:col>
      <xdr:colOff>76200</xdr:colOff>
      <xdr:row>8</xdr:row>
      <xdr:rowOff>57150</xdr:rowOff>
    </xdr:to>
    <xdr:pic>
      <xdr:nvPicPr>
        <xdr:cNvPr id="65" name="BExB780MBLE3O9HS79DT7QXP83D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8</xdr:row>
      <xdr:rowOff>85725</xdr:rowOff>
    </xdr:from>
    <xdr:to>
      <xdr:col>2</xdr:col>
      <xdr:colOff>76200</xdr:colOff>
      <xdr:row>8</xdr:row>
      <xdr:rowOff>133350</xdr:rowOff>
    </xdr:to>
    <xdr:pic>
      <xdr:nvPicPr>
        <xdr:cNvPr id="66" name="BExSDDRWPHHQVIEZ08H9JJBGW8V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8</xdr:row>
      <xdr:rowOff>9525</xdr:rowOff>
    </xdr:from>
    <xdr:to>
      <xdr:col>3</xdr:col>
      <xdr:colOff>76200</xdr:colOff>
      <xdr:row>8</xdr:row>
      <xdr:rowOff>57150</xdr:rowOff>
    </xdr:to>
    <xdr:pic>
      <xdr:nvPicPr>
        <xdr:cNvPr id="67" name="BEx3OKQO9GRM8T0X75ZGT4OJTQU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8</xdr:row>
      <xdr:rowOff>85725</xdr:rowOff>
    </xdr:from>
    <xdr:to>
      <xdr:col>3</xdr:col>
      <xdr:colOff>76200</xdr:colOff>
      <xdr:row>8</xdr:row>
      <xdr:rowOff>133350</xdr:rowOff>
    </xdr:to>
    <xdr:pic>
      <xdr:nvPicPr>
        <xdr:cNvPr id="68" name="BExS3LXCYBGQQYUGJB4TY9LTY27T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8</xdr:row>
      <xdr:rowOff>9525</xdr:rowOff>
    </xdr:from>
    <xdr:to>
      <xdr:col>4</xdr:col>
      <xdr:colOff>66675</xdr:colOff>
      <xdr:row>8</xdr:row>
      <xdr:rowOff>57150</xdr:rowOff>
    </xdr:to>
    <xdr:pic>
      <xdr:nvPicPr>
        <xdr:cNvPr id="69" name="BExH16ZPSNLGGGZ53SBJFU2LGP8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8</xdr:row>
      <xdr:rowOff>85725</xdr:rowOff>
    </xdr:from>
    <xdr:to>
      <xdr:col>4</xdr:col>
      <xdr:colOff>66675</xdr:colOff>
      <xdr:row>8</xdr:row>
      <xdr:rowOff>133350</xdr:rowOff>
    </xdr:to>
    <xdr:pic>
      <xdr:nvPicPr>
        <xdr:cNvPr id="70" name="BEx3L2KE668F8AN98BLGQ62NSMP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9525</xdr:rowOff>
    </xdr:from>
    <xdr:to>
      <xdr:col>5</xdr:col>
      <xdr:colOff>47625</xdr:colOff>
      <xdr:row>8</xdr:row>
      <xdr:rowOff>57150</xdr:rowOff>
    </xdr:to>
    <xdr:pic>
      <xdr:nvPicPr>
        <xdr:cNvPr id="71" name="BEx93SCQ1OWJLP6DLGF3PA4ET5V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0</xdr:colOff>
      <xdr:row>8</xdr:row>
      <xdr:rowOff>85725</xdr:rowOff>
    </xdr:from>
    <xdr:to>
      <xdr:col>5</xdr:col>
      <xdr:colOff>47625</xdr:colOff>
      <xdr:row>8</xdr:row>
      <xdr:rowOff>133350</xdr:rowOff>
    </xdr:to>
    <xdr:pic>
      <xdr:nvPicPr>
        <xdr:cNvPr id="72" name="BEx3KL19Z5MM4UXP7XFBXGXS9U2S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9525</xdr:rowOff>
    </xdr:from>
    <xdr:to>
      <xdr:col>5</xdr:col>
      <xdr:colOff>57150</xdr:colOff>
      <xdr:row>8</xdr:row>
      <xdr:rowOff>57150</xdr:rowOff>
    </xdr:to>
    <xdr:pic>
      <xdr:nvPicPr>
        <xdr:cNvPr id="73" name="BEx77OKOI7GXWS2EKM9276SN0O1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15621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0</xdr:colOff>
      <xdr:row>8</xdr:row>
      <xdr:rowOff>85725</xdr:rowOff>
    </xdr:from>
    <xdr:to>
      <xdr:col>5</xdr:col>
      <xdr:colOff>57150</xdr:colOff>
      <xdr:row>8</xdr:row>
      <xdr:rowOff>133350</xdr:rowOff>
    </xdr:to>
    <xdr:pic>
      <xdr:nvPicPr>
        <xdr:cNvPr id="74" name="BExW74RW30D917J1J60IR3CQXQW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16383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9525</xdr:rowOff>
    </xdr:from>
    <xdr:to>
      <xdr:col>5</xdr:col>
      <xdr:colOff>47625</xdr:colOff>
      <xdr:row>8</xdr:row>
      <xdr:rowOff>57150</xdr:rowOff>
    </xdr:to>
    <xdr:pic>
      <xdr:nvPicPr>
        <xdr:cNvPr id="75" name="BExRYDV3EECCAR1AM273XLHDU0Q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0</xdr:colOff>
      <xdr:row>8</xdr:row>
      <xdr:rowOff>85725</xdr:rowOff>
    </xdr:from>
    <xdr:to>
      <xdr:col>5</xdr:col>
      <xdr:colOff>47625</xdr:colOff>
      <xdr:row>8</xdr:row>
      <xdr:rowOff>133350</xdr:rowOff>
    </xdr:to>
    <xdr:pic>
      <xdr:nvPicPr>
        <xdr:cNvPr id="76" name="BExMSF80ERYP9Z3OEW84OUW4O16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9</xdr:row>
      <xdr:rowOff>0</xdr:rowOff>
    </xdr:from>
    <xdr:to>
      <xdr:col>2</xdr:col>
      <xdr:colOff>657225</xdr:colOff>
      <xdr:row>9</xdr:row>
      <xdr:rowOff>123825</xdr:rowOff>
    </xdr:to>
    <xdr:pic>
      <xdr:nvPicPr>
        <xdr:cNvPr id="77" name="BExY162NC1TJFCDRPUYEKED9IGD2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83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10</xdr:row>
      <xdr:rowOff>0</xdr:rowOff>
    </xdr:from>
    <xdr:to>
      <xdr:col>2</xdr:col>
      <xdr:colOff>657225</xdr:colOff>
      <xdr:row>10</xdr:row>
      <xdr:rowOff>123825</xdr:rowOff>
    </xdr:to>
    <xdr:pic>
      <xdr:nvPicPr>
        <xdr:cNvPr id="78" name="BEx7F0WRZCKUY7FO21J4VERQAUS9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98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11</xdr:row>
      <xdr:rowOff>0</xdr:rowOff>
    </xdr:from>
    <xdr:to>
      <xdr:col>2</xdr:col>
      <xdr:colOff>571500</xdr:colOff>
      <xdr:row>11</xdr:row>
      <xdr:rowOff>123825</xdr:rowOff>
    </xdr:to>
    <xdr:pic>
      <xdr:nvPicPr>
        <xdr:cNvPr id="79" name="BExCWN4PX7B5GE9YX1WMWDPRSD4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13</xdr:row>
      <xdr:rowOff>0</xdr:rowOff>
    </xdr:from>
    <xdr:to>
      <xdr:col>2</xdr:col>
      <xdr:colOff>571500</xdr:colOff>
      <xdr:row>13</xdr:row>
      <xdr:rowOff>123825</xdr:rowOff>
    </xdr:to>
    <xdr:pic>
      <xdr:nvPicPr>
        <xdr:cNvPr id="80" name="BExOK0ERNSMN57C1G2W2FNHLXBCA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14</xdr:row>
      <xdr:rowOff>0</xdr:rowOff>
    </xdr:from>
    <xdr:to>
      <xdr:col>2</xdr:col>
      <xdr:colOff>485775</xdr:colOff>
      <xdr:row>14</xdr:row>
      <xdr:rowOff>123825</xdr:rowOff>
    </xdr:to>
    <xdr:pic>
      <xdr:nvPicPr>
        <xdr:cNvPr id="81" name="BEx7FPXP5QJU0DS4PP0X5LV6T82M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18</xdr:row>
      <xdr:rowOff>0</xdr:rowOff>
    </xdr:from>
    <xdr:to>
      <xdr:col>2</xdr:col>
      <xdr:colOff>571500</xdr:colOff>
      <xdr:row>18</xdr:row>
      <xdr:rowOff>123825</xdr:rowOff>
    </xdr:to>
    <xdr:pic>
      <xdr:nvPicPr>
        <xdr:cNvPr id="82" name="BExF09ZK57Y74NSW60B6SYGR2BCG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12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20</xdr:row>
      <xdr:rowOff>0</xdr:rowOff>
    </xdr:from>
    <xdr:to>
      <xdr:col>2</xdr:col>
      <xdr:colOff>571500</xdr:colOff>
      <xdr:row>20</xdr:row>
      <xdr:rowOff>123825</xdr:rowOff>
    </xdr:to>
    <xdr:pic>
      <xdr:nvPicPr>
        <xdr:cNvPr id="83" name="BExSDV5Q07RVWX8VHOV65PYMHNR1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22</xdr:row>
      <xdr:rowOff>0</xdr:rowOff>
    </xdr:from>
    <xdr:to>
      <xdr:col>2</xdr:col>
      <xdr:colOff>571500</xdr:colOff>
      <xdr:row>22</xdr:row>
      <xdr:rowOff>123825</xdr:rowOff>
    </xdr:to>
    <xdr:pic>
      <xdr:nvPicPr>
        <xdr:cNvPr id="84" name="BExY42YUTHJ5N51XV0X6BNFVXAZQ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23</xdr:row>
      <xdr:rowOff>0</xdr:rowOff>
    </xdr:from>
    <xdr:to>
      <xdr:col>2</xdr:col>
      <xdr:colOff>485775</xdr:colOff>
      <xdr:row>23</xdr:row>
      <xdr:rowOff>123825</xdr:rowOff>
    </xdr:to>
    <xdr:pic>
      <xdr:nvPicPr>
        <xdr:cNvPr id="85" name="BExOHDEMWK548VQ6DQ5I39H5DK6M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3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24</xdr:row>
      <xdr:rowOff>0</xdr:rowOff>
    </xdr:from>
    <xdr:to>
      <xdr:col>2</xdr:col>
      <xdr:colOff>400050</xdr:colOff>
      <xdr:row>24</xdr:row>
      <xdr:rowOff>123825</xdr:rowOff>
    </xdr:to>
    <xdr:pic>
      <xdr:nvPicPr>
        <xdr:cNvPr id="86" name="BExMO02WW5IYGTPCMOLZ64A462YV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98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33</xdr:row>
      <xdr:rowOff>0</xdr:rowOff>
    </xdr:from>
    <xdr:to>
      <xdr:col>2</xdr:col>
      <xdr:colOff>485775</xdr:colOff>
      <xdr:row>33</xdr:row>
      <xdr:rowOff>123825</xdr:rowOff>
    </xdr:to>
    <xdr:pic>
      <xdr:nvPicPr>
        <xdr:cNvPr id="87" name="BEx3UZT6AU6RPQP9JXECB0LWNF8X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5267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34</xdr:row>
      <xdr:rowOff>0</xdr:rowOff>
    </xdr:from>
    <xdr:to>
      <xdr:col>2</xdr:col>
      <xdr:colOff>400050</xdr:colOff>
      <xdr:row>34</xdr:row>
      <xdr:rowOff>123825</xdr:rowOff>
    </xdr:to>
    <xdr:pic>
      <xdr:nvPicPr>
        <xdr:cNvPr id="88" name="BExW5IMQAWRA7O7Y79UNE3LXJTDJ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5410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36</xdr:row>
      <xdr:rowOff>0</xdr:rowOff>
    </xdr:from>
    <xdr:to>
      <xdr:col>2</xdr:col>
      <xdr:colOff>400050</xdr:colOff>
      <xdr:row>36</xdr:row>
      <xdr:rowOff>123825</xdr:rowOff>
    </xdr:to>
    <xdr:pic>
      <xdr:nvPicPr>
        <xdr:cNvPr id="89" name="BExKNNLR9WP434FRQ7471P6AWE0K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569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38</xdr:row>
      <xdr:rowOff>0</xdr:rowOff>
    </xdr:from>
    <xdr:to>
      <xdr:col>2</xdr:col>
      <xdr:colOff>485775</xdr:colOff>
      <xdr:row>38</xdr:row>
      <xdr:rowOff>123825</xdr:rowOff>
    </xdr:to>
    <xdr:pic>
      <xdr:nvPicPr>
        <xdr:cNvPr id="90" name="BEx98172Y9SNHW8LAHXF886JT36H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5981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39</xdr:row>
      <xdr:rowOff>0</xdr:rowOff>
    </xdr:from>
    <xdr:to>
      <xdr:col>2</xdr:col>
      <xdr:colOff>400050</xdr:colOff>
      <xdr:row>39</xdr:row>
      <xdr:rowOff>123825</xdr:rowOff>
    </xdr:to>
    <xdr:pic>
      <xdr:nvPicPr>
        <xdr:cNvPr id="91" name="BExS0S6IKJI0XXM96YB9FBBPDR7V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612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44</xdr:row>
      <xdr:rowOff>0</xdr:rowOff>
    </xdr:from>
    <xdr:to>
      <xdr:col>2</xdr:col>
      <xdr:colOff>400050</xdr:colOff>
      <xdr:row>44</xdr:row>
      <xdr:rowOff>123825</xdr:rowOff>
    </xdr:to>
    <xdr:pic>
      <xdr:nvPicPr>
        <xdr:cNvPr id="92" name="BEx5BBYFCM9B2ZC5MCR49G3G5ALO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6838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48</xdr:row>
      <xdr:rowOff>0</xdr:rowOff>
    </xdr:from>
    <xdr:to>
      <xdr:col>2</xdr:col>
      <xdr:colOff>485775</xdr:colOff>
      <xdr:row>48</xdr:row>
      <xdr:rowOff>123825</xdr:rowOff>
    </xdr:to>
    <xdr:pic>
      <xdr:nvPicPr>
        <xdr:cNvPr id="93" name="BExOBD64DJ4IYA1U9YKK09KUT5VI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410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50</xdr:row>
      <xdr:rowOff>0</xdr:rowOff>
    </xdr:from>
    <xdr:to>
      <xdr:col>2</xdr:col>
      <xdr:colOff>485775</xdr:colOff>
      <xdr:row>50</xdr:row>
      <xdr:rowOff>123825</xdr:rowOff>
    </xdr:to>
    <xdr:pic>
      <xdr:nvPicPr>
        <xdr:cNvPr id="94" name="BExOITEIWBCJZJ75L8R8W206MMBA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696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51</xdr:row>
      <xdr:rowOff>0</xdr:rowOff>
    </xdr:from>
    <xdr:to>
      <xdr:col>2</xdr:col>
      <xdr:colOff>400050</xdr:colOff>
      <xdr:row>51</xdr:row>
      <xdr:rowOff>123825</xdr:rowOff>
    </xdr:to>
    <xdr:pic>
      <xdr:nvPicPr>
        <xdr:cNvPr id="95" name="BExS8OFY4WX8L46AXY7DGN5J0KT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7839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53</xdr:row>
      <xdr:rowOff>0</xdr:rowOff>
    </xdr:from>
    <xdr:to>
      <xdr:col>2</xdr:col>
      <xdr:colOff>400050</xdr:colOff>
      <xdr:row>53</xdr:row>
      <xdr:rowOff>123825</xdr:rowOff>
    </xdr:to>
    <xdr:pic>
      <xdr:nvPicPr>
        <xdr:cNvPr id="96" name="BExU66F68G29C70JXAGDIG3JVSBY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124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54</xdr:row>
      <xdr:rowOff>0</xdr:rowOff>
    </xdr:from>
    <xdr:to>
      <xdr:col>2</xdr:col>
      <xdr:colOff>314325</xdr:colOff>
      <xdr:row>54</xdr:row>
      <xdr:rowOff>123825</xdr:rowOff>
    </xdr:to>
    <xdr:pic>
      <xdr:nvPicPr>
        <xdr:cNvPr id="97" name="BExEWE6GXENNINT4DRICTJUS81ZN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826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55</xdr:row>
      <xdr:rowOff>0</xdr:rowOff>
    </xdr:from>
    <xdr:to>
      <xdr:col>2</xdr:col>
      <xdr:colOff>228600</xdr:colOff>
      <xdr:row>55</xdr:row>
      <xdr:rowOff>123825</xdr:rowOff>
    </xdr:to>
    <xdr:pic>
      <xdr:nvPicPr>
        <xdr:cNvPr id="98" name="BEx5K1FW3N3WD1CW0I2IY3MQ17VZ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8410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56</xdr:row>
      <xdr:rowOff>0</xdr:rowOff>
    </xdr:from>
    <xdr:to>
      <xdr:col>2</xdr:col>
      <xdr:colOff>657225</xdr:colOff>
      <xdr:row>56</xdr:row>
      <xdr:rowOff>123825</xdr:rowOff>
    </xdr:to>
    <xdr:pic>
      <xdr:nvPicPr>
        <xdr:cNvPr id="99" name="BEx1SFRHKBOY6Z1NI9C78IL7016J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8553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57</xdr:row>
      <xdr:rowOff>0</xdr:rowOff>
    </xdr:from>
    <xdr:to>
      <xdr:col>2</xdr:col>
      <xdr:colOff>657225</xdr:colOff>
      <xdr:row>57</xdr:row>
      <xdr:rowOff>123825</xdr:rowOff>
    </xdr:to>
    <xdr:pic>
      <xdr:nvPicPr>
        <xdr:cNvPr id="100" name="BEx3KGJEUI3E8UAI1YA77NNVC23N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8696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58</xdr:row>
      <xdr:rowOff>0</xdr:rowOff>
    </xdr:from>
    <xdr:to>
      <xdr:col>2</xdr:col>
      <xdr:colOff>571500</xdr:colOff>
      <xdr:row>58</xdr:row>
      <xdr:rowOff>123825</xdr:rowOff>
    </xdr:to>
    <xdr:pic>
      <xdr:nvPicPr>
        <xdr:cNvPr id="101" name="BExB4G7O1MXM05D8LQXWM7I1URNC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8839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59</xdr:row>
      <xdr:rowOff>0</xdr:rowOff>
    </xdr:from>
    <xdr:to>
      <xdr:col>2</xdr:col>
      <xdr:colOff>485775</xdr:colOff>
      <xdr:row>59</xdr:row>
      <xdr:rowOff>123825</xdr:rowOff>
    </xdr:to>
    <xdr:pic>
      <xdr:nvPicPr>
        <xdr:cNvPr id="102" name="BExY3FAM5K8LYR90K7ZQEH9H1DRI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982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63</xdr:row>
      <xdr:rowOff>0</xdr:rowOff>
    </xdr:from>
    <xdr:to>
      <xdr:col>2</xdr:col>
      <xdr:colOff>571500</xdr:colOff>
      <xdr:row>63</xdr:row>
      <xdr:rowOff>123825</xdr:rowOff>
    </xdr:to>
    <xdr:pic>
      <xdr:nvPicPr>
        <xdr:cNvPr id="103" name="BExU9ANMNWS00C4LCTCTDNZJKZM7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553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65</xdr:row>
      <xdr:rowOff>0</xdr:rowOff>
    </xdr:from>
    <xdr:to>
      <xdr:col>2</xdr:col>
      <xdr:colOff>571500</xdr:colOff>
      <xdr:row>65</xdr:row>
      <xdr:rowOff>123825</xdr:rowOff>
    </xdr:to>
    <xdr:pic>
      <xdr:nvPicPr>
        <xdr:cNvPr id="104" name="BExEQBUFD1R8OBLJG8YWUWMDSF5R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839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67</xdr:row>
      <xdr:rowOff>0</xdr:rowOff>
    </xdr:from>
    <xdr:to>
      <xdr:col>2</xdr:col>
      <xdr:colOff>571500</xdr:colOff>
      <xdr:row>67</xdr:row>
      <xdr:rowOff>123825</xdr:rowOff>
    </xdr:to>
    <xdr:pic>
      <xdr:nvPicPr>
        <xdr:cNvPr id="105" name="BExGQ556KNNL8KSHKC38QHCC33GE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0125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68</xdr:row>
      <xdr:rowOff>0</xdr:rowOff>
    </xdr:from>
    <xdr:to>
      <xdr:col>2</xdr:col>
      <xdr:colOff>485775</xdr:colOff>
      <xdr:row>68</xdr:row>
      <xdr:rowOff>123825</xdr:rowOff>
    </xdr:to>
    <xdr:pic>
      <xdr:nvPicPr>
        <xdr:cNvPr id="106" name="BExBETC9KD0BEE5ZV1SSQB8JKPBR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267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69</xdr:row>
      <xdr:rowOff>0</xdr:rowOff>
    </xdr:from>
    <xdr:to>
      <xdr:col>2</xdr:col>
      <xdr:colOff>400050</xdr:colOff>
      <xdr:row>69</xdr:row>
      <xdr:rowOff>123825</xdr:rowOff>
    </xdr:to>
    <xdr:pic>
      <xdr:nvPicPr>
        <xdr:cNvPr id="107" name="BExF23H2QGRVXSSQJX1PGF58JFBR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0410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485775</xdr:colOff>
      <xdr:row>76</xdr:row>
      <xdr:rowOff>123825</xdr:rowOff>
    </xdr:to>
    <xdr:pic>
      <xdr:nvPicPr>
        <xdr:cNvPr id="108" name="BEx1S4DMZOGLPZ5AKR2BPB4HKSWC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410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77</xdr:row>
      <xdr:rowOff>0</xdr:rowOff>
    </xdr:from>
    <xdr:to>
      <xdr:col>2</xdr:col>
      <xdr:colOff>400050</xdr:colOff>
      <xdr:row>77</xdr:row>
      <xdr:rowOff>123825</xdr:rowOff>
    </xdr:to>
    <xdr:pic>
      <xdr:nvPicPr>
        <xdr:cNvPr id="109" name="BEx79UY2RWW7GIV6MTDG2P8K5Y7N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53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79</xdr:row>
      <xdr:rowOff>0</xdr:rowOff>
    </xdr:from>
    <xdr:to>
      <xdr:col>2</xdr:col>
      <xdr:colOff>400050</xdr:colOff>
      <xdr:row>79</xdr:row>
      <xdr:rowOff>123825</xdr:rowOff>
    </xdr:to>
    <xdr:pic>
      <xdr:nvPicPr>
        <xdr:cNvPr id="110" name="BEx9CK8IQHOF1IVA31IAVCFMIC5D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839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83</xdr:row>
      <xdr:rowOff>0</xdr:rowOff>
    </xdr:from>
    <xdr:to>
      <xdr:col>2</xdr:col>
      <xdr:colOff>400050</xdr:colOff>
      <xdr:row>83</xdr:row>
      <xdr:rowOff>123825</xdr:rowOff>
    </xdr:to>
    <xdr:pic>
      <xdr:nvPicPr>
        <xdr:cNvPr id="111" name="BExGXLDF85SY6IS5N4MOZZ9R39BJ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2411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87</xdr:row>
      <xdr:rowOff>0</xdr:rowOff>
    </xdr:from>
    <xdr:to>
      <xdr:col>2</xdr:col>
      <xdr:colOff>485775</xdr:colOff>
      <xdr:row>87</xdr:row>
      <xdr:rowOff>123825</xdr:rowOff>
    </xdr:to>
    <xdr:pic>
      <xdr:nvPicPr>
        <xdr:cNvPr id="112" name="BExS4ZTQYAOYRPQDGPGRFEO9PRF9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982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88</xdr:row>
      <xdr:rowOff>0</xdr:rowOff>
    </xdr:from>
    <xdr:to>
      <xdr:col>2</xdr:col>
      <xdr:colOff>400050</xdr:colOff>
      <xdr:row>88</xdr:row>
      <xdr:rowOff>123825</xdr:rowOff>
    </xdr:to>
    <xdr:pic>
      <xdr:nvPicPr>
        <xdr:cNvPr id="113" name="BEx1RHQXSHOMXX66I5YV3GU4N7BH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3125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89</xdr:row>
      <xdr:rowOff>0</xdr:rowOff>
    </xdr:from>
    <xdr:to>
      <xdr:col>2</xdr:col>
      <xdr:colOff>314325</xdr:colOff>
      <xdr:row>89</xdr:row>
      <xdr:rowOff>123825</xdr:rowOff>
    </xdr:to>
    <xdr:pic>
      <xdr:nvPicPr>
        <xdr:cNvPr id="114" name="BEx1F5LCBFYTDEVF9YPCIT5DMWP9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326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90</xdr:row>
      <xdr:rowOff>0</xdr:rowOff>
    </xdr:from>
    <xdr:to>
      <xdr:col>2</xdr:col>
      <xdr:colOff>228600</xdr:colOff>
      <xdr:row>90</xdr:row>
      <xdr:rowOff>123825</xdr:rowOff>
    </xdr:to>
    <xdr:pic>
      <xdr:nvPicPr>
        <xdr:cNvPr id="115" name="BExBDEE88WTJZ9WKS3074XBVPU73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341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91</xdr:row>
      <xdr:rowOff>0</xdr:rowOff>
    </xdr:from>
    <xdr:to>
      <xdr:col>2</xdr:col>
      <xdr:colOff>657225</xdr:colOff>
      <xdr:row>91</xdr:row>
      <xdr:rowOff>123825</xdr:rowOff>
    </xdr:to>
    <xdr:pic>
      <xdr:nvPicPr>
        <xdr:cNvPr id="178" name="BExKGU01I3GASZFG8KDTGB6IQWBX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2413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92</xdr:row>
      <xdr:rowOff>0</xdr:rowOff>
    </xdr:from>
    <xdr:to>
      <xdr:col>2</xdr:col>
      <xdr:colOff>657225</xdr:colOff>
      <xdr:row>92</xdr:row>
      <xdr:rowOff>123825</xdr:rowOff>
    </xdr:to>
    <xdr:pic>
      <xdr:nvPicPr>
        <xdr:cNvPr id="179" name="BEx96V38XELKHXMI4XMO71XQ3SDJ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2556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93</xdr:row>
      <xdr:rowOff>0</xdr:rowOff>
    </xdr:from>
    <xdr:to>
      <xdr:col>2</xdr:col>
      <xdr:colOff>571500</xdr:colOff>
      <xdr:row>93</xdr:row>
      <xdr:rowOff>123825</xdr:rowOff>
    </xdr:to>
    <xdr:pic>
      <xdr:nvPicPr>
        <xdr:cNvPr id="180" name="BEx7GWCBYS4TSFG10S6S871IRJB9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2699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94</xdr:row>
      <xdr:rowOff>0</xdr:rowOff>
    </xdr:from>
    <xdr:to>
      <xdr:col>2</xdr:col>
      <xdr:colOff>485775</xdr:colOff>
      <xdr:row>94</xdr:row>
      <xdr:rowOff>123825</xdr:rowOff>
    </xdr:to>
    <xdr:pic>
      <xdr:nvPicPr>
        <xdr:cNvPr id="181" name="BExUC37HIZKYQUQ4WDDFDTIYZ5JL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2842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98</xdr:row>
      <xdr:rowOff>0</xdr:rowOff>
    </xdr:from>
    <xdr:to>
      <xdr:col>2</xdr:col>
      <xdr:colOff>571500</xdr:colOff>
      <xdr:row>98</xdr:row>
      <xdr:rowOff>123825</xdr:rowOff>
    </xdr:to>
    <xdr:pic>
      <xdr:nvPicPr>
        <xdr:cNvPr id="182" name="BEx91SQ49EUQDXS2XVBDY4ZHIGBR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413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100</xdr:row>
      <xdr:rowOff>0</xdr:rowOff>
    </xdr:from>
    <xdr:to>
      <xdr:col>2</xdr:col>
      <xdr:colOff>571500</xdr:colOff>
      <xdr:row>100</xdr:row>
      <xdr:rowOff>123825</xdr:rowOff>
    </xdr:to>
    <xdr:pic>
      <xdr:nvPicPr>
        <xdr:cNvPr id="183" name="BExY1FTE0ZY3K2MKZ3H6YC87Y10D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699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102</xdr:row>
      <xdr:rowOff>0</xdr:rowOff>
    </xdr:from>
    <xdr:to>
      <xdr:col>2</xdr:col>
      <xdr:colOff>571500</xdr:colOff>
      <xdr:row>102</xdr:row>
      <xdr:rowOff>123825</xdr:rowOff>
    </xdr:to>
    <xdr:pic>
      <xdr:nvPicPr>
        <xdr:cNvPr id="184" name="BExIY0E6QR7GXMY7WFJRTVAWO9ZX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985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103</xdr:row>
      <xdr:rowOff>0</xdr:rowOff>
    </xdr:from>
    <xdr:to>
      <xdr:col>2</xdr:col>
      <xdr:colOff>485775</xdr:colOff>
      <xdr:row>103</xdr:row>
      <xdr:rowOff>123825</xdr:rowOff>
    </xdr:to>
    <xdr:pic>
      <xdr:nvPicPr>
        <xdr:cNvPr id="185" name="BExIWYBWWVEUK63JUIE18YVG9RSH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4128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104</xdr:row>
      <xdr:rowOff>0</xdr:rowOff>
    </xdr:from>
    <xdr:to>
      <xdr:col>2</xdr:col>
      <xdr:colOff>400050</xdr:colOff>
      <xdr:row>104</xdr:row>
      <xdr:rowOff>123825</xdr:rowOff>
    </xdr:to>
    <xdr:pic>
      <xdr:nvPicPr>
        <xdr:cNvPr id="186" name="BExEYTOVT2SMWHHSTJ0D061YOQ4M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4270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115</xdr:row>
      <xdr:rowOff>0</xdr:rowOff>
    </xdr:from>
    <xdr:to>
      <xdr:col>2</xdr:col>
      <xdr:colOff>485775</xdr:colOff>
      <xdr:row>115</xdr:row>
      <xdr:rowOff>123825</xdr:rowOff>
    </xdr:to>
    <xdr:pic>
      <xdr:nvPicPr>
        <xdr:cNvPr id="187" name="BExIYFOGINPSLEC88UGTPMK0DFQ7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842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116</xdr:row>
      <xdr:rowOff>0</xdr:rowOff>
    </xdr:from>
    <xdr:to>
      <xdr:col>2</xdr:col>
      <xdr:colOff>400050</xdr:colOff>
      <xdr:row>116</xdr:row>
      <xdr:rowOff>123825</xdr:rowOff>
    </xdr:to>
    <xdr:pic>
      <xdr:nvPicPr>
        <xdr:cNvPr id="188" name="BExF498W0371UK3VOPHSC6LPAGS5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5985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118</xdr:row>
      <xdr:rowOff>0</xdr:rowOff>
    </xdr:from>
    <xdr:to>
      <xdr:col>2</xdr:col>
      <xdr:colOff>400050</xdr:colOff>
      <xdr:row>118</xdr:row>
      <xdr:rowOff>123825</xdr:rowOff>
    </xdr:to>
    <xdr:pic>
      <xdr:nvPicPr>
        <xdr:cNvPr id="189" name="BExXP5WRVZMYLYFBYTXZ25DG5C4B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627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122</xdr:row>
      <xdr:rowOff>0</xdr:rowOff>
    </xdr:from>
    <xdr:to>
      <xdr:col>2</xdr:col>
      <xdr:colOff>400050</xdr:colOff>
      <xdr:row>122</xdr:row>
      <xdr:rowOff>123825</xdr:rowOff>
    </xdr:to>
    <xdr:pic>
      <xdr:nvPicPr>
        <xdr:cNvPr id="190" name="BExSCTUBRE7D9511HPU5E7A4A18A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684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125</xdr:row>
      <xdr:rowOff>0</xdr:rowOff>
    </xdr:from>
    <xdr:to>
      <xdr:col>2</xdr:col>
      <xdr:colOff>485775</xdr:colOff>
      <xdr:row>125</xdr:row>
      <xdr:rowOff>123825</xdr:rowOff>
    </xdr:to>
    <xdr:pic>
      <xdr:nvPicPr>
        <xdr:cNvPr id="191" name="BExUAO97DKPDXESUKJ81UVJ3YF5M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727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127</xdr:row>
      <xdr:rowOff>0</xdr:rowOff>
    </xdr:from>
    <xdr:to>
      <xdr:col>2</xdr:col>
      <xdr:colOff>485775</xdr:colOff>
      <xdr:row>127</xdr:row>
      <xdr:rowOff>123825</xdr:rowOff>
    </xdr:to>
    <xdr:pic>
      <xdr:nvPicPr>
        <xdr:cNvPr id="192" name="BExU8YO7A0A7Z0DNUJ1WYR29XJ9Q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755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129</xdr:row>
      <xdr:rowOff>0</xdr:rowOff>
    </xdr:from>
    <xdr:to>
      <xdr:col>2</xdr:col>
      <xdr:colOff>485775</xdr:colOff>
      <xdr:row>129</xdr:row>
      <xdr:rowOff>123825</xdr:rowOff>
    </xdr:to>
    <xdr:pic>
      <xdr:nvPicPr>
        <xdr:cNvPr id="193" name="BEx3CPO3NZK6MPZJRC8HEYPOFTSC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784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130</xdr:row>
      <xdr:rowOff>0</xdr:rowOff>
    </xdr:from>
    <xdr:to>
      <xdr:col>2</xdr:col>
      <xdr:colOff>400050</xdr:colOff>
      <xdr:row>130</xdr:row>
      <xdr:rowOff>123825</xdr:rowOff>
    </xdr:to>
    <xdr:pic>
      <xdr:nvPicPr>
        <xdr:cNvPr id="194" name="BExXY0XTAASFWPCFFFXITTZ9YWZ6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798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132</xdr:row>
      <xdr:rowOff>0</xdr:rowOff>
    </xdr:from>
    <xdr:to>
      <xdr:col>2</xdr:col>
      <xdr:colOff>400050</xdr:colOff>
      <xdr:row>132</xdr:row>
      <xdr:rowOff>123825</xdr:rowOff>
    </xdr:to>
    <xdr:pic>
      <xdr:nvPicPr>
        <xdr:cNvPr id="195" name="BExXUXG78SOJHYLE48RQ4PCZ6NND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27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133</xdr:row>
      <xdr:rowOff>0</xdr:rowOff>
    </xdr:from>
    <xdr:to>
      <xdr:col>2</xdr:col>
      <xdr:colOff>314325</xdr:colOff>
      <xdr:row>133</xdr:row>
      <xdr:rowOff>123825</xdr:rowOff>
    </xdr:to>
    <xdr:pic>
      <xdr:nvPicPr>
        <xdr:cNvPr id="196" name="BExIRGZCC76M3LUUE1Z1LDHSOHU4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8414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134</xdr:row>
      <xdr:rowOff>0</xdr:rowOff>
    </xdr:from>
    <xdr:to>
      <xdr:col>2</xdr:col>
      <xdr:colOff>228600</xdr:colOff>
      <xdr:row>134</xdr:row>
      <xdr:rowOff>123825</xdr:rowOff>
    </xdr:to>
    <xdr:pic>
      <xdr:nvPicPr>
        <xdr:cNvPr id="197" name="BEx3M34Q15LY1FJH8L00B75J9CYO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3855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TEST%20YEAR%20TRANSACTION%20VOLU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VOLUME SUMMARY"/>
      <sheetName val="2015 SERVICE CHARGE REVENUE"/>
      <sheetName val="2014 SERVICE CHARGE REVENUE"/>
      <sheetName val="FIELD METERS WORKLOAD DATA"/>
      <sheetName val="FIELD COLLECTIONS WORKLOAD DATA"/>
      <sheetName val="RCS RECONNECT REVENUE FORECAST"/>
      <sheetName val="NSA FORECAST"/>
      <sheetName val="IM Support"/>
      <sheetName val="RRD TRANSACTION DATA_AUG -JULY "/>
      <sheetName val="CUSTOMER SUPPORT"/>
      <sheetName val="FMO BUDGET DATA"/>
      <sheetName val=" BUDGET DATA"/>
    </sheetNames>
    <sheetDataSet>
      <sheetData sheetId="0">
        <row r="19">
          <cell r="D19">
            <v>36708</v>
          </cell>
        </row>
        <row r="25">
          <cell r="D25">
            <v>20431</v>
          </cell>
        </row>
        <row r="26">
          <cell r="D26">
            <v>1458</v>
          </cell>
        </row>
        <row r="27">
          <cell r="D27">
            <v>810149</v>
          </cell>
        </row>
        <row r="28">
          <cell r="D28">
            <v>832038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4">
          <cell r="M14">
            <v>128064.13196819641</v>
          </cell>
        </row>
        <row r="15">
          <cell r="M15">
            <v>23651.476825672402</v>
          </cell>
        </row>
      </sheetData>
      <sheetData sheetId="8"/>
      <sheetData sheetId="9">
        <row r="54">
          <cell r="K54">
            <v>9.5509400932367303E-2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80" zoomScaleNormal="80" zoomScaleSheetLayoutView="100" workbookViewId="0">
      <selection sqref="A1:A2"/>
    </sheetView>
  </sheetViews>
  <sheetFormatPr defaultColWidth="9.109375" defaultRowHeight="13.2"/>
  <cols>
    <col min="1" max="1" width="5.44140625" style="53" bestFit="1" customWidth="1"/>
    <col min="2" max="2" width="37.5546875" style="55" customWidth="1"/>
    <col min="3" max="4" width="16" style="53" bestFit="1" customWidth="1"/>
    <col min="5" max="5" width="11.33203125" style="53" customWidth="1"/>
    <col min="6" max="6" width="12.44140625" style="53" customWidth="1"/>
    <col min="7" max="7" width="9.6640625" style="53" bestFit="1" customWidth="1"/>
    <col min="8" max="8" width="11" style="53" customWidth="1"/>
    <col min="9" max="9" width="11.44140625" style="53" customWidth="1"/>
    <col min="10" max="16384" width="9.109375" style="53"/>
  </cols>
  <sheetData>
    <row r="1" spans="1:10" s="171" customFormat="1">
      <c r="A1" s="171" t="s">
        <v>254</v>
      </c>
      <c r="B1" s="172"/>
    </row>
    <row r="2" spans="1:10" s="171" customFormat="1">
      <c r="A2" s="171" t="s">
        <v>255</v>
      </c>
      <c r="B2" s="172"/>
    </row>
    <row r="3" spans="1:10" s="171" customFormat="1">
      <c r="B3" s="172"/>
    </row>
    <row r="4" spans="1:10" ht="17.399999999999999">
      <c r="A4" s="167" t="s">
        <v>181</v>
      </c>
      <c r="B4" s="167"/>
      <c r="C4" s="167"/>
      <c r="D4" s="167"/>
      <c r="E4" s="167"/>
      <c r="F4" s="167"/>
      <c r="G4" s="167"/>
      <c r="H4" s="167"/>
      <c r="I4" s="167"/>
    </row>
    <row r="5" spans="1:10" ht="17.399999999999999">
      <c r="A5" s="167" t="s">
        <v>182</v>
      </c>
      <c r="B5" s="167"/>
      <c r="C5" s="167"/>
      <c r="D5" s="167"/>
      <c r="E5" s="167"/>
      <c r="F5" s="167"/>
      <c r="G5" s="167"/>
      <c r="H5" s="167"/>
      <c r="I5" s="167"/>
    </row>
    <row r="6" spans="1:10" ht="17.399999999999999">
      <c r="A6" s="167" t="s">
        <v>183</v>
      </c>
      <c r="B6" s="167"/>
      <c r="C6" s="167"/>
      <c r="D6" s="167"/>
      <c r="E6" s="167"/>
      <c r="F6" s="167"/>
      <c r="G6" s="167"/>
      <c r="H6" s="167"/>
      <c r="I6" s="167"/>
    </row>
    <row r="7" spans="1:10" ht="13.8">
      <c r="A7" s="54" t="s">
        <v>184</v>
      </c>
    </row>
    <row r="8" spans="1:10" ht="13.8">
      <c r="A8" s="56" t="s">
        <v>185</v>
      </c>
      <c r="B8" s="53"/>
    </row>
    <row r="9" spans="1:10" ht="13.8">
      <c r="A9" s="57"/>
      <c r="B9" s="168" t="s">
        <v>186</v>
      </c>
      <c r="C9" s="169"/>
      <c r="D9" s="169"/>
      <c r="E9" s="169"/>
      <c r="F9" s="169"/>
      <c r="G9" s="169"/>
      <c r="H9" s="169"/>
      <c r="I9" s="170"/>
    </row>
    <row r="10" spans="1:10" ht="13.8">
      <c r="A10" s="58">
        <v>1</v>
      </c>
      <c r="B10" s="59" t="s">
        <v>187</v>
      </c>
      <c r="C10" s="60" t="s">
        <v>188</v>
      </c>
      <c r="D10" s="60" t="s">
        <v>189</v>
      </c>
      <c r="E10" s="61" t="s">
        <v>190</v>
      </c>
      <c r="F10" s="60" t="s">
        <v>191</v>
      </c>
      <c r="G10" s="61" t="s">
        <v>192</v>
      </c>
      <c r="H10" s="60" t="s">
        <v>193</v>
      </c>
      <c r="I10" s="62" t="s">
        <v>194</v>
      </c>
    </row>
    <row r="11" spans="1:10" ht="39.6">
      <c r="A11" s="58">
        <f t="shared" ref="A11:A56" si="0">A10+1</f>
        <v>2</v>
      </c>
      <c r="B11" s="63" t="s">
        <v>195</v>
      </c>
      <c r="C11" s="63" t="s">
        <v>196</v>
      </c>
      <c r="D11" s="63" t="s">
        <v>197</v>
      </c>
      <c r="E11" s="63" t="s">
        <v>198</v>
      </c>
      <c r="F11" s="64" t="s">
        <v>199</v>
      </c>
      <c r="G11" s="65" t="s">
        <v>200</v>
      </c>
      <c r="H11" s="64" t="s">
        <v>201</v>
      </c>
      <c r="I11" s="66" t="s">
        <v>202</v>
      </c>
    </row>
    <row r="12" spans="1:10" ht="13.8">
      <c r="A12" s="58">
        <f t="shared" si="0"/>
        <v>3</v>
      </c>
      <c r="B12" s="67" t="s">
        <v>203</v>
      </c>
      <c r="C12" s="68">
        <v>42989</v>
      </c>
      <c r="D12" s="68">
        <v>3133</v>
      </c>
      <c r="E12" s="68">
        <f>+C12+D12</f>
        <v>46122</v>
      </c>
      <c r="F12" s="69">
        <v>9563</v>
      </c>
      <c r="G12" s="70">
        <f>F12/E12</f>
        <v>0.20734139889857334</v>
      </c>
      <c r="H12" s="70">
        <f>-0.0106+0.0666+0.0062</f>
        <v>6.2200000000000005E-2</v>
      </c>
      <c r="I12" s="160">
        <f>G12+H12</f>
        <v>0.26954139889857331</v>
      </c>
      <c r="J12" s="71"/>
    </row>
    <row r="13" spans="1:10" ht="13.8">
      <c r="A13" s="58">
        <f t="shared" si="0"/>
        <v>4</v>
      </c>
      <c r="B13" s="67" t="s">
        <v>204</v>
      </c>
      <c r="C13" s="68">
        <v>82414</v>
      </c>
      <c r="D13" s="68">
        <v>352</v>
      </c>
      <c r="E13" s="68">
        <f>+C13+D13</f>
        <v>82766</v>
      </c>
      <c r="F13" s="69">
        <v>9563</v>
      </c>
      <c r="G13" s="70">
        <f>F13/E13</f>
        <v>0.11554261411690792</v>
      </c>
      <c r="H13" s="70">
        <f>-0.0106+0.0666+0.0062</f>
        <v>6.2200000000000005E-2</v>
      </c>
      <c r="I13" s="160">
        <f>G13+H13</f>
        <v>0.17774261411690792</v>
      </c>
      <c r="J13" s="71"/>
    </row>
    <row r="14" spans="1:10" ht="13.8">
      <c r="A14" s="58">
        <f t="shared" si="0"/>
        <v>5</v>
      </c>
      <c r="B14" s="67" t="s">
        <v>205</v>
      </c>
      <c r="C14" s="68">
        <v>73080</v>
      </c>
      <c r="D14" s="68">
        <v>13312</v>
      </c>
      <c r="E14" s="68">
        <f>+C14+D14</f>
        <v>86392</v>
      </c>
      <c r="F14" s="69">
        <v>14150</v>
      </c>
      <c r="G14" s="70">
        <f>F14/E14</f>
        <v>0.16378831373275304</v>
      </c>
      <c r="H14" s="70">
        <f>-0.0106+0.0666+0.0062</f>
        <v>6.2200000000000005E-2</v>
      </c>
      <c r="I14" s="160">
        <f>G14+H14</f>
        <v>0.22598831373275305</v>
      </c>
      <c r="J14" s="72"/>
    </row>
    <row r="15" spans="1:10" ht="13.8">
      <c r="A15" s="58">
        <f t="shared" si="0"/>
        <v>6</v>
      </c>
      <c r="B15" s="73"/>
      <c r="C15" s="74"/>
      <c r="D15" s="74"/>
      <c r="E15" s="75"/>
      <c r="F15" s="76"/>
      <c r="G15" s="71"/>
      <c r="H15" s="71"/>
      <c r="I15" s="71"/>
      <c r="J15" s="71"/>
    </row>
    <row r="16" spans="1:10" ht="13.8">
      <c r="A16" s="58">
        <f t="shared" si="0"/>
        <v>7</v>
      </c>
      <c r="B16" s="164" t="s">
        <v>206</v>
      </c>
      <c r="C16" s="165"/>
      <c r="D16" s="166"/>
      <c r="E16" s="77"/>
      <c r="F16" s="76"/>
      <c r="G16" s="78"/>
      <c r="H16" s="71"/>
      <c r="I16" s="71"/>
    </row>
    <row r="17" spans="1:9" ht="13.8">
      <c r="A17" s="58">
        <f t="shared" si="0"/>
        <v>8</v>
      </c>
      <c r="B17" s="79" t="s">
        <v>207</v>
      </c>
      <c r="C17" s="80"/>
      <c r="D17" s="81">
        <v>63300000</v>
      </c>
      <c r="E17" s="75"/>
      <c r="F17" s="76"/>
      <c r="G17" s="71"/>
      <c r="H17" s="71"/>
      <c r="I17" s="71"/>
    </row>
    <row r="18" spans="1:9" ht="13.8">
      <c r="A18" s="58">
        <f t="shared" si="0"/>
        <v>9</v>
      </c>
      <c r="B18" s="79" t="s">
        <v>208</v>
      </c>
      <c r="C18" s="82">
        <v>504127311.31999999</v>
      </c>
      <c r="D18" s="83"/>
      <c r="E18" s="75"/>
      <c r="F18" s="76"/>
      <c r="G18" s="71"/>
      <c r="H18" s="71"/>
      <c r="I18" s="71"/>
    </row>
    <row r="19" spans="1:9" ht="13.8">
      <c r="A19" s="58">
        <f t="shared" si="0"/>
        <v>10</v>
      </c>
      <c r="B19" s="84" t="s">
        <v>209</v>
      </c>
      <c r="C19" s="82">
        <v>17310751.739999998</v>
      </c>
      <c r="D19" s="85"/>
      <c r="E19" s="75"/>
      <c r="F19" s="76"/>
      <c r="G19" s="71"/>
      <c r="H19" s="71"/>
      <c r="I19" s="71"/>
    </row>
    <row r="20" spans="1:9" ht="13.8">
      <c r="A20" s="58">
        <f t="shared" si="0"/>
        <v>11</v>
      </c>
      <c r="B20" s="84" t="s">
        <v>210</v>
      </c>
      <c r="C20" s="86"/>
      <c r="D20" s="87">
        <f>+C18-C19</f>
        <v>486816559.57999998</v>
      </c>
      <c r="E20" s="75"/>
      <c r="F20" s="76"/>
      <c r="G20" s="71"/>
      <c r="H20" s="71"/>
      <c r="I20" s="71"/>
    </row>
    <row r="21" spans="1:9" ht="13.8">
      <c r="A21" s="58">
        <f t="shared" si="0"/>
        <v>12</v>
      </c>
      <c r="B21" s="88" t="s">
        <v>211</v>
      </c>
      <c r="C21" s="89"/>
      <c r="D21" s="161">
        <f>D17/D20</f>
        <v>0.13002844450199466</v>
      </c>
      <c r="E21" s="75"/>
      <c r="F21" s="76"/>
      <c r="G21" s="71"/>
      <c r="H21" s="71"/>
      <c r="I21" s="71"/>
    </row>
    <row r="22" spans="1:9" ht="13.8">
      <c r="A22" s="58">
        <f t="shared" si="0"/>
        <v>13</v>
      </c>
      <c r="B22" s="90"/>
      <c r="C22" s="91" t="s">
        <v>57</v>
      </c>
      <c r="D22" s="92"/>
      <c r="E22" s="75"/>
      <c r="F22" s="76"/>
      <c r="G22" s="71"/>
      <c r="H22" s="71"/>
      <c r="I22" s="71"/>
    </row>
    <row r="23" spans="1:9" ht="13.8">
      <c r="A23" s="58">
        <f t="shared" si="0"/>
        <v>14</v>
      </c>
      <c r="B23" s="164" t="s">
        <v>212</v>
      </c>
      <c r="C23" s="165"/>
      <c r="D23" s="166"/>
      <c r="E23" s="75"/>
      <c r="F23" s="76"/>
      <c r="G23" s="71"/>
      <c r="H23" s="71"/>
      <c r="I23" s="71"/>
    </row>
    <row r="24" spans="1:9" ht="13.8">
      <c r="A24" s="58">
        <f t="shared" si="0"/>
        <v>15</v>
      </c>
      <c r="B24" s="79" t="s">
        <v>213</v>
      </c>
      <c r="C24" s="93"/>
      <c r="D24" s="81">
        <v>994907267</v>
      </c>
      <c r="E24" s="75"/>
      <c r="F24" s="76"/>
      <c r="G24" s="71"/>
      <c r="H24" s="71"/>
      <c r="I24" s="71"/>
    </row>
    <row r="25" spans="1:9" ht="13.8">
      <c r="A25" s="58">
        <f t="shared" si="0"/>
        <v>16</v>
      </c>
      <c r="B25" s="162" t="s">
        <v>214</v>
      </c>
      <c r="C25" s="163"/>
      <c r="D25" s="87">
        <f>49480874+14439259+404977+1907610</f>
        <v>66232720</v>
      </c>
      <c r="E25" s="75"/>
      <c r="F25" s="76"/>
      <c r="G25" s="71"/>
      <c r="H25" s="71"/>
      <c r="I25" s="71"/>
    </row>
    <row r="26" spans="1:9" ht="13.8">
      <c r="A26" s="58">
        <f t="shared" si="0"/>
        <v>17</v>
      </c>
      <c r="B26" s="79" t="s">
        <v>215</v>
      </c>
      <c r="C26" s="93"/>
      <c r="D26" s="94">
        <f>D25/D24</f>
        <v>6.6571752159088407E-2</v>
      </c>
      <c r="E26" s="75"/>
      <c r="F26" s="76"/>
      <c r="G26" s="71"/>
      <c r="H26" s="71"/>
      <c r="I26" s="71"/>
    </row>
    <row r="27" spans="1:9" ht="13.8">
      <c r="A27" s="58">
        <f t="shared" si="0"/>
        <v>18</v>
      </c>
      <c r="B27" s="79" t="s">
        <v>216</v>
      </c>
      <c r="C27" s="93"/>
      <c r="D27" s="87">
        <v>6166331</v>
      </c>
      <c r="E27" s="75"/>
      <c r="F27" s="76"/>
      <c r="G27" s="71"/>
      <c r="H27" s="71"/>
      <c r="I27" s="71"/>
    </row>
    <row r="28" spans="1:9" ht="13.8">
      <c r="A28" s="58">
        <f t="shared" si="0"/>
        <v>19</v>
      </c>
      <c r="B28" s="79" t="s">
        <v>217</v>
      </c>
      <c r="C28" s="93"/>
      <c r="D28" s="94">
        <f>D27/D24</f>
        <v>6.1978952255456786E-3</v>
      </c>
      <c r="E28" s="75"/>
      <c r="F28" s="76"/>
      <c r="G28" s="71"/>
      <c r="H28" s="71"/>
      <c r="I28" s="71"/>
    </row>
    <row r="29" spans="1:9" ht="13.8">
      <c r="A29" s="58">
        <f t="shared" si="0"/>
        <v>20</v>
      </c>
      <c r="B29" s="88" t="s">
        <v>218</v>
      </c>
      <c r="C29" s="89"/>
      <c r="D29" s="161">
        <f>D26+D28</f>
        <v>7.2769647384634081E-2</v>
      </c>
      <c r="E29" s="75"/>
      <c r="F29" s="76"/>
      <c r="G29" s="71"/>
      <c r="H29" s="71"/>
      <c r="I29" s="71"/>
    </row>
    <row r="30" spans="1:9" ht="13.8">
      <c r="A30" s="58">
        <f t="shared" si="0"/>
        <v>21</v>
      </c>
      <c r="D30" s="95">
        <f>SUM(D21*(1+D29))</f>
        <v>0.13949056855837727</v>
      </c>
    </row>
    <row r="31" spans="1:9" ht="13.8">
      <c r="A31" s="58">
        <f t="shared" si="0"/>
        <v>22</v>
      </c>
      <c r="B31" s="164" t="s">
        <v>219</v>
      </c>
      <c r="C31" s="165"/>
      <c r="D31" s="166"/>
    </row>
    <row r="32" spans="1:9" ht="52.8">
      <c r="A32" s="58">
        <f t="shared" si="0"/>
        <v>23</v>
      </c>
      <c r="B32" s="79"/>
      <c r="C32" s="96" t="s">
        <v>220</v>
      </c>
      <c r="D32" s="97" t="s">
        <v>221</v>
      </c>
    </row>
    <row r="33" spans="1:5" ht="13.8">
      <c r="A33" s="58">
        <f t="shared" si="0"/>
        <v>24</v>
      </c>
      <c r="B33" s="79" t="s">
        <v>222</v>
      </c>
      <c r="C33" s="82">
        <v>112083627</v>
      </c>
      <c r="D33" s="98"/>
    </row>
    <row r="34" spans="1:5" ht="13.8">
      <c r="A34" s="58">
        <f t="shared" si="0"/>
        <v>25</v>
      </c>
      <c r="B34" s="99" t="s">
        <v>223</v>
      </c>
      <c r="C34" s="82"/>
      <c r="D34" s="100"/>
    </row>
    <row r="35" spans="1:5" ht="13.8">
      <c r="A35" s="58">
        <f t="shared" si="0"/>
        <v>26</v>
      </c>
      <c r="B35" s="101" t="s">
        <v>224</v>
      </c>
      <c r="C35" s="82">
        <v>1637186</v>
      </c>
      <c r="D35" s="100"/>
      <c r="E35" s="53" t="s">
        <v>225</v>
      </c>
    </row>
    <row r="36" spans="1:5" ht="13.8">
      <c r="A36" s="58">
        <f t="shared" si="0"/>
        <v>27</v>
      </c>
      <c r="B36" s="102" t="s">
        <v>226</v>
      </c>
      <c r="C36" s="103">
        <v>23190313</v>
      </c>
      <c r="D36" s="100"/>
      <c r="E36" s="53" t="s">
        <v>227</v>
      </c>
    </row>
    <row r="37" spans="1:5" ht="13.8">
      <c r="A37" s="58">
        <f t="shared" si="0"/>
        <v>28</v>
      </c>
      <c r="B37" s="104" t="s">
        <v>228</v>
      </c>
      <c r="C37" s="105">
        <v>7135403</v>
      </c>
      <c r="D37" s="100"/>
    </row>
    <row r="38" spans="1:5" ht="13.8">
      <c r="A38" s="58">
        <f t="shared" si="0"/>
        <v>29</v>
      </c>
      <c r="B38" s="79"/>
      <c r="C38" s="103">
        <f>SUM(C35:C37)</f>
        <v>31962902</v>
      </c>
      <c r="D38" s="83"/>
    </row>
    <row r="39" spans="1:5" ht="13.8">
      <c r="A39" s="58">
        <f t="shared" si="0"/>
        <v>30</v>
      </c>
      <c r="B39" s="79" t="s">
        <v>229</v>
      </c>
      <c r="C39" s="103"/>
      <c r="D39" s="106">
        <f>C38/C33</f>
        <v>0.28517012569552197</v>
      </c>
    </row>
    <row r="40" spans="1:5" ht="13.8">
      <c r="A40" s="58">
        <f t="shared" si="0"/>
        <v>31</v>
      </c>
      <c r="B40" s="107" t="s">
        <v>230</v>
      </c>
      <c r="C40" s="103"/>
      <c r="D40" s="106"/>
    </row>
    <row r="41" spans="1:5" ht="13.8">
      <c r="A41" s="58">
        <f t="shared" si="0"/>
        <v>32</v>
      </c>
      <c r="B41" s="101" t="s">
        <v>228</v>
      </c>
      <c r="C41" s="103">
        <f>+C37</f>
        <v>7135403</v>
      </c>
      <c r="D41" s="83"/>
    </row>
    <row r="42" spans="1:5" ht="13.8">
      <c r="A42" s="58">
        <f t="shared" si="0"/>
        <v>33</v>
      </c>
      <c r="B42" s="79" t="s">
        <v>231</v>
      </c>
      <c r="C42" s="108"/>
      <c r="D42" s="106">
        <f>C41/C33</f>
        <v>6.3661421306432209E-2</v>
      </c>
    </row>
    <row r="43" spans="1:5" ht="13.8">
      <c r="A43" s="58">
        <f t="shared" si="0"/>
        <v>34</v>
      </c>
      <c r="B43" s="79" t="s">
        <v>232</v>
      </c>
      <c r="C43" s="109">
        <f>0.0666+0.1061+0.0062</f>
        <v>0.17890000000000003</v>
      </c>
      <c r="D43" s="106"/>
      <c r="E43" s="53" t="s">
        <v>233</v>
      </c>
    </row>
    <row r="44" spans="1:5" ht="13.8">
      <c r="A44" s="58">
        <f t="shared" si="0"/>
        <v>35</v>
      </c>
      <c r="B44" s="79" t="s">
        <v>234</v>
      </c>
      <c r="C44" s="103">
        <f>C41*C43</f>
        <v>1276523.5967000001</v>
      </c>
      <c r="D44" s="83"/>
    </row>
    <row r="45" spans="1:5" ht="13.8">
      <c r="A45" s="58">
        <f t="shared" si="0"/>
        <v>36</v>
      </c>
      <c r="B45" s="79" t="s">
        <v>235</v>
      </c>
      <c r="C45" s="110"/>
      <c r="D45" s="106">
        <f>C44/C33</f>
        <v>1.1389028271720723E-2</v>
      </c>
    </row>
    <row r="46" spans="1:5" ht="13.8">
      <c r="A46" s="58">
        <f t="shared" si="0"/>
        <v>37</v>
      </c>
      <c r="B46" s="107" t="s">
        <v>236</v>
      </c>
      <c r="C46" s="110"/>
      <c r="D46" s="106"/>
    </row>
    <row r="47" spans="1:5" ht="13.8">
      <c r="A47" s="58">
        <f t="shared" si="0"/>
        <v>38</v>
      </c>
      <c r="B47" s="101" t="s">
        <v>228</v>
      </c>
      <c r="C47" s="103">
        <f>+C41</f>
        <v>7135403</v>
      </c>
      <c r="D47" s="106"/>
      <c r="E47" s="53" t="s">
        <v>237</v>
      </c>
    </row>
    <row r="48" spans="1:5" ht="13.8">
      <c r="A48" s="58">
        <f t="shared" si="0"/>
        <v>39</v>
      </c>
      <c r="B48" s="101" t="s">
        <v>238</v>
      </c>
      <c r="C48" s="109">
        <v>0</v>
      </c>
      <c r="D48" s="106"/>
    </row>
    <row r="49" spans="1:4" ht="13.8">
      <c r="A49" s="58">
        <f t="shared" si="0"/>
        <v>40</v>
      </c>
      <c r="B49" s="101" t="s">
        <v>239</v>
      </c>
      <c r="C49" s="103">
        <f>C47*C48</f>
        <v>0</v>
      </c>
      <c r="D49" s="106"/>
    </row>
    <row r="50" spans="1:4" ht="13.8">
      <c r="A50" s="58">
        <f t="shared" si="0"/>
        <v>41</v>
      </c>
      <c r="B50" s="101" t="s">
        <v>240</v>
      </c>
      <c r="C50" s="111">
        <f>+D21</f>
        <v>0.13002844450199466</v>
      </c>
      <c r="D50" s="106"/>
    </row>
    <row r="51" spans="1:4" ht="13.8">
      <c r="A51" s="58">
        <f t="shared" si="0"/>
        <v>42</v>
      </c>
      <c r="B51" s="101" t="s">
        <v>241</v>
      </c>
      <c r="C51" s="103">
        <f>C49*C50</f>
        <v>0</v>
      </c>
      <c r="D51" s="106"/>
    </row>
    <row r="52" spans="1:4" ht="13.8">
      <c r="A52" s="58">
        <f t="shared" si="0"/>
        <v>43</v>
      </c>
      <c r="B52" s="101" t="s">
        <v>242</v>
      </c>
      <c r="C52" s="109">
        <f>0.0666+0.0062</f>
        <v>7.2800000000000004E-2</v>
      </c>
      <c r="D52" s="106"/>
    </row>
    <row r="53" spans="1:4" ht="13.8">
      <c r="A53" s="58">
        <f t="shared" si="0"/>
        <v>44</v>
      </c>
      <c r="B53" s="101" t="s">
        <v>243</v>
      </c>
      <c r="C53" s="103">
        <f>C51*C52</f>
        <v>0</v>
      </c>
      <c r="D53" s="106"/>
    </row>
    <row r="54" spans="1:4" ht="13.8">
      <c r="A54" s="58">
        <f t="shared" si="0"/>
        <v>45</v>
      </c>
      <c r="B54" s="101" t="s">
        <v>244</v>
      </c>
      <c r="C54" s="103">
        <f>C49*C50*(1+C52)</f>
        <v>0</v>
      </c>
      <c r="D54" s="83"/>
    </row>
    <row r="55" spans="1:4" ht="13.8">
      <c r="A55" s="58">
        <f t="shared" si="0"/>
        <v>46</v>
      </c>
      <c r="B55" s="101" t="s">
        <v>245</v>
      </c>
      <c r="C55" s="103"/>
      <c r="D55" s="106">
        <f>C54/C33</f>
        <v>0</v>
      </c>
    </row>
    <row r="56" spans="1:4" ht="13.8">
      <c r="A56" s="58">
        <f t="shared" si="0"/>
        <v>47</v>
      </c>
      <c r="B56" s="88" t="s">
        <v>246</v>
      </c>
      <c r="C56" s="112"/>
      <c r="D56" s="159">
        <f>SUM(D35:D55)</f>
        <v>0.3602205752736749</v>
      </c>
    </row>
  </sheetData>
  <mergeCells count="8">
    <mergeCell ref="B25:C25"/>
    <mergeCell ref="B31:D31"/>
    <mergeCell ref="A4:I4"/>
    <mergeCell ref="A5:I5"/>
    <mergeCell ref="A6:I6"/>
    <mergeCell ref="B9:I9"/>
    <mergeCell ref="B16:D16"/>
    <mergeCell ref="B23:D23"/>
  </mergeCells>
  <pageMargins left="0.72" right="0.26" top="1" bottom="1" header="0.5" footer="0.5"/>
  <pageSetup scale="65" orientation="portrait" r:id="rId1"/>
  <headerFooter alignWithMargins="0">
    <oddHeader>&amp;REXHIBIT B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H130"/>
  <sheetViews>
    <sheetView zoomScale="80" zoomScaleNormal="80" workbookViewId="0">
      <selection activeCell="A2" sqref="A1:A2"/>
    </sheetView>
  </sheetViews>
  <sheetFormatPr defaultRowHeight="13.2"/>
  <cols>
    <col min="1" max="1" width="12.5546875" style="5" customWidth="1"/>
    <col min="2" max="2" width="3.33203125" customWidth="1"/>
    <col min="3" max="3" width="34.6640625" customWidth="1"/>
    <col min="4" max="4" width="20.33203125" customWidth="1"/>
    <col min="5" max="5" width="7.6640625" customWidth="1"/>
    <col min="6" max="6" width="13.5546875" customWidth="1"/>
    <col min="7" max="7" width="17" customWidth="1"/>
    <col min="8" max="8" width="19.109375" style="12" customWidth="1"/>
  </cols>
  <sheetData>
    <row r="1" spans="1:6">
      <c r="A1" s="171" t="s">
        <v>256</v>
      </c>
    </row>
    <row r="2" spans="1:6">
      <c r="A2" s="171" t="s">
        <v>255</v>
      </c>
    </row>
    <row r="4" spans="1:6" ht="13.8">
      <c r="A4" s="1" t="s">
        <v>0</v>
      </c>
    </row>
    <row r="6" spans="1:6">
      <c r="A6" s="2" t="s">
        <v>1</v>
      </c>
      <c r="D6" s="3" t="s">
        <v>2</v>
      </c>
      <c r="F6" s="4" t="s">
        <v>3</v>
      </c>
    </row>
    <row r="7" spans="1:6">
      <c r="A7" s="5" t="s">
        <v>4</v>
      </c>
    </row>
    <row r="8" spans="1:6">
      <c r="B8" t="s">
        <v>5</v>
      </c>
    </row>
    <row r="9" spans="1:6">
      <c r="C9" t="s">
        <v>6</v>
      </c>
      <c r="D9" s="11">
        <f>$G$46</f>
        <v>2.9175404318408376</v>
      </c>
    </row>
    <row r="10" spans="1:6">
      <c r="C10" t="s">
        <v>7</v>
      </c>
      <c r="D10" s="8">
        <f>$G$73</f>
        <v>1.2250545558208426</v>
      </c>
    </row>
    <row r="11" spans="1:6">
      <c r="C11" t="s">
        <v>8</v>
      </c>
      <c r="D11" s="6">
        <f>SUM(D9:D10)</f>
        <v>4.1425949876616803</v>
      </c>
      <c r="F11" s="7" t="s">
        <v>9</v>
      </c>
    </row>
    <row r="12" spans="1:6" ht="15.75" customHeight="1">
      <c r="B12" t="s">
        <v>10</v>
      </c>
      <c r="D12" s="8">
        <f>G108</f>
        <v>45.293984618292406</v>
      </c>
      <c r="F12" s="7" t="s">
        <v>9</v>
      </c>
    </row>
    <row r="13" spans="1:6">
      <c r="A13" s="5" t="s">
        <v>11</v>
      </c>
      <c r="D13" s="9">
        <f>SUM(D11:D12)</f>
        <v>49.436579605954087</v>
      </c>
    </row>
    <row r="14" spans="1:6">
      <c r="D14" s="9"/>
    </row>
    <row r="15" spans="1:6">
      <c r="A15" s="5" t="s">
        <v>12</v>
      </c>
      <c r="D15" s="10"/>
    </row>
    <row r="16" spans="1:6">
      <c r="B16" t="s">
        <v>5</v>
      </c>
      <c r="D16" s="10"/>
    </row>
    <row r="17" spans="1:8">
      <c r="C17" t="s">
        <v>6</v>
      </c>
      <c r="D17" s="11">
        <f>$G$46</f>
        <v>2.9175404318408376</v>
      </c>
    </row>
    <row r="18" spans="1:8">
      <c r="C18" t="s">
        <v>7</v>
      </c>
      <c r="D18" s="8">
        <f>$G$73</f>
        <v>1.2250545558208426</v>
      </c>
    </row>
    <row r="19" spans="1:8">
      <c r="C19" t="s">
        <v>8</v>
      </c>
      <c r="D19" s="11">
        <f>SUM(D17:D18)</f>
        <v>4.1425949876616803</v>
      </c>
      <c r="F19" s="7" t="s">
        <v>13</v>
      </c>
    </row>
    <row r="20" spans="1:8">
      <c r="B20" t="s">
        <v>10</v>
      </c>
      <c r="D20" s="8">
        <f>H108</f>
        <v>1.1915802274773539</v>
      </c>
      <c r="F20" s="7" t="s">
        <v>13</v>
      </c>
    </row>
    <row r="21" spans="1:8">
      <c r="A21" s="5" t="s">
        <v>14</v>
      </c>
      <c r="D21" s="9">
        <f>SUM(D19:D20)</f>
        <v>5.3341752151390338</v>
      </c>
    </row>
    <row r="22" spans="1:8" ht="13.8" thickBot="1">
      <c r="A22" s="13"/>
      <c r="B22" s="14"/>
      <c r="C22" s="14"/>
      <c r="D22" s="15"/>
      <c r="E22" s="14"/>
      <c r="F22" s="14"/>
      <c r="G22" s="14"/>
      <c r="H22" s="16"/>
    </row>
    <row r="23" spans="1:8">
      <c r="D23" s="17"/>
    </row>
    <row r="24" spans="1:8">
      <c r="A24" s="5" t="s">
        <v>249</v>
      </c>
      <c r="D24" s="18" t="s">
        <v>253</v>
      </c>
      <c r="F24" s="19"/>
    </row>
    <row r="25" spans="1:8">
      <c r="C25" t="s">
        <v>15</v>
      </c>
      <c r="D25" s="119">
        <f>'[1]TRANSACTION VOLUME SUMMARY'!$D$19</f>
        <v>36708</v>
      </c>
      <c r="F25" s="20"/>
    </row>
    <row r="26" spans="1:8">
      <c r="C26" t="s">
        <v>16</v>
      </c>
      <c r="D26" s="119">
        <f>SUM('[1]TRANSACTION VOLUME SUMMARY'!$D$25:$D$26)</f>
        <v>21889</v>
      </c>
      <c r="F26" s="20"/>
    </row>
    <row r="27" spans="1:8">
      <c r="C27" t="s">
        <v>17</v>
      </c>
      <c r="D27" s="120">
        <f>'[1]TRANSACTION VOLUME SUMMARY'!$D$27</f>
        <v>810149</v>
      </c>
      <c r="F27" s="20"/>
    </row>
    <row r="28" spans="1:8">
      <c r="B28" s="5" t="s">
        <v>18</v>
      </c>
      <c r="C28" s="5"/>
      <c r="D28" s="52">
        <f>SUM(D25:D27)</f>
        <v>868746</v>
      </c>
      <c r="E28" s="5"/>
    </row>
    <row r="29" spans="1:8" ht="13.8" thickBot="1">
      <c r="A29" s="13"/>
      <c r="B29" s="14"/>
      <c r="C29" s="14"/>
      <c r="D29" s="22"/>
      <c r="E29" s="14"/>
      <c r="F29" s="14"/>
      <c r="G29" s="14"/>
      <c r="H29" s="14"/>
    </row>
    <row r="31" spans="1:8">
      <c r="A31" s="2" t="s">
        <v>6</v>
      </c>
    </row>
    <row r="32" spans="1:8">
      <c r="B32" s="7" t="s">
        <v>19</v>
      </c>
    </row>
    <row r="33" spans="1:7">
      <c r="C33" t="s">
        <v>15</v>
      </c>
      <c r="D33" s="117">
        <f>D25</f>
        <v>36708</v>
      </c>
    </row>
    <row r="34" spans="1:7">
      <c r="C34" t="s">
        <v>16</v>
      </c>
      <c r="D34" s="117">
        <f>D26</f>
        <v>21889</v>
      </c>
      <c r="E34" s="21"/>
    </row>
    <row r="35" spans="1:7">
      <c r="C35" t="s">
        <v>17</v>
      </c>
      <c r="D35" s="118">
        <f>D27</f>
        <v>810149</v>
      </c>
    </row>
    <row r="36" spans="1:7">
      <c r="A36" s="7"/>
      <c r="B36" t="s">
        <v>18</v>
      </c>
      <c r="D36" s="21">
        <f>SUM(D33:D35)</f>
        <v>868746</v>
      </c>
    </row>
    <row r="37" spans="1:7">
      <c r="A37" s="7"/>
      <c r="D37" s="21"/>
      <c r="E37" s="23"/>
      <c r="F37" s="23"/>
    </row>
    <row r="38" spans="1:7">
      <c r="A38" s="7"/>
      <c r="C38" s="7"/>
      <c r="D38" s="117"/>
      <c r="E38" s="24"/>
      <c r="F38" s="24"/>
    </row>
    <row r="39" spans="1:7">
      <c r="A39" s="7"/>
      <c r="C39" s="7"/>
      <c r="D39" s="21"/>
      <c r="E39" s="24"/>
    </row>
    <row r="40" spans="1:7" ht="26.4">
      <c r="F40" s="49" t="s">
        <v>179</v>
      </c>
      <c r="G40" s="25" t="s">
        <v>20</v>
      </c>
    </row>
    <row r="41" spans="1:7">
      <c r="B41" s="7" t="s">
        <v>21</v>
      </c>
      <c r="C41" s="7"/>
      <c r="D41" s="7"/>
      <c r="E41" s="7"/>
      <c r="F41" s="121">
        <f>SUM('BUDGET DATA'!E44,'BUDGET DATA'!E122)</f>
        <v>2534433.58</v>
      </c>
      <c r="G41" s="27">
        <f>F41/$D$36</f>
        <v>2.9173470496554805</v>
      </c>
    </row>
    <row r="42" spans="1:7">
      <c r="B42" s="7" t="s">
        <v>22</v>
      </c>
      <c r="C42" s="7"/>
      <c r="D42" s="7"/>
      <c r="E42" s="7"/>
      <c r="F42" s="121">
        <f>'BUDGET DATA'!E43</f>
        <v>168</v>
      </c>
      <c r="G42" s="27">
        <f>F42/$D$36</f>
        <v>1.9338218535682467E-4</v>
      </c>
    </row>
    <row r="43" spans="1:7">
      <c r="B43" s="7"/>
      <c r="C43" s="7"/>
      <c r="D43" s="7"/>
      <c r="E43" s="7"/>
      <c r="F43" s="28">
        <f>SUM(F41:F42)</f>
        <v>2534601.58</v>
      </c>
      <c r="G43" s="29">
        <f>SUM(G41:G42)</f>
        <v>2.9175404318408376</v>
      </c>
    </row>
    <row r="44" spans="1:7">
      <c r="C44" s="7"/>
      <c r="D44" s="7"/>
      <c r="E44" s="7"/>
      <c r="F44" s="26"/>
      <c r="G44" s="27"/>
    </row>
    <row r="45" spans="1:7">
      <c r="B45" s="7"/>
      <c r="C45" s="7"/>
      <c r="D45" s="7"/>
      <c r="E45" s="7"/>
      <c r="F45" s="26"/>
      <c r="G45" s="27"/>
    </row>
    <row r="46" spans="1:7">
      <c r="B46" s="5" t="s">
        <v>23</v>
      </c>
      <c r="C46" s="5"/>
      <c r="D46" s="5"/>
      <c r="E46" s="5"/>
      <c r="F46" s="28">
        <f>SUM(F43)</f>
        <v>2534601.58</v>
      </c>
      <c r="G46" s="29">
        <f>SUM(G43)</f>
        <v>2.9175404318408376</v>
      </c>
    </row>
    <row r="47" spans="1:7">
      <c r="A47" s="30"/>
      <c r="B47" s="30"/>
      <c r="C47" s="30"/>
      <c r="D47" s="30"/>
      <c r="E47" s="30"/>
      <c r="F47" s="31"/>
      <c r="G47" s="32"/>
    </row>
    <row r="49" spans="1:8">
      <c r="A49" s="2" t="s">
        <v>24</v>
      </c>
    </row>
    <row r="50" spans="1:8">
      <c r="B50" s="7" t="s">
        <v>19</v>
      </c>
    </row>
    <row r="51" spans="1:8">
      <c r="C51" t="s">
        <v>15</v>
      </c>
      <c r="D51" s="117">
        <f>D25</f>
        <v>36708</v>
      </c>
    </row>
    <row r="52" spans="1:8">
      <c r="C52" t="s">
        <v>16</v>
      </c>
      <c r="D52" s="117">
        <f>D26</f>
        <v>21889</v>
      </c>
      <c r="E52" s="23"/>
      <c r="F52" s="23"/>
    </row>
    <row r="53" spans="1:8">
      <c r="C53" t="s">
        <v>17</v>
      </c>
      <c r="D53" s="118">
        <f>D27</f>
        <v>810149</v>
      </c>
    </row>
    <row r="54" spans="1:8">
      <c r="A54" s="7"/>
      <c r="B54" t="s">
        <v>18</v>
      </c>
      <c r="D54" s="21">
        <f>SUM(D51:D53)</f>
        <v>868746</v>
      </c>
    </row>
    <row r="56" spans="1:8" ht="26.4">
      <c r="B56" s="7" t="s">
        <v>25</v>
      </c>
      <c r="F56" s="49" t="s">
        <v>179</v>
      </c>
      <c r="G56" s="25" t="s">
        <v>20</v>
      </c>
      <c r="H56" s="33"/>
    </row>
    <row r="57" spans="1:8">
      <c r="B57" s="7"/>
      <c r="C57" t="s">
        <v>42</v>
      </c>
      <c r="F57" s="113">
        <f>'BUDGET DATA'!E57</f>
        <v>37002.720000000001</v>
      </c>
      <c r="G57" s="24">
        <f>F57/$D$54</f>
        <v>4.2593255105635018E-2</v>
      </c>
      <c r="H57" s="33"/>
    </row>
    <row r="58" spans="1:8">
      <c r="B58" s="7"/>
      <c r="C58" s="7" t="s">
        <v>26</v>
      </c>
      <c r="F58" s="113">
        <f>'BUDGET DATA'!E58</f>
        <v>315556</v>
      </c>
      <c r="G58" s="24">
        <f>F58/$D$54</f>
        <v>0.36323160049082243</v>
      </c>
      <c r="H58" s="35"/>
    </row>
    <row r="59" spans="1:8">
      <c r="B59" s="7"/>
      <c r="C59" s="7"/>
      <c r="F59" s="113"/>
      <c r="G59" s="24"/>
      <c r="H59" s="35"/>
    </row>
    <row r="60" spans="1:8">
      <c r="B60" s="7"/>
      <c r="D60" s="36" t="s">
        <v>27</v>
      </c>
      <c r="F60" s="34"/>
      <c r="G60" s="24"/>
    </row>
    <row r="61" spans="1:8">
      <c r="B61" s="7"/>
      <c r="C61" s="51" t="s">
        <v>43</v>
      </c>
      <c r="D61" s="116">
        <f>'2017 COST ALLOCATION ANALYSIS'!I13</f>
        <v>0.17774261411690792</v>
      </c>
      <c r="F61" s="34">
        <f>F$57*D61</f>
        <v>6576.9601822359909</v>
      </c>
      <c r="G61" s="24">
        <f t="shared" ref="G61:G67" si="0">F61/$D$54</f>
        <v>7.5706365062239035E-3</v>
      </c>
    </row>
    <row r="62" spans="1:8">
      <c r="B62" s="7"/>
      <c r="C62" s="51" t="s">
        <v>206</v>
      </c>
      <c r="D62" s="116">
        <f>'2017 COST ALLOCATION ANALYSIS'!$D$21</f>
        <v>0.13002844450199466</v>
      </c>
      <c r="F62" s="34">
        <f>F$57*D62</f>
        <v>4811.4061239428484</v>
      </c>
      <c r="G62" s="24">
        <f t="shared" si="0"/>
        <v>5.5383347076623643E-3</v>
      </c>
    </row>
    <row r="63" spans="1:8">
      <c r="B63" s="7"/>
      <c r="C63" s="51" t="s">
        <v>248</v>
      </c>
      <c r="D63" s="116">
        <f>'2017 COST ALLOCATION ANALYSIS'!$D$29</f>
        <v>7.2769647384634081E-2</v>
      </c>
      <c r="F63" s="34">
        <f>F62*D63</f>
        <v>350.1243270635901</v>
      </c>
      <c r="G63" s="24">
        <f t="shared" si="0"/>
        <v>4.0302266377467076E-4</v>
      </c>
    </row>
    <row r="64" spans="1:8">
      <c r="C64" s="51" t="s">
        <v>247</v>
      </c>
      <c r="D64" s="116">
        <f>'2017 COST ALLOCATION ANALYSIS'!$I$12</f>
        <v>0.26954139889857331</v>
      </c>
      <c r="F64" s="113">
        <f>F58*D64</f>
        <v>85055.405670838198</v>
      </c>
      <c r="G64" s="24">
        <f t="shared" si="0"/>
        <v>9.790595372046397E-2</v>
      </c>
    </row>
    <row r="65" spans="1:7">
      <c r="C65" s="7" t="s">
        <v>29</v>
      </c>
      <c r="D65" s="116">
        <f>'2017 COST ALLOCATION ANALYSIS'!$D$56</f>
        <v>0.3602205752736749</v>
      </c>
      <c r="F65" s="113">
        <f>SUM(F$57:F$58,F$69)*D65</f>
        <v>225655.5541480071</v>
      </c>
      <c r="G65" s="24">
        <f t="shared" si="0"/>
        <v>0.25974859642289816</v>
      </c>
    </row>
    <row r="66" spans="1:7">
      <c r="C66" s="150" t="s">
        <v>30</v>
      </c>
      <c r="D66" s="116">
        <f>'[1]CUSTOMER SUPPORT'!$K$54</f>
        <v>9.5509400932367303E-2</v>
      </c>
      <c r="E66" s="10"/>
      <c r="F66" s="113">
        <f>SUM(F$57:F$58,F$69)*D66</f>
        <v>59830.637873373518</v>
      </c>
      <c r="G66" s="152">
        <f t="shared" si="0"/>
        <v>6.887011609074864E-2</v>
      </c>
    </row>
    <row r="67" spans="1:7">
      <c r="C67" s="7" t="s">
        <v>31</v>
      </c>
      <c r="D67" s="37" t="s">
        <v>32</v>
      </c>
      <c r="F67" s="113">
        <f>'[1]IM Support'!$M$15</f>
        <v>23651.476825672402</v>
      </c>
      <c r="G67" s="24">
        <f t="shared" si="0"/>
        <v>2.7224846877766808E-2</v>
      </c>
    </row>
    <row r="68" spans="1:7">
      <c r="G68" s="24"/>
    </row>
    <row r="69" spans="1:7">
      <c r="B69" s="7" t="s">
        <v>33</v>
      </c>
      <c r="F69" s="113">
        <f>'BUDGET DATA'!E80</f>
        <v>273878.44</v>
      </c>
      <c r="G69" s="24">
        <f>F69/$D$54</f>
        <v>0.31525720981736893</v>
      </c>
    </row>
    <row r="70" spans="1:7">
      <c r="F70" s="10"/>
      <c r="G70" s="24"/>
    </row>
    <row r="71" spans="1:7">
      <c r="B71" s="7" t="s">
        <v>34</v>
      </c>
      <c r="F71" s="114">
        <f>SUM('BUDGET DATA'!E89,'BUDGET DATA'!E84,'BUDGET DATA'!E78)</f>
        <v>31892.52</v>
      </c>
      <c r="G71" s="24">
        <f>F71/$D$54</f>
        <v>3.6710983417477604E-2</v>
      </c>
    </row>
    <row r="72" spans="1:7" s="12" customFormat="1">
      <c r="A72" s="5"/>
      <c r="B72"/>
      <c r="C72"/>
      <c r="D72"/>
      <c r="E72"/>
      <c r="F72"/>
      <c r="G72" s="24"/>
    </row>
    <row r="73" spans="1:7" s="12" customFormat="1">
      <c r="A73" s="5"/>
      <c r="B73" s="5" t="s">
        <v>35</v>
      </c>
      <c r="C73" s="5"/>
      <c r="D73" s="5"/>
      <c r="E73" s="5"/>
      <c r="F73" s="28">
        <f>SUM(F57:F71)</f>
        <v>1064261.2451511337</v>
      </c>
      <c r="G73" s="29">
        <f>F73/$D$54</f>
        <v>1.2250545558208426</v>
      </c>
    </row>
    <row r="75" spans="1:7">
      <c r="F75" s="38"/>
    </row>
    <row r="76" spans="1:7" s="12" customFormat="1">
      <c r="A76" s="30"/>
      <c r="B76" s="30"/>
      <c r="C76" s="30"/>
      <c r="D76" s="30"/>
      <c r="E76" s="30"/>
      <c r="F76" s="31"/>
      <c r="G76" s="32"/>
    </row>
    <row r="78" spans="1:7" s="12" customFormat="1">
      <c r="A78" s="2" t="s">
        <v>36</v>
      </c>
      <c r="B78"/>
      <c r="C78"/>
      <c r="D78"/>
      <c r="E78"/>
      <c r="F78"/>
      <c r="G78"/>
    </row>
    <row r="79" spans="1:7" s="12" customFormat="1">
      <c r="A79" s="5"/>
      <c r="B79" s="7" t="s">
        <v>37</v>
      </c>
      <c r="C79"/>
      <c r="D79"/>
      <c r="E79"/>
      <c r="F79"/>
      <c r="G79"/>
    </row>
    <row r="80" spans="1:7" s="12" customFormat="1">
      <c r="A80" s="5"/>
      <c r="B80"/>
      <c r="C80" t="s">
        <v>15</v>
      </c>
      <c r="D80" s="117">
        <f>D25</f>
        <v>36708</v>
      </c>
      <c r="E80" s="39">
        <f>D80/D82</f>
        <v>0.62644845299247398</v>
      </c>
      <c r="F80"/>
      <c r="G80" s="48"/>
    </row>
    <row r="81" spans="1:8" s="12" customFormat="1">
      <c r="A81" s="5"/>
      <c r="B81"/>
      <c r="C81" t="s">
        <v>16</v>
      </c>
      <c r="D81" s="118">
        <f>D26</f>
        <v>21889</v>
      </c>
      <c r="E81" s="40">
        <f>D81/D82</f>
        <v>0.37355154700752596</v>
      </c>
      <c r="F81"/>
      <c r="G81"/>
    </row>
    <row r="82" spans="1:8" s="12" customFormat="1">
      <c r="A82" s="5"/>
      <c r="B82"/>
      <c r="C82" s="7" t="s">
        <v>38</v>
      </c>
      <c r="D82" s="21">
        <f>SUM(D80:D81)</f>
        <v>58597</v>
      </c>
      <c r="E82" s="41">
        <f>SUM(E80:E81)</f>
        <v>1</v>
      </c>
      <c r="F82"/>
      <c r="G82"/>
    </row>
    <row r="83" spans="1:8" s="12" customFormat="1">
      <c r="A83" s="5"/>
      <c r="B83"/>
      <c r="C83" s="7"/>
      <c r="D83" s="21"/>
      <c r="E83"/>
      <c r="F83"/>
      <c r="G83"/>
    </row>
    <row r="84" spans="1:8" s="12" customFormat="1">
      <c r="A84" s="5"/>
      <c r="B84" s="7" t="s">
        <v>39</v>
      </c>
      <c r="C84"/>
      <c r="D84" s="117">
        <f>'[1]TRANSACTION VOLUME SUMMARY'!$D$28</f>
        <v>832038</v>
      </c>
      <c r="E84"/>
      <c r="F84"/>
      <c r="G84"/>
    </row>
    <row r="85" spans="1:8" s="12" customFormat="1">
      <c r="A85" s="5"/>
      <c r="B85"/>
      <c r="C85"/>
      <c r="D85" s="21"/>
      <c r="E85"/>
      <c r="F85"/>
      <c r="G85"/>
    </row>
    <row r="86" spans="1:8">
      <c r="D86" s="21"/>
    </row>
    <row r="87" spans="1:8" ht="39.6">
      <c r="B87" s="7" t="s">
        <v>25</v>
      </c>
      <c r="F87" s="154" t="s">
        <v>179</v>
      </c>
      <c r="G87" s="154" t="s">
        <v>40</v>
      </c>
      <c r="H87" s="154" t="s">
        <v>41</v>
      </c>
    </row>
    <row r="88" spans="1:8">
      <c r="C88" s="7" t="s">
        <v>42</v>
      </c>
      <c r="F88" s="122">
        <f>'FIELD COLLECTIONS_2017 '!F7</f>
        <v>255556.94</v>
      </c>
      <c r="G88" s="42">
        <f>F88*$E$80/$D$80</f>
        <v>4.3612632046009177</v>
      </c>
      <c r="H88" s="24">
        <f>$E$81*F88/$D$84</f>
        <v>0.11473477207232061</v>
      </c>
    </row>
    <row r="89" spans="1:8">
      <c r="C89" s="7" t="s">
        <v>26</v>
      </c>
      <c r="F89" s="148">
        <f>'FIELD COLLECTIONS_2017 '!F8</f>
        <v>948696.92</v>
      </c>
      <c r="G89" s="42">
        <f>F89*$E$80/$D$80</f>
        <v>16.190196085123812</v>
      </c>
      <c r="H89" s="24">
        <f>$E$81*F89/$D$84</f>
        <v>0.42592670299586693</v>
      </c>
    </row>
    <row r="90" spans="1:8">
      <c r="C90" s="51" t="s">
        <v>250</v>
      </c>
      <c r="F90" s="148">
        <f>'FIELD COLLECTIONS_2017 '!F10</f>
        <v>49604.06</v>
      </c>
      <c r="G90" s="42">
        <f>F90*$E$80/$D$80</f>
        <v>0.84652900319128954</v>
      </c>
      <c r="H90" s="24">
        <f>$E$81*F90/$D$84</f>
        <v>2.2270224858545087E-2</v>
      </c>
    </row>
    <row r="91" spans="1:8">
      <c r="D91" s="36" t="s">
        <v>27</v>
      </c>
      <c r="F91" s="122"/>
      <c r="G91" s="12"/>
      <c r="H91" s="24"/>
    </row>
    <row r="92" spans="1:8">
      <c r="C92" s="7" t="s">
        <v>43</v>
      </c>
      <c r="D92" s="115">
        <f>EXEMPT_PWTI</f>
        <v>0.17774261411690792</v>
      </c>
      <c r="E92" s="10"/>
      <c r="F92" s="148">
        <f>F$88*D92</f>
        <v>45423.358571317789</v>
      </c>
      <c r="G92" s="42">
        <f t="shared" ref="G92:G98" si="1">F92*$E$80/$D$80</f>
        <v>0.77518232283765021</v>
      </c>
      <c r="H92" s="24">
        <f t="shared" ref="H92:H98" si="2">$E$81*F92/$D$84</f>
        <v>2.0393258318241864E-2</v>
      </c>
    </row>
    <row r="93" spans="1:8">
      <c r="C93" t="s">
        <v>44</v>
      </c>
      <c r="D93" s="115">
        <f>PERP</f>
        <v>0.13002844450199466</v>
      </c>
      <c r="E93" s="10"/>
      <c r="F93" s="148">
        <f>F$88*D93</f>
        <v>33229.671389889583</v>
      </c>
      <c r="G93" s="42">
        <f t="shared" si="1"/>
        <v>0.5670882705580419</v>
      </c>
      <c r="H93" s="24">
        <f t="shared" si="2"/>
        <v>1.4918783942854749E-2</v>
      </c>
    </row>
    <row r="94" spans="1:8">
      <c r="C94" t="s">
        <v>45</v>
      </c>
      <c r="D94" s="115">
        <f>TAXES_INSURANCE_PERP_2017</f>
        <v>7.2769647384634081E-2</v>
      </c>
      <c r="E94" s="10"/>
      <c r="F94" s="148">
        <f>F93*D94</f>
        <v>2418.1114697495286</v>
      </c>
      <c r="G94" s="42">
        <f t="shared" si="1"/>
        <v>4.1266813484470678E-2</v>
      </c>
      <c r="H94" s="24">
        <f t="shared" si="2"/>
        <v>1.0856346469290811E-3</v>
      </c>
    </row>
    <row r="95" spans="1:8">
      <c r="C95" s="7" t="s">
        <v>28</v>
      </c>
      <c r="D95" s="115">
        <f>NON_EXEMPT_PWTI</f>
        <v>0.26954139889857331</v>
      </c>
      <c r="E95" s="10"/>
      <c r="F95" s="148">
        <f>F89*D95</f>
        <v>255713.09494756791</v>
      </c>
      <c r="G95" s="42">
        <f>F95*$E$80/$D$80</f>
        <v>4.3639281012264775</v>
      </c>
      <c r="H95" s="24">
        <f>$E$81*F95/$D$84</f>
        <v>0.11480487935376313</v>
      </c>
    </row>
    <row r="96" spans="1:8">
      <c r="C96" s="7" t="s">
        <v>29</v>
      </c>
      <c r="D96" s="116">
        <f>CORPORATE_AG_2017</f>
        <v>0.3602205752736749</v>
      </c>
      <c r="E96" s="10"/>
      <c r="F96" s="148">
        <f>SUM(F88:F90,F100)*D96</f>
        <v>455513.78013449779</v>
      </c>
      <c r="G96" s="42">
        <f t="shared" si="1"/>
        <v>7.7736706680290428</v>
      </c>
      <c r="H96" s="24">
        <f t="shared" si="2"/>
        <v>0.20450733891058787</v>
      </c>
    </row>
    <row r="97" spans="2:8">
      <c r="C97" s="150" t="s">
        <v>30</v>
      </c>
      <c r="D97" s="116">
        <f>'[1]CUSTOMER SUPPORT'!$K$54</f>
        <v>9.5509400932367303E-2</v>
      </c>
      <c r="E97" s="10"/>
      <c r="F97" s="148">
        <f>SUM(F88:F90,F100)*D97</f>
        <v>120775.57819686095</v>
      </c>
      <c r="G97" s="151">
        <f t="shared" si="1"/>
        <v>2.0611222109811242</v>
      </c>
      <c r="H97" s="152">
        <f t="shared" si="2"/>
        <v>5.4223369697256413E-2</v>
      </c>
    </row>
    <row r="98" spans="2:8">
      <c r="C98" s="150" t="s">
        <v>31</v>
      </c>
      <c r="D98" s="37" t="s">
        <v>32</v>
      </c>
      <c r="E98" s="10"/>
      <c r="F98" s="148">
        <f>'[1]IM Support'!$M$14</f>
        <v>128064.13196819641</v>
      </c>
      <c r="G98" s="151">
        <f t="shared" si="1"/>
        <v>2.1855066294895029</v>
      </c>
      <c r="H98" s="152">
        <f t="shared" si="2"/>
        <v>5.7495636753244116E-2</v>
      </c>
    </row>
    <row r="99" spans="2:8">
      <c r="F99" s="122"/>
      <c r="G99" s="12"/>
      <c r="H99" s="24"/>
    </row>
    <row r="100" spans="2:8">
      <c r="B100" s="7" t="s">
        <v>33</v>
      </c>
      <c r="F100" s="148">
        <f>'FIELD COLLECTIONS_2017 '!F37</f>
        <v>10683.34</v>
      </c>
      <c r="G100" s="42">
        <f>F100*$E$80/$D$80</f>
        <v>0.18231889004556548</v>
      </c>
      <c r="H100" s="24">
        <f>$E$81*F100/$D$84</f>
        <v>4.7963893286212681E-3</v>
      </c>
    </row>
    <row r="101" spans="2:8">
      <c r="F101" s="122"/>
      <c r="G101" s="12"/>
      <c r="H101" s="24"/>
    </row>
    <row r="102" spans="2:8">
      <c r="B102" s="7" t="s">
        <v>46</v>
      </c>
      <c r="F102" s="148">
        <f>SUM('FIELD COLLECTIONS_2017 '!F32,'FIELD COLLECTIONS_2017 '!F39)</f>
        <v>259816.56</v>
      </c>
      <c r="G102" s="42">
        <f>F102*$E$80/$D$80</f>
        <v>4.4339566872024161</v>
      </c>
      <c r="H102" s="24">
        <f>$E$81*F102/$D$84</f>
        <v>0.11664716987225787</v>
      </c>
    </row>
    <row r="103" spans="2:8">
      <c r="F103" s="122"/>
      <c r="G103" s="12"/>
      <c r="H103" s="24"/>
    </row>
    <row r="104" spans="2:8">
      <c r="B104" s="7" t="s">
        <v>47</v>
      </c>
      <c r="F104" s="122">
        <v>0</v>
      </c>
      <c r="G104" s="42">
        <f>F104*$E$80/$D$80</f>
        <v>0</v>
      </c>
      <c r="H104" s="24">
        <f>$E$81*F104/$D$84</f>
        <v>0</v>
      </c>
    </row>
    <row r="105" spans="2:8">
      <c r="F105" s="122"/>
      <c r="G105" s="12"/>
      <c r="H105" s="24"/>
    </row>
    <row r="106" spans="2:8">
      <c r="B106" s="7" t="s">
        <v>34</v>
      </c>
      <c r="F106" s="122">
        <f>SUM('FIELD COLLECTIONS_2017 '!F49,'FIELD COLLECTIONS_2017 '!F47,'FIELD COLLECTIONS_2017 '!F44,'FIELD COLLECTIONS_2017 '!F42,'FIELD COLLECTIONS_2017 '!F35)-'FIELD COLLECTIONS_2017 '!F32</f>
        <v>88596.07</v>
      </c>
      <c r="G106" s="42">
        <f>F106*$E$80/$D$80</f>
        <v>1.5119557315220915</v>
      </c>
      <c r="H106" s="24">
        <f>$E$81*F106/$D$84</f>
        <v>3.9776066726864713E-2</v>
      </c>
    </row>
    <row r="107" spans="2:8">
      <c r="F107" s="122"/>
      <c r="G107" s="12"/>
      <c r="H107" s="24"/>
    </row>
    <row r="108" spans="2:8" ht="13.8" thickBot="1">
      <c r="B108" s="5" t="s">
        <v>48</v>
      </c>
      <c r="C108" s="5"/>
      <c r="D108" s="5"/>
      <c r="E108" s="5"/>
      <c r="F108" s="43">
        <f>SUM(F88:F106)</f>
        <v>2654091.6166780801</v>
      </c>
      <c r="G108" s="50">
        <f>SUM(G88:G107)</f>
        <v>45.293984618292406</v>
      </c>
      <c r="H108" s="44">
        <f>SUM(H88:H107)</f>
        <v>1.1915802274773539</v>
      </c>
    </row>
    <row r="109" spans="2:8" ht="13.8" thickTop="1"/>
    <row r="110" spans="2:8">
      <c r="D110" s="6"/>
      <c r="F110" s="6"/>
      <c r="G110" s="6"/>
    </row>
    <row r="111" spans="2:8">
      <c r="D111" s="6"/>
      <c r="F111" s="34"/>
    </row>
    <row r="113" spans="1:8">
      <c r="F113" s="153" t="s">
        <v>49</v>
      </c>
      <c r="G113" s="123">
        <f>(F108*E80)</f>
        <v>1662651.5873682776</v>
      </c>
      <c r="H113" s="123">
        <f>(F108*E81)</f>
        <v>991440.02930980246</v>
      </c>
    </row>
    <row r="114" spans="1:8">
      <c r="F114" s="46" t="s">
        <v>50</v>
      </c>
      <c r="G114" s="47">
        <f>D80</f>
        <v>36708</v>
      </c>
      <c r="H114" s="47">
        <f>D84</f>
        <v>832038</v>
      </c>
    </row>
    <row r="115" spans="1:8">
      <c r="G115" s="45"/>
      <c r="H115" s="45"/>
    </row>
    <row r="116" spans="1:8">
      <c r="F116" s="46" t="s">
        <v>51</v>
      </c>
      <c r="G116" s="158">
        <f>G113/G114</f>
        <v>45.293984618292406</v>
      </c>
      <c r="H116" s="158">
        <f>H113/H114</f>
        <v>1.1915802274773537</v>
      </c>
    </row>
    <row r="117" spans="1:8" ht="409.6">
      <c r="G117" s="45"/>
    </row>
    <row r="118" spans="1:8" ht="409.6">
      <c r="G118" s="45"/>
    </row>
    <row r="119" spans="1:8" s="12" customFormat="1" ht="409.6">
      <c r="A119" s="5"/>
      <c r="B119"/>
      <c r="C119"/>
      <c r="D119"/>
      <c r="E119"/>
      <c r="F119"/>
      <c r="G119" s="45"/>
      <c r="H119" s="45"/>
    </row>
    <row r="129" spans="6:6">
      <c r="F129" s="6"/>
    </row>
    <row r="130" spans="6:6">
      <c r="F130" s="6"/>
    </row>
  </sheetData>
  <pageMargins left="0.7" right="0.5" top="0.7" bottom="0.5" header="0.5" footer="0.3"/>
  <pageSetup scale="48" orientation="portrait" r:id="rId1"/>
  <headerFooter>
    <oddFooter>&amp;L&amp;A&amp;CFlorida Power &amp; Light Confidential&amp;RPage &amp;P</oddFooter>
  </headerFooter>
  <rowBreaks count="2" manualBreakCount="2">
    <brk id="30" max="7" man="1"/>
    <brk id="7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A1:F53"/>
  <sheetViews>
    <sheetView showGridLines="0" workbookViewId="0">
      <selection sqref="A1:A2"/>
    </sheetView>
  </sheetViews>
  <sheetFormatPr defaultColWidth="8.88671875" defaultRowHeight="10.199999999999999"/>
  <cols>
    <col min="1" max="1" width="11" style="138" customWidth="1"/>
    <col min="2" max="2" width="19.44140625" style="138" customWidth="1"/>
    <col min="3" max="3" width="15.33203125" style="138" customWidth="1"/>
    <col min="4" max="4" width="21.6640625" style="138" customWidth="1"/>
    <col min="5" max="5" width="36.6640625" style="138" customWidth="1"/>
    <col min="6" max="6" width="18.5546875" style="138" customWidth="1"/>
    <col min="7" max="7" width="13.5546875" style="138" customWidth="1"/>
    <col min="8" max="16384" width="8.88671875" style="138"/>
  </cols>
  <sheetData>
    <row r="1" spans="1:6" ht="13.2">
      <c r="A1" s="171" t="s">
        <v>257</v>
      </c>
    </row>
    <row r="2" spans="1:6" ht="13.2">
      <c r="A2" s="171" t="s">
        <v>255</v>
      </c>
    </row>
    <row r="4" spans="1:6" ht="24" customHeight="1">
      <c r="A4" s="139" t="s">
        <v>52</v>
      </c>
    </row>
    <row r="5" spans="1:6" ht="13.2">
      <c r="B5" s="124" t="s">
        <v>53</v>
      </c>
      <c r="C5" s="124"/>
      <c r="D5" s="124"/>
      <c r="E5" s="124"/>
      <c r="F5" s="124"/>
    </row>
    <row r="6" spans="1:6" ht="20.399999999999999">
      <c r="B6" s="155" t="s">
        <v>78</v>
      </c>
      <c r="C6" s="155" t="s">
        <v>55</v>
      </c>
      <c r="D6" s="155" t="s">
        <v>54</v>
      </c>
      <c r="E6" s="155" t="s">
        <v>55</v>
      </c>
      <c r="F6" s="125" t="s">
        <v>180</v>
      </c>
    </row>
    <row r="7" spans="1:6">
      <c r="B7" s="126" t="s">
        <v>251</v>
      </c>
      <c r="C7" s="126" t="s">
        <v>252</v>
      </c>
      <c r="D7" s="136" t="s">
        <v>62</v>
      </c>
      <c r="E7" s="145" t="s">
        <v>63</v>
      </c>
      <c r="F7" s="146">
        <v>255556.94</v>
      </c>
    </row>
    <row r="8" spans="1:6">
      <c r="A8" s="138" t="s">
        <v>57</v>
      </c>
      <c r="B8" s="126" t="s">
        <v>55</v>
      </c>
      <c r="C8" s="126" t="s">
        <v>55</v>
      </c>
      <c r="D8" s="136" t="s">
        <v>64</v>
      </c>
      <c r="E8" s="145" t="s">
        <v>65</v>
      </c>
      <c r="F8" s="146">
        <v>948696.92</v>
      </c>
    </row>
    <row r="9" spans="1:6">
      <c r="A9" s="138" t="s">
        <v>57</v>
      </c>
      <c r="B9" s="126" t="s">
        <v>55</v>
      </c>
      <c r="C9" s="126" t="s">
        <v>55</v>
      </c>
      <c r="D9" s="137" t="s">
        <v>66</v>
      </c>
      <c r="E9" s="130" t="s">
        <v>67</v>
      </c>
      <c r="F9" s="131">
        <v>1204253.8600000001</v>
      </c>
    </row>
    <row r="10" spans="1:6">
      <c r="A10" s="138" t="s">
        <v>57</v>
      </c>
      <c r="B10" s="126" t="s">
        <v>55</v>
      </c>
      <c r="C10" s="126" t="s">
        <v>55</v>
      </c>
      <c r="D10" s="136" t="s">
        <v>152</v>
      </c>
      <c r="E10" s="130" t="s">
        <v>153</v>
      </c>
      <c r="F10" s="131">
        <v>49604.06</v>
      </c>
    </row>
    <row r="11" spans="1:6">
      <c r="A11" s="138" t="s">
        <v>57</v>
      </c>
      <c r="B11" s="126" t="s">
        <v>55</v>
      </c>
      <c r="C11" s="126" t="s">
        <v>55</v>
      </c>
      <c r="D11" s="137" t="s">
        <v>68</v>
      </c>
      <c r="E11" s="145" t="s">
        <v>69</v>
      </c>
      <c r="F11" s="146">
        <v>49604.06</v>
      </c>
    </row>
    <row r="12" spans="1:6">
      <c r="A12" s="138" t="s">
        <v>57</v>
      </c>
      <c r="B12" s="126" t="s">
        <v>55</v>
      </c>
      <c r="C12" s="126" t="s">
        <v>55</v>
      </c>
      <c r="D12" s="129" t="s">
        <v>70</v>
      </c>
      <c r="E12" s="130" t="s">
        <v>71</v>
      </c>
      <c r="F12" s="131">
        <v>1253857.92</v>
      </c>
    </row>
    <row r="13" spans="1:6">
      <c r="A13" s="138" t="s">
        <v>57</v>
      </c>
      <c r="B13" s="126" t="s">
        <v>55</v>
      </c>
      <c r="C13" s="126" t="s">
        <v>55</v>
      </c>
      <c r="D13" s="136" t="s">
        <v>72</v>
      </c>
      <c r="E13" s="130" t="s">
        <v>73</v>
      </c>
      <c r="F13" s="131">
        <v>191837.65</v>
      </c>
    </row>
    <row r="14" spans="1:6">
      <c r="A14" s="138" t="s">
        <v>57</v>
      </c>
      <c r="B14" s="126" t="s">
        <v>55</v>
      </c>
      <c r="C14" s="126" t="s">
        <v>55</v>
      </c>
      <c r="D14" s="136" t="s">
        <v>74</v>
      </c>
      <c r="E14" s="130" t="s">
        <v>75</v>
      </c>
      <c r="F14" s="131">
        <v>67919.899999999994</v>
      </c>
    </row>
    <row r="15" spans="1:6">
      <c r="A15" s="138" t="s">
        <v>57</v>
      </c>
      <c r="B15" s="126" t="s">
        <v>55</v>
      </c>
      <c r="C15" s="126" t="s">
        <v>55</v>
      </c>
      <c r="D15" s="136" t="s">
        <v>76</v>
      </c>
      <c r="E15" s="130" t="s">
        <v>77</v>
      </c>
      <c r="F15" s="131">
        <v>-140175.17000000001</v>
      </c>
    </row>
    <row r="16" spans="1:6">
      <c r="A16" s="138" t="s">
        <v>57</v>
      </c>
      <c r="B16" s="126" t="s">
        <v>55</v>
      </c>
      <c r="C16" s="126" t="s">
        <v>55</v>
      </c>
      <c r="D16" s="137" t="s">
        <v>79</v>
      </c>
      <c r="E16" s="130" t="s">
        <v>80</v>
      </c>
      <c r="F16" s="131">
        <v>119582.38</v>
      </c>
    </row>
    <row r="17" spans="1:6">
      <c r="A17" s="138" t="s">
        <v>57</v>
      </c>
      <c r="B17" s="126" t="s">
        <v>55</v>
      </c>
      <c r="C17" s="126" t="s">
        <v>55</v>
      </c>
      <c r="D17" s="136" t="s">
        <v>81</v>
      </c>
      <c r="E17" s="130" t="s">
        <v>82</v>
      </c>
      <c r="F17" s="131">
        <v>35522.400000000001</v>
      </c>
    </row>
    <row r="18" spans="1:6">
      <c r="A18" s="138" t="s">
        <v>57</v>
      </c>
      <c r="B18" s="126" t="s">
        <v>55</v>
      </c>
      <c r="C18" s="126" t="s">
        <v>55</v>
      </c>
      <c r="D18" s="137" t="s">
        <v>83</v>
      </c>
      <c r="E18" s="130" t="s">
        <v>84</v>
      </c>
      <c r="F18" s="131">
        <v>35522.400000000001</v>
      </c>
    </row>
    <row r="19" spans="1:6">
      <c r="A19" s="138" t="s">
        <v>57</v>
      </c>
      <c r="B19" s="126" t="s">
        <v>55</v>
      </c>
      <c r="C19" s="126" t="s">
        <v>55</v>
      </c>
      <c r="D19" s="136" t="s">
        <v>85</v>
      </c>
      <c r="E19" s="130" t="s">
        <v>86</v>
      </c>
      <c r="F19" s="131">
        <v>14812.34</v>
      </c>
    </row>
    <row r="20" spans="1:6">
      <c r="A20" s="138" t="s">
        <v>57</v>
      </c>
      <c r="B20" s="126" t="s">
        <v>55</v>
      </c>
      <c r="C20" s="126" t="s">
        <v>55</v>
      </c>
      <c r="D20" s="137" t="s">
        <v>87</v>
      </c>
      <c r="E20" s="130" t="s">
        <v>88</v>
      </c>
      <c r="F20" s="131">
        <v>14812.34</v>
      </c>
    </row>
    <row r="21" spans="1:6">
      <c r="A21" s="138" t="s">
        <v>57</v>
      </c>
      <c r="B21" s="126" t="s">
        <v>55</v>
      </c>
      <c r="C21" s="126" t="s">
        <v>55</v>
      </c>
      <c r="D21" s="129" t="s">
        <v>89</v>
      </c>
      <c r="E21" s="130" t="s">
        <v>90</v>
      </c>
      <c r="F21" s="131">
        <v>169917.12</v>
      </c>
    </row>
    <row r="22" spans="1:6">
      <c r="A22" s="138" t="s">
        <v>57</v>
      </c>
      <c r="B22" s="126" t="s">
        <v>55</v>
      </c>
      <c r="C22" s="126" t="s">
        <v>55</v>
      </c>
      <c r="D22" s="127" t="s">
        <v>91</v>
      </c>
      <c r="E22" s="128" t="s">
        <v>92</v>
      </c>
      <c r="F22" s="131">
        <v>1423775.04</v>
      </c>
    </row>
    <row r="23" spans="1:6">
      <c r="A23" s="138" t="s">
        <v>57</v>
      </c>
      <c r="B23" s="126" t="s">
        <v>55</v>
      </c>
      <c r="C23" s="126" t="s">
        <v>55</v>
      </c>
      <c r="D23" s="137" t="s">
        <v>93</v>
      </c>
      <c r="E23" s="130" t="s">
        <v>94</v>
      </c>
      <c r="F23" s="131">
        <v>5120.92</v>
      </c>
    </row>
    <row r="24" spans="1:6">
      <c r="A24" s="138" t="s">
        <v>57</v>
      </c>
      <c r="B24" s="126" t="s">
        <v>55</v>
      </c>
      <c r="C24" s="126" t="s">
        <v>55</v>
      </c>
      <c r="D24" s="137" t="s">
        <v>95</v>
      </c>
      <c r="E24" s="130" t="s">
        <v>96</v>
      </c>
      <c r="F24" s="131">
        <v>1155.6600000000001</v>
      </c>
    </row>
    <row r="25" spans="1:6">
      <c r="A25" s="138" t="s">
        <v>57</v>
      </c>
      <c r="B25" s="126" t="s">
        <v>55</v>
      </c>
      <c r="C25" s="126" t="s">
        <v>55</v>
      </c>
      <c r="D25" s="137" t="s">
        <v>97</v>
      </c>
      <c r="E25" s="130" t="s">
        <v>98</v>
      </c>
      <c r="F25" s="131">
        <v>22.7</v>
      </c>
    </row>
    <row r="26" spans="1:6">
      <c r="A26" s="138" t="s">
        <v>57</v>
      </c>
      <c r="B26" s="126" t="s">
        <v>55</v>
      </c>
      <c r="C26" s="126" t="s">
        <v>55</v>
      </c>
      <c r="D26" s="137" t="s">
        <v>99</v>
      </c>
      <c r="E26" s="130" t="s">
        <v>100</v>
      </c>
      <c r="F26" s="131">
        <v>7059.23</v>
      </c>
    </row>
    <row r="27" spans="1:6">
      <c r="A27" s="138" t="s">
        <v>57</v>
      </c>
      <c r="B27" s="126" t="s">
        <v>55</v>
      </c>
      <c r="C27" s="126" t="s">
        <v>55</v>
      </c>
      <c r="D27" s="137" t="s">
        <v>101</v>
      </c>
      <c r="E27" s="130" t="s">
        <v>102</v>
      </c>
      <c r="F27" s="131">
        <v>6496.03</v>
      </c>
    </row>
    <row r="28" spans="1:6">
      <c r="A28" s="138" t="s">
        <v>57</v>
      </c>
      <c r="B28" s="126" t="s">
        <v>55</v>
      </c>
      <c r="C28" s="126" t="s">
        <v>55</v>
      </c>
      <c r="D28" s="137" t="s">
        <v>172</v>
      </c>
      <c r="E28" s="130" t="s">
        <v>173</v>
      </c>
      <c r="F28" s="131">
        <v>1983.27</v>
      </c>
    </row>
    <row r="29" spans="1:6">
      <c r="A29" s="138" t="s">
        <v>57</v>
      </c>
      <c r="B29" s="126" t="s">
        <v>55</v>
      </c>
      <c r="C29" s="126" t="s">
        <v>55</v>
      </c>
      <c r="D29" s="137" t="s">
        <v>103</v>
      </c>
      <c r="E29" s="130" t="s">
        <v>104</v>
      </c>
      <c r="F29" s="131">
        <v>323.24</v>
      </c>
    </row>
    <row r="30" spans="1:6">
      <c r="A30" s="138" t="s">
        <v>57</v>
      </c>
      <c r="B30" s="126" t="s">
        <v>55</v>
      </c>
      <c r="C30" s="126" t="s">
        <v>55</v>
      </c>
      <c r="D30" s="137" t="s">
        <v>105</v>
      </c>
      <c r="E30" s="130" t="s">
        <v>106</v>
      </c>
      <c r="F30" s="131">
        <v>92.81</v>
      </c>
    </row>
    <row r="31" spans="1:6">
      <c r="B31" s="126" t="s">
        <v>55</v>
      </c>
      <c r="C31" s="126" t="s">
        <v>55</v>
      </c>
      <c r="D31" s="137" t="s">
        <v>107</v>
      </c>
      <c r="E31" s="130" t="s">
        <v>108</v>
      </c>
      <c r="F31" s="131">
        <v>1103.3599999999999</v>
      </c>
    </row>
    <row r="32" spans="1:6">
      <c r="B32" s="126" t="s">
        <v>55</v>
      </c>
      <c r="C32" s="126" t="s">
        <v>55</v>
      </c>
      <c r="D32" s="137" t="s">
        <v>109</v>
      </c>
      <c r="E32" s="145" t="s">
        <v>110</v>
      </c>
      <c r="F32" s="146">
        <v>104586.97</v>
      </c>
    </row>
    <row r="33" spans="2:6">
      <c r="B33" s="126" t="s">
        <v>55</v>
      </c>
      <c r="C33" s="126" t="s">
        <v>55</v>
      </c>
      <c r="D33" s="137" t="s">
        <v>154</v>
      </c>
      <c r="E33" s="130" t="s">
        <v>155</v>
      </c>
      <c r="F33" s="131">
        <v>416.3</v>
      </c>
    </row>
    <row r="34" spans="2:6">
      <c r="B34" s="126" t="s">
        <v>55</v>
      </c>
      <c r="C34" s="126" t="s">
        <v>55</v>
      </c>
      <c r="D34" s="129" t="s">
        <v>111</v>
      </c>
      <c r="E34" s="130" t="s">
        <v>112</v>
      </c>
      <c r="F34" s="131">
        <v>128360.49</v>
      </c>
    </row>
    <row r="35" spans="2:6">
      <c r="B35" s="126" t="s">
        <v>55</v>
      </c>
      <c r="C35" s="126" t="s">
        <v>55</v>
      </c>
      <c r="D35" s="127" t="s">
        <v>113</v>
      </c>
      <c r="E35" s="156" t="s">
        <v>112</v>
      </c>
      <c r="F35" s="157">
        <v>128360.49</v>
      </c>
    </row>
    <row r="36" spans="2:6">
      <c r="B36" s="126" t="s">
        <v>55</v>
      </c>
      <c r="C36" s="126" t="s">
        <v>55</v>
      </c>
      <c r="D36" s="129" t="s">
        <v>114</v>
      </c>
      <c r="E36" s="130" t="s">
        <v>115</v>
      </c>
      <c r="F36" s="131">
        <v>10683.34</v>
      </c>
    </row>
    <row r="37" spans="2:6">
      <c r="B37" s="126" t="s">
        <v>55</v>
      </c>
      <c r="C37" s="126" t="s">
        <v>55</v>
      </c>
      <c r="D37" s="127" t="s">
        <v>116</v>
      </c>
      <c r="E37" s="147" t="s">
        <v>117</v>
      </c>
      <c r="F37" s="146">
        <v>10683.34</v>
      </c>
    </row>
    <row r="38" spans="2:6">
      <c r="B38" s="126" t="s">
        <v>55</v>
      </c>
      <c r="C38" s="126" t="s">
        <v>55</v>
      </c>
      <c r="D38" s="137" t="s">
        <v>164</v>
      </c>
      <c r="E38" s="130" t="s">
        <v>165</v>
      </c>
      <c r="F38" s="131">
        <v>155229.59</v>
      </c>
    </row>
    <row r="39" spans="2:6">
      <c r="B39" s="126" t="s">
        <v>55</v>
      </c>
      <c r="C39" s="126" t="s">
        <v>55</v>
      </c>
      <c r="D39" s="129" t="s">
        <v>120</v>
      </c>
      <c r="E39" s="145" t="s">
        <v>121</v>
      </c>
      <c r="F39" s="146">
        <v>155229.59</v>
      </c>
    </row>
    <row r="40" spans="2:6">
      <c r="B40" s="126" t="s">
        <v>55</v>
      </c>
      <c r="C40" s="126" t="s">
        <v>55</v>
      </c>
      <c r="D40" s="127" t="s">
        <v>122</v>
      </c>
      <c r="E40" s="128" t="s">
        <v>123</v>
      </c>
      <c r="F40" s="131">
        <v>155229.59</v>
      </c>
    </row>
    <row r="41" spans="2:6">
      <c r="B41" s="126" t="s">
        <v>55</v>
      </c>
      <c r="C41" s="126" t="s">
        <v>55</v>
      </c>
      <c r="D41" s="129" t="s">
        <v>168</v>
      </c>
      <c r="E41" s="130" t="s">
        <v>169</v>
      </c>
      <c r="F41" s="131">
        <v>55.67</v>
      </c>
    </row>
    <row r="42" spans="2:6">
      <c r="B42" s="126" t="s">
        <v>55</v>
      </c>
      <c r="C42" s="126" t="s">
        <v>55</v>
      </c>
      <c r="D42" s="127" t="s">
        <v>170</v>
      </c>
      <c r="E42" s="156" t="s">
        <v>171</v>
      </c>
      <c r="F42" s="157">
        <v>55.67</v>
      </c>
    </row>
    <row r="43" spans="2:6">
      <c r="B43" s="126" t="s">
        <v>55</v>
      </c>
      <c r="C43" s="126" t="s">
        <v>55</v>
      </c>
      <c r="D43" s="129" t="s">
        <v>126</v>
      </c>
      <c r="E43" s="130" t="s">
        <v>127</v>
      </c>
      <c r="F43" s="131">
        <v>3913.48</v>
      </c>
    </row>
    <row r="44" spans="2:6">
      <c r="B44" s="126" t="s">
        <v>55</v>
      </c>
      <c r="C44" s="126" t="s">
        <v>55</v>
      </c>
      <c r="D44" s="127" t="s">
        <v>132</v>
      </c>
      <c r="E44" s="156" t="s">
        <v>133</v>
      </c>
      <c r="F44" s="157">
        <v>3913.48</v>
      </c>
    </row>
    <row r="45" spans="2:6">
      <c r="B45" s="126" t="s">
        <v>55</v>
      </c>
      <c r="C45" s="126" t="s">
        <v>55</v>
      </c>
      <c r="D45" s="137" t="s">
        <v>134</v>
      </c>
      <c r="E45" s="130" t="s">
        <v>135</v>
      </c>
      <c r="F45" s="131">
        <v>60665.59</v>
      </c>
    </row>
    <row r="46" spans="2:6">
      <c r="B46" s="126" t="s">
        <v>55</v>
      </c>
      <c r="C46" s="126" t="s">
        <v>55</v>
      </c>
      <c r="D46" s="129" t="s">
        <v>136</v>
      </c>
      <c r="E46" s="130" t="s">
        <v>137</v>
      </c>
      <c r="F46" s="131">
        <v>60665.59</v>
      </c>
    </row>
    <row r="47" spans="2:6">
      <c r="B47" s="126" t="s">
        <v>55</v>
      </c>
      <c r="C47" s="126" t="s">
        <v>55</v>
      </c>
      <c r="D47" s="127" t="s">
        <v>144</v>
      </c>
      <c r="E47" s="156" t="s">
        <v>145</v>
      </c>
      <c r="F47" s="157">
        <v>60665.59</v>
      </c>
    </row>
    <row r="48" spans="2:6">
      <c r="B48" s="126" t="s">
        <v>55</v>
      </c>
      <c r="C48" s="126" t="s">
        <v>55</v>
      </c>
      <c r="D48" s="129" t="s">
        <v>158</v>
      </c>
      <c r="E48" s="130" t="s">
        <v>159</v>
      </c>
      <c r="F48" s="131">
        <v>187.81</v>
      </c>
    </row>
    <row r="49" spans="2:6">
      <c r="B49" s="126" t="s">
        <v>55</v>
      </c>
      <c r="C49" s="126" t="s">
        <v>55</v>
      </c>
      <c r="D49" s="127" t="s">
        <v>160</v>
      </c>
      <c r="E49" s="156" t="s">
        <v>161</v>
      </c>
      <c r="F49" s="157">
        <v>187.81</v>
      </c>
    </row>
    <row r="50" spans="2:6">
      <c r="B50" s="126" t="s">
        <v>55</v>
      </c>
      <c r="C50" s="126" t="s">
        <v>55</v>
      </c>
      <c r="D50" s="132" t="s">
        <v>58</v>
      </c>
      <c r="E50" s="133" t="s">
        <v>59</v>
      </c>
      <c r="F50" s="131">
        <v>1782871.01</v>
      </c>
    </row>
    <row r="51" spans="2:6">
      <c r="B51" s="126" t="s">
        <v>55</v>
      </c>
      <c r="C51" s="126" t="s">
        <v>55</v>
      </c>
      <c r="D51" s="134" t="s">
        <v>60</v>
      </c>
      <c r="E51" s="135" t="s">
        <v>61</v>
      </c>
      <c r="F51" s="131">
        <v>1782871.01</v>
      </c>
    </row>
    <row r="53" spans="2:6">
      <c r="F53" s="149"/>
    </row>
  </sheetData>
  <pageMargins left="0.75" right="0.75" top="1" bottom="1" header="0.5" footer="0.5"/>
  <pageSetup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F135"/>
  <sheetViews>
    <sheetView showGridLines="0" workbookViewId="0">
      <pane xSplit="4" ySplit="9" topLeftCell="E10" activePane="bottomRight" state="frozen"/>
      <selection activeCell="D18" sqref="D18"/>
      <selection pane="topRight" activeCell="D18" sqref="D18"/>
      <selection pane="bottomLeft" activeCell="D18" sqref="D18"/>
      <selection pane="bottomRight" activeCell="A27" sqref="A27"/>
    </sheetView>
  </sheetViews>
  <sheetFormatPr defaultColWidth="8.88671875" defaultRowHeight="10.199999999999999"/>
  <cols>
    <col min="1" max="1" width="12.21875" style="138" customWidth="1"/>
    <col min="2" max="2" width="35.6640625" style="138" customWidth="1"/>
    <col min="3" max="3" width="21.6640625" style="138" customWidth="1"/>
    <col min="4" max="4" width="36.6640625" style="138" customWidth="1"/>
    <col min="5" max="5" width="18.5546875" style="138" customWidth="1"/>
    <col min="6" max="6" width="6.33203125" style="138" customWidth="1"/>
    <col min="7" max="16384" width="8.88671875" style="138"/>
  </cols>
  <sheetData>
    <row r="1" spans="1:6" ht="13.2">
      <c r="A1" s="171" t="s">
        <v>258</v>
      </c>
    </row>
    <row r="2" spans="1:6" ht="13.2">
      <c r="A2" s="171" t="s">
        <v>255</v>
      </c>
    </row>
    <row r="4" spans="1:6" ht="24" customHeight="1">
      <c r="A4" s="139" t="s">
        <v>52</v>
      </c>
    </row>
    <row r="5" spans="1:6" s="140" customFormat="1" ht="33.75" customHeight="1">
      <c r="A5" s="141"/>
      <c r="B5" s="141"/>
      <c r="C5" s="142"/>
      <c r="D5" s="143"/>
      <c r="E5" s="141"/>
      <c r="F5" s="141"/>
    </row>
    <row r="6" spans="1:6" s="140" customFormat="1" ht="18" customHeight="1"/>
    <row r="8" spans="1:6" ht="13.2">
      <c r="B8" s="124" t="s">
        <v>53</v>
      </c>
      <c r="C8" s="124"/>
      <c r="D8" s="124"/>
      <c r="E8" s="124"/>
      <c r="F8" s="144"/>
    </row>
    <row r="9" spans="1:6" ht="20.399999999999999">
      <c r="B9" s="155" t="s">
        <v>56</v>
      </c>
      <c r="C9" s="155" t="s">
        <v>54</v>
      </c>
      <c r="D9" s="155" t="s">
        <v>55</v>
      </c>
      <c r="E9" s="125" t="s">
        <v>180</v>
      </c>
    </row>
    <row r="10" spans="1:6">
      <c r="B10" s="132" t="s">
        <v>176</v>
      </c>
      <c r="C10" s="136" t="s">
        <v>62</v>
      </c>
      <c r="D10" s="130" t="s">
        <v>63</v>
      </c>
      <c r="E10" s="131">
        <v>257025.16</v>
      </c>
    </row>
    <row r="11" spans="1:6">
      <c r="A11" s="138" t="s">
        <v>57</v>
      </c>
      <c r="B11" s="132" t="s">
        <v>55</v>
      </c>
      <c r="C11" s="136" t="s">
        <v>64</v>
      </c>
      <c r="D11" s="130" t="s">
        <v>65</v>
      </c>
      <c r="E11" s="131">
        <v>1556268.2</v>
      </c>
    </row>
    <row r="12" spans="1:6">
      <c r="A12" s="138" t="s">
        <v>57</v>
      </c>
      <c r="B12" s="132" t="s">
        <v>55</v>
      </c>
      <c r="C12" s="137" t="s">
        <v>66</v>
      </c>
      <c r="D12" s="130" t="s">
        <v>67</v>
      </c>
      <c r="E12" s="131">
        <v>1813293.36</v>
      </c>
    </row>
    <row r="13" spans="1:6">
      <c r="A13" s="138" t="s">
        <v>57</v>
      </c>
      <c r="B13" s="132" t="s">
        <v>55</v>
      </c>
      <c r="C13" s="136" t="s">
        <v>152</v>
      </c>
      <c r="D13" s="130" t="s">
        <v>153</v>
      </c>
      <c r="E13" s="131">
        <v>30220</v>
      </c>
    </row>
    <row r="14" spans="1:6">
      <c r="A14" s="138" t="s">
        <v>57</v>
      </c>
      <c r="B14" s="132" t="s">
        <v>55</v>
      </c>
      <c r="C14" s="137" t="s">
        <v>68</v>
      </c>
      <c r="D14" s="130" t="s">
        <v>69</v>
      </c>
      <c r="E14" s="131">
        <v>30220</v>
      </c>
    </row>
    <row r="15" spans="1:6">
      <c r="A15" s="138" t="s">
        <v>57</v>
      </c>
      <c r="B15" s="132" t="s">
        <v>55</v>
      </c>
      <c r="C15" s="129" t="s">
        <v>70</v>
      </c>
      <c r="D15" s="130" t="s">
        <v>71</v>
      </c>
      <c r="E15" s="131">
        <v>1843513.36</v>
      </c>
    </row>
    <row r="16" spans="1:6">
      <c r="A16" s="138" t="s">
        <v>57</v>
      </c>
      <c r="B16" s="132" t="s">
        <v>55</v>
      </c>
      <c r="C16" s="136" t="s">
        <v>72</v>
      </c>
      <c r="D16" s="130" t="s">
        <v>73</v>
      </c>
      <c r="E16" s="131">
        <v>288857.65999999997</v>
      </c>
    </row>
    <row r="17" spans="1:5">
      <c r="A17" s="138" t="s">
        <v>57</v>
      </c>
      <c r="B17" s="132" t="s">
        <v>55</v>
      </c>
      <c r="C17" s="136" t="s">
        <v>74</v>
      </c>
      <c r="D17" s="130" t="s">
        <v>75</v>
      </c>
      <c r="E17" s="131">
        <v>102269.74</v>
      </c>
    </row>
    <row r="18" spans="1:5">
      <c r="A18" s="138" t="s">
        <v>57</v>
      </c>
      <c r="B18" s="132" t="s">
        <v>55</v>
      </c>
      <c r="C18" s="136" t="s">
        <v>76</v>
      </c>
      <c r="D18" s="130" t="s">
        <v>77</v>
      </c>
      <c r="E18" s="131">
        <v>-211067.36</v>
      </c>
    </row>
    <row r="19" spans="1:5">
      <c r="A19" s="138" t="s">
        <v>57</v>
      </c>
      <c r="B19" s="132" t="s">
        <v>55</v>
      </c>
      <c r="C19" s="137" t="s">
        <v>79</v>
      </c>
      <c r="D19" s="130" t="s">
        <v>80</v>
      </c>
      <c r="E19" s="131">
        <v>180060.04</v>
      </c>
    </row>
    <row r="20" spans="1:5">
      <c r="A20" s="138" t="s">
        <v>57</v>
      </c>
      <c r="B20" s="132" t="s">
        <v>55</v>
      </c>
      <c r="C20" s="136" t="s">
        <v>81</v>
      </c>
      <c r="D20" s="130" t="s">
        <v>82</v>
      </c>
      <c r="E20" s="131">
        <v>35726.5</v>
      </c>
    </row>
    <row r="21" spans="1:5">
      <c r="A21" s="138" t="s">
        <v>57</v>
      </c>
      <c r="B21" s="132" t="s">
        <v>55</v>
      </c>
      <c r="C21" s="137" t="s">
        <v>83</v>
      </c>
      <c r="D21" s="130" t="s">
        <v>84</v>
      </c>
      <c r="E21" s="131">
        <v>35726.5</v>
      </c>
    </row>
    <row r="22" spans="1:5">
      <c r="A22" s="138" t="s">
        <v>57</v>
      </c>
      <c r="B22" s="132" t="s">
        <v>55</v>
      </c>
      <c r="C22" s="136" t="s">
        <v>85</v>
      </c>
      <c r="D22" s="130" t="s">
        <v>86</v>
      </c>
      <c r="E22" s="131">
        <v>22303.53</v>
      </c>
    </row>
    <row r="23" spans="1:5">
      <c r="A23" s="138" t="s">
        <v>57</v>
      </c>
      <c r="B23" s="132" t="s">
        <v>55</v>
      </c>
      <c r="C23" s="137" t="s">
        <v>87</v>
      </c>
      <c r="D23" s="130" t="s">
        <v>88</v>
      </c>
      <c r="E23" s="131">
        <v>22303.53</v>
      </c>
    </row>
    <row r="24" spans="1:5">
      <c r="A24" s="138" t="s">
        <v>57</v>
      </c>
      <c r="B24" s="132" t="s">
        <v>55</v>
      </c>
      <c r="C24" s="129" t="s">
        <v>89</v>
      </c>
      <c r="D24" s="130" t="s">
        <v>90</v>
      </c>
      <c r="E24" s="131">
        <v>238090.07</v>
      </c>
    </row>
    <row r="25" spans="1:5">
      <c r="A25" s="138" t="s">
        <v>57</v>
      </c>
      <c r="B25" s="132" t="s">
        <v>55</v>
      </c>
      <c r="C25" s="127" t="s">
        <v>91</v>
      </c>
      <c r="D25" s="128" t="s">
        <v>92</v>
      </c>
      <c r="E25" s="131">
        <v>2081603.43</v>
      </c>
    </row>
    <row r="26" spans="1:5">
      <c r="A26" s="138" t="s">
        <v>57</v>
      </c>
      <c r="B26" s="132" t="s">
        <v>55</v>
      </c>
      <c r="C26" s="137" t="s">
        <v>93</v>
      </c>
      <c r="D26" s="130" t="s">
        <v>94</v>
      </c>
      <c r="E26" s="131">
        <v>4854</v>
      </c>
    </row>
    <row r="27" spans="1:5">
      <c r="A27" s="138" t="s">
        <v>57</v>
      </c>
      <c r="B27" s="132" t="s">
        <v>55</v>
      </c>
      <c r="C27" s="137" t="s">
        <v>95</v>
      </c>
      <c r="D27" s="130" t="s">
        <v>96</v>
      </c>
      <c r="E27" s="131">
        <v>870</v>
      </c>
    </row>
    <row r="28" spans="1:5">
      <c r="A28" s="138" t="s">
        <v>57</v>
      </c>
      <c r="B28" s="132" t="s">
        <v>55</v>
      </c>
      <c r="C28" s="137" t="s">
        <v>99</v>
      </c>
      <c r="D28" s="130" t="s">
        <v>100</v>
      </c>
      <c r="E28" s="131">
        <v>1500</v>
      </c>
    </row>
    <row r="29" spans="1:5">
      <c r="A29" s="138" t="s">
        <v>57</v>
      </c>
      <c r="B29" s="132" t="s">
        <v>55</v>
      </c>
      <c r="C29" s="137" t="s">
        <v>101</v>
      </c>
      <c r="D29" s="130" t="s">
        <v>102</v>
      </c>
      <c r="E29" s="131">
        <v>2200</v>
      </c>
    </row>
    <row r="30" spans="1:5">
      <c r="A30" s="138" t="s">
        <v>57</v>
      </c>
      <c r="B30" s="132" t="s">
        <v>55</v>
      </c>
      <c r="C30" s="137" t="s">
        <v>103</v>
      </c>
      <c r="D30" s="130" t="s">
        <v>104</v>
      </c>
      <c r="E30" s="131">
        <v>4374</v>
      </c>
    </row>
    <row r="31" spans="1:5">
      <c r="A31" s="138" t="s">
        <v>57</v>
      </c>
      <c r="B31" s="132" t="s">
        <v>55</v>
      </c>
      <c r="C31" s="137" t="s">
        <v>105</v>
      </c>
      <c r="D31" s="130" t="s">
        <v>106</v>
      </c>
      <c r="E31" s="131">
        <v>1000</v>
      </c>
    </row>
    <row r="32" spans="1:5">
      <c r="A32" s="138" t="s">
        <v>57</v>
      </c>
      <c r="B32" s="132" t="s">
        <v>55</v>
      </c>
      <c r="C32" s="137" t="s">
        <v>107</v>
      </c>
      <c r="D32" s="130" t="s">
        <v>108</v>
      </c>
      <c r="E32" s="131">
        <v>214</v>
      </c>
    </row>
    <row r="33" spans="1:5">
      <c r="A33" s="138" t="s">
        <v>57</v>
      </c>
      <c r="B33" s="132" t="s">
        <v>55</v>
      </c>
      <c r="C33" s="137" t="s">
        <v>109</v>
      </c>
      <c r="D33" s="130" t="s">
        <v>110</v>
      </c>
      <c r="E33" s="131">
        <v>14559.44</v>
      </c>
    </row>
    <row r="34" spans="1:5">
      <c r="B34" s="132" t="s">
        <v>55</v>
      </c>
      <c r="C34" s="129" t="s">
        <v>111</v>
      </c>
      <c r="D34" s="130" t="s">
        <v>112</v>
      </c>
      <c r="E34" s="131">
        <v>29571.439999999999</v>
      </c>
    </row>
    <row r="35" spans="1:5">
      <c r="B35" s="132" t="s">
        <v>55</v>
      </c>
      <c r="C35" s="127" t="s">
        <v>113</v>
      </c>
      <c r="D35" s="128" t="s">
        <v>112</v>
      </c>
      <c r="E35" s="131">
        <v>29571.439999999999</v>
      </c>
    </row>
    <row r="36" spans="1:5">
      <c r="B36" s="132" t="s">
        <v>55</v>
      </c>
      <c r="C36" s="129" t="s">
        <v>114</v>
      </c>
      <c r="D36" s="130" t="s">
        <v>115</v>
      </c>
      <c r="E36" s="131">
        <v>1522037</v>
      </c>
    </row>
    <row r="37" spans="1:5">
      <c r="B37" s="132" t="s">
        <v>55</v>
      </c>
      <c r="C37" s="127" t="s">
        <v>116</v>
      </c>
      <c r="D37" s="128" t="s">
        <v>117</v>
      </c>
      <c r="E37" s="131">
        <v>1522037</v>
      </c>
    </row>
    <row r="38" spans="1:5">
      <c r="B38" s="132" t="s">
        <v>55</v>
      </c>
      <c r="C38" s="137" t="s">
        <v>162</v>
      </c>
      <c r="D38" s="130" t="s">
        <v>163</v>
      </c>
      <c r="E38" s="131">
        <v>1044</v>
      </c>
    </row>
    <row r="39" spans="1:5">
      <c r="B39" s="132" t="s">
        <v>55</v>
      </c>
      <c r="C39" s="129" t="s">
        <v>118</v>
      </c>
      <c r="D39" s="130" t="s">
        <v>119</v>
      </c>
      <c r="E39" s="131">
        <v>1044</v>
      </c>
    </row>
    <row r="40" spans="1:5">
      <c r="B40" s="132" t="s">
        <v>55</v>
      </c>
      <c r="C40" s="127" t="s">
        <v>122</v>
      </c>
      <c r="D40" s="128" t="s">
        <v>123</v>
      </c>
      <c r="E40" s="131">
        <v>1044</v>
      </c>
    </row>
    <row r="41" spans="1:5">
      <c r="B41" s="132" t="s">
        <v>55</v>
      </c>
      <c r="C41" s="129" t="s">
        <v>124</v>
      </c>
      <c r="D41" s="130" t="s">
        <v>125</v>
      </c>
      <c r="E41" s="131">
        <v>1989</v>
      </c>
    </row>
    <row r="42" spans="1:5">
      <c r="B42" s="132" t="s">
        <v>55</v>
      </c>
      <c r="C42" s="129" t="s">
        <v>126</v>
      </c>
      <c r="D42" s="130" t="s">
        <v>127</v>
      </c>
      <c r="E42" s="131">
        <v>4885</v>
      </c>
    </row>
    <row r="43" spans="1:5">
      <c r="B43" s="132" t="s">
        <v>55</v>
      </c>
      <c r="C43" s="129" t="s">
        <v>128</v>
      </c>
      <c r="D43" s="130" t="s">
        <v>129</v>
      </c>
      <c r="E43" s="131">
        <v>168</v>
      </c>
    </row>
    <row r="44" spans="1:5">
      <c r="B44" s="132" t="s">
        <v>55</v>
      </c>
      <c r="C44" s="129" t="s">
        <v>130</v>
      </c>
      <c r="D44" s="130" t="s">
        <v>131</v>
      </c>
      <c r="E44" s="131">
        <v>147923</v>
      </c>
    </row>
    <row r="45" spans="1:5">
      <c r="B45" s="132" t="s">
        <v>55</v>
      </c>
      <c r="C45" s="127" t="s">
        <v>132</v>
      </c>
      <c r="D45" s="128" t="s">
        <v>133</v>
      </c>
      <c r="E45" s="131">
        <v>154965</v>
      </c>
    </row>
    <row r="46" spans="1:5">
      <c r="B46" s="132" t="s">
        <v>55</v>
      </c>
      <c r="C46" s="137" t="s">
        <v>150</v>
      </c>
      <c r="D46" s="130" t="s">
        <v>151</v>
      </c>
      <c r="E46" s="131">
        <v>7248.14</v>
      </c>
    </row>
    <row r="47" spans="1:5">
      <c r="B47" s="132" t="s">
        <v>55</v>
      </c>
      <c r="C47" s="137" t="s">
        <v>134</v>
      </c>
      <c r="D47" s="130" t="s">
        <v>135</v>
      </c>
      <c r="E47" s="131">
        <v>4468</v>
      </c>
    </row>
    <row r="48" spans="1:5">
      <c r="B48" s="132" t="s">
        <v>55</v>
      </c>
      <c r="C48" s="137" t="s">
        <v>166</v>
      </c>
      <c r="D48" s="130" t="s">
        <v>167</v>
      </c>
      <c r="E48" s="131">
        <v>4200</v>
      </c>
    </row>
    <row r="49" spans="2:5">
      <c r="B49" s="132" t="s">
        <v>55</v>
      </c>
      <c r="C49" s="129" t="s">
        <v>136</v>
      </c>
      <c r="D49" s="130" t="s">
        <v>137</v>
      </c>
      <c r="E49" s="131">
        <v>15916.14</v>
      </c>
    </row>
    <row r="50" spans="2:5">
      <c r="B50" s="132" t="s">
        <v>55</v>
      </c>
      <c r="C50" s="137" t="s">
        <v>140</v>
      </c>
      <c r="D50" s="130" t="s">
        <v>141</v>
      </c>
      <c r="E50" s="131">
        <v>1050</v>
      </c>
    </row>
    <row r="51" spans="2:5">
      <c r="B51" s="132" t="s">
        <v>55</v>
      </c>
      <c r="C51" s="129" t="s">
        <v>142</v>
      </c>
      <c r="D51" s="130" t="s">
        <v>143</v>
      </c>
      <c r="E51" s="131">
        <v>1050</v>
      </c>
    </row>
    <row r="52" spans="2:5">
      <c r="B52" s="132" t="s">
        <v>55</v>
      </c>
      <c r="C52" s="127" t="s">
        <v>144</v>
      </c>
      <c r="D52" s="128" t="s">
        <v>145</v>
      </c>
      <c r="E52" s="131">
        <v>16966.14</v>
      </c>
    </row>
    <row r="53" spans="2:5">
      <c r="B53" s="132" t="s">
        <v>55</v>
      </c>
      <c r="C53" s="129" t="s">
        <v>146</v>
      </c>
      <c r="D53" s="130" t="s">
        <v>147</v>
      </c>
      <c r="E53" s="131">
        <v>500</v>
      </c>
    </row>
    <row r="54" spans="2:5">
      <c r="B54" s="132" t="s">
        <v>55</v>
      </c>
      <c r="C54" s="127" t="s">
        <v>148</v>
      </c>
      <c r="D54" s="128" t="s">
        <v>149</v>
      </c>
      <c r="E54" s="131">
        <v>500</v>
      </c>
    </row>
    <row r="55" spans="2:5">
      <c r="B55" s="132" t="s">
        <v>55</v>
      </c>
      <c r="C55" s="132" t="s">
        <v>58</v>
      </c>
      <c r="D55" s="133" t="s">
        <v>59</v>
      </c>
      <c r="E55" s="131">
        <v>3806687.01</v>
      </c>
    </row>
    <row r="56" spans="2:5">
      <c r="B56" s="132" t="s">
        <v>55</v>
      </c>
      <c r="C56" s="134" t="s">
        <v>60</v>
      </c>
      <c r="D56" s="135" t="s">
        <v>61</v>
      </c>
      <c r="E56" s="131">
        <v>3806687.01</v>
      </c>
    </row>
    <row r="57" spans="2:5">
      <c r="B57" s="132" t="s">
        <v>177</v>
      </c>
      <c r="C57" s="136" t="s">
        <v>62</v>
      </c>
      <c r="D57" s="130" t="s">
        <v>63</v>
      </c>
      <c r="E57" s="131">
        <v>37002.720000000001</v>
      </c>
    </row>
    <row r="58" spans="2:5">
      <c r="B58" s="132" t="s">
        <v>55</v>
      </c>
      <c r="C58" s="136" t="s">
        <v>64</v>
      </c>
      <c r="D58" s="130" t="s">
        <v>65</v>
      </c>
      <c r="E58" s="131">
        <v>315556</v>
      </c>
    </row>
    <row r="59" spans="2:5">
      <c r="B59" s="132" t="s">
        <v>55</v>
      </c>
      <c r="C59" s="137" t="s">
        <v>66</v>
      </c>
      <c r="D59" s="130" t="s">
        <v>67</v>
      </c>
      <c r="E59" s="131">
        <v>352558.72</v>
      </c>
    </row>
    <row r="60" spans="2:5">
      <c r="B60" s="132" t="s">
        <v>55</v>
      </c>
      <c r="C60" s="129" t="s">
        <v>70</v>
      </c>
      <c r="D60" s="130" t="s">
        <v>71</v>
      </c>
      <c r="E60" s="131">
        <v>352558.72</v>
      </c>
    </row>
    <row r="61" spans="2:5">
      <c r="B61" s="132" t="s">
        <v>55</v>
      </c>
      <c r="C61" s="136" t="s">
        <v>72</v>
      </c>
      <c r="D61" s="130" t="s">
        <v>73</v>
      </c>
      <c r="E61" s="131">
        <v>56162.64</v>
      </c>
    </row>
    <row r="62" spans="2:5">
      <c r="B62" s="132" t="s">
        <v>55</v>
      </c>
      <c r="C62" s="136" t="s">
        <v>74</v>
      </c>
      <c r="D62" s="130" t="s">
        <v>75</v>
      </c>
      <c r="E62" s="131">
        <v>19884.29</v>
      </c>
    </row>
    <row r="63" spans="2:5">
      <c r="B63" s="132" t="s">
        <v>55</v>
      </c>
      <c r="C63" s="136" t="s">
        <v>76</v>
      </c>
      <c r="D63" s="130" t="s">
        <v>77</v>
      </c>
      <c r="E63" s="131">
        <v>-41037.82</v>
      </c>
    </row>
    <row r="64" spans="2:5">
      <c r="B64" s="132" t="s">
        <v>55</v>
      </c>
      <c r="C64" s="137" t="s">
        <v>79</v>
      </c>
      <c r="D64" s="130" t="s">
        <v>80</v>
      </c>
      <c r="E64" s="131">
        <v>35009.11</v>
      </c>
    </row>
    <row r="65" spans="2:5">
      <c r="B65" s="132" t="s">
        <v>55</v>
      </c>
      <c r="C65" s="136" t="s">
        <v>81</v>
      </c>
      <c r="D65" s="130" t="s">
        <v>82</v>
      </c>
      <c r="E65" s="131">
        <v>5143.3599999999997</v>
      </c>
    </row>
    <row r="66" spans="2:5">
      <c r="B66" s="132" t="s">
        <v>55</v>
      </c>
      <c r="C66" s="137" t="s">
        <v>83</v>
      </c>
      <c r="D66" s="130" t="s">
        <v>84</v>
      </c>
      <c r="E66" s="131">
        <v>5143.3599999999997</v>
      </c>
    </row>
    <row r="67" spans="2:5">
      <c r="B67" s="132" t="s">
        <v>55</v>
      </c>
      <c r="C67" s="136" t="s">
        <v>85</v>
      </c>
      <c r="D67" s="130" t="s">
        <v>86</v>
      </c>
      <c r="E67" s="131">
        <v>4336.4799999999996</v>
      </c>
    </row>
    <row r="68" spans="2:5">
      <c r="B68" s="132" t="s">
        <v>55</v>
      </c>
      <c r="C68" s="137" t="s">
        <v>87</v>
      </c>
      <c r="D68" s="130" t="s">
        <v>88</v>
      </c>
      <c r="E68" s="131">
        <v>4336.4799999999996</v>
      </c>
    </row>
    <row r="69" spans="2:5">
      <c r="B69" s="132" t="s">
        <v>55</v>
      </c>
      <c r="C69" s="129" t="s">
        <v>89</v>
      </c>
      <c r="D69" s="130" t="s">
        <v>90</v>
      </c>
      <c r="E69" s="131">
        <v>44488.95</v>
      </c>
    </row>
    <row r="70" spans="2:5">
      <c r="B70" s="132" t="s">
        <v>55</v>
      </c>
      <c r="C70" s="127" t="s">
        <v>91</v>
      </c>
      <c r="D70" s="128" t="s">
        <v>92</v>
      </c>
      <c r="E70" s="131">
        <v>397047.67</v>
      </c>
    </row>
    <row r="71" spans="2:5">
      <c r="B71" s="132" t="s">
        <v>55</v>
      </c>
      <c r="C71" s="137" t="s">
        <v>93</v>
      </c>
      <c r="D71" s="130" t="s">
        <v>94</v>
      </c>
      <c r="E71" s="131">
        <v>1313</v>
      </c>
    </row>
    <row r="72" spans="2:5">
      <c r="B72" s="132" t="s">
        <v>55</v>
      </c>
      <c r="C72" s="137" t="s">
        <v>95</v>
      </c>
      <c r="D72" s="130" t="s">
        <v>96</v>
      </c>
      <c r="E72" s="131">
        <v>1222</v>
      </c>
    </row>
    <row r="73" spans="2:5">
      <c r="B73" s="132" t="s">
        <v>55</v>
      </c>
      <c r="C73" s="137" t="s">
        <v>99</v>
      </c>
      <c r="D73" s="130" t="s">
        <v>100</v>
      </c>
      <c r="E73" s="131">
        <v>542</v>
      </c>
    </row>
    <row r="74" spans="2:5">
      <c r="B74" s="132" t="s">
        <v>55</v>
      </c>
      <c r="C74" s="137" t="s">
        <v>101</v>
      </c>
      <c r="D74" s="130" t="s">
        <v>102</v>
      </c>
      <c r="E74" s="131">
        <v>507</v>
      </c>
    </row>
    <row r="75" spans="2:5">
      <c r="B75" s="132" t="s">
        <v>55</v>
      </c>
      <c r="C75" s="137" t="s">
        <v>107</v>
      </c>
      <c r="D75" s="130" t="s">
        <v>108</v>
      </c>
      <c r="E75" s="131">
        <v>409</v>
      </c>
    </row>
    <row r="76" spans="2:5">
      <c r="B76" s="132" t="s">
        <v>55</v>
      </c>
      <c r="C76" s="137" t="s">
        <v>109</v>
      </c>
      <c r="D76" s="130" t="s">
        <v>110</v>
      </c>
      <c r="E76" s="131">
        <v>409</v>
      </c>
    </row>
    <row r="77" spans="2:5">
      <c r="B77" s="132" t="s">
        <v>55</v>
      </c>
      <c r="C77" s="129" t="s">
        <v>111</v>
      </c>
      <c r="D77" s="130" t="s">
        <v>112</v>
      </c>
      <c r="E77" s="131">
        <v>4402</v>
      </c>
    </row>
    <row r="78" spans="2:5">
      <c r="B78" s="132" t="s">
        <v>55</v>
      </c>
      <c r="C78" s="127" t="s">
        <v>113</v>
      </c>
      <c r="D78" s="128" t="s">
        <v>112</v>
      </c>
      <c r="E78" s="131">
        <v>4402</v>
      </c>
    </row>
    <row r="79" spans="2:5">
      <c r="B79" s="132" t="s">
        <v>55</v>
      </c>
      <c r="C79" s="129" t="s">
        <v>114</v>
      </c>
      <c r="D79" s="130" t="s">
        <v>115</v>
      </c>
      <c r="E79" s="131">
        <v>273878.44</v>
      </c>
    </row>
    <row r="80" spans="2:5">
      <c r="B80" s="132" t="s">
        <v>55</v>
      </c>
      <c r="C80" s="127" t="s">
        <v>116</v>
      </c>
      <c r="D80" s="128" t="s">
        <v>117</v>
      </c>
      <c r="E80" s="131">
        <v>273878.44</v>
      </c>
    </row>
    <row r="81" spans="2:5">
      <c r="B81" s="132" t="s">
        <v>55</v>
      </c>
      <c r="C81" s="129" t="s">
        <v>126</v>
      </c>
      <c r="D81" s="130" t="s">
        <v>127</v>
      </c>
      <c r="E81" s="131">
        <v>1200</v>
      </c>
    </row>
    <row r="82" spans="2:5">
      <c r="B82" s="132" t="s">
        <v>55</v>
      </c>
      <c r="C82" s="129" t="s">
        <v>128</v>
      </c>
      <c r="D82" s="130" t="s">
        <v>129</v>
      </c>
      <c r="E82" s="131">
        <v>500</v>
      </c>
    </row>
    <row r="83" spans="2:5">
      <c r="B83" s="132" t="s">
        <v>55</v>
      </c>
      <c r="C83" s="129" t="s">
        <v>130</v>
      </c>
      <c r="D83" s="130" t="s">
        <v>131</v>
      </c>
      <c r="E83" s="131">
        <v>18000</v>
      </c>
    </row>
    <row r="84" spans="2:5">
      <c r="B84" s="132" t="s">
        <v>55</v>
      </c>
      <c r="C84" s="127" t="s">
        <v>132</v>
      </c>
      <c r="D84" s="128" t="s">
        <v>133</v>
      </c>
      <c r="E84" s="131">
        <v>19700</v>
      </c>
    </row>
    <row r="85" spans="2:5">
      <c r="B85" s="132" t="s">
        <v>55</v>
      </c>
      <c r="C85" s="137" t="s">
        <v>150</v>
      </c>
      <c r="D85" s="130" t="s">
        <v>151</v>
      </c>
      <c r="E85" s="131">
        <v>1142.52</v>
      </c>
    </row>
    <row r="86" spans="2:5">
      <c r="B86" s="132" t="s">
        <v>55</v>
      </c>
      <c r="C86" s="137" t="s">
        <v>134</v>
      </c>
      <c r="D86" s="130" t="s">
        <v>135</v>
      </c>
      <c r="E86" s="131">
        <v>594</v>
      </c>
    </row>
    <row r="87" spans="2:5">
      <c r="B87" s="132" t="s">
        <v>55</v>
      </c>
      <c r="C87" s="137" t="s">
        <v>156</v>
      </c>
      <c r="D87" s="130" t="s">
        <v>157</v>
      </c>
      <c r="E87" s="131">
        <v>6054</v>
      </c>
    </row>
    <row r="88" spans="2:5">
      <c r="B88" s="132" t="s">
        <v>55</v>
      </c>
      <c r="C88" s="129" t="s">
        <v>136</v>
      </c>
      <c r="D88" s="130" t="s">
        <v>137</v>
      </c>
      <c r="E88" s="131">
        <v>7790.52</v>
      </c>
    </row>
    <row r="89" spans="2:5">
      <c r="B89" s="132" t="s">
        <v>55</v>
      </c>
      <c r="C89" s="127" t="s">
        <v>144</v>
      </c>
      <c r="D89" s="128" t="s">
        <v>145</v>
      </c>
      <c r="E89" s="131">
        <v>7790.52</v>
      </c>
    </row>
    <row r="90" spans="2:5">
      <c r="B90" s="132" t="s">
        <v>55</v>
      </c>
      <c r="C90" s="132" t="s">
        <v>58</v>
      </c>
      <c r="D90" s="133" t="s">
        <v>59</v>
      </c>
      <c r="E90" s="131">
        <v>702818.63</v>
      </c>
    </row>
    <row r="91" spans="2:5">
      <c r="B91" s="132" t="s">
        <v>55</v>
      </c>
      <c r="C91" s="134" t="s">
        <v>60</v>
      </c>
      <c r="D91" s="135" t="s">
        <v>61</v>
      </c>
      <c r="E91" s="131">
        <v>702818.63</v>
      </c>
    </row>
    <row r="92" spans="2:5">
      <c r="B92" s="132" t="s">
        <v>178</v>
      </c>
      <c r="C92" s="136" t="s">
        <v>62</v>
      </c>
      <c r="D92" s="130" t="s">
        <v>63</v>
      </c>
      <c r="E92" s="131">
        <v>206723.78</v>
      </c>
    </row>
    <row r="93" spans="2:5">
      <c r="B93" s="132" t="s">
        <v>55</v>
      </c>
      <c r="C93" s="136" t="s">
        <v>64</v>
      </c>
      <c r="D93" s="130" t="s">
        <v>65</v>
      </c>
      <c r="E93" s="131">
        <v>42092.11</v>
      </c>
    </row>
    <row r="94" spans="2:5">
      <c r="B94" s="132" t="s">
        <v>55</v>
      </c>
      <c r="C94" s="137" t="s">
        <v>66</v>
      </c>
      <c r="D94" s="130" t="s">
        <v>67</v>
      </c>
      <c r="E94" s="131">
        <v>248815.89</v>
      </c>
    </row>
    <row r="95" spans="2:5">
      <c r="B95" s="132" t="s">
        <v>55</v>
      </c>
      <c r="C95" s="129" t="s">
        <v>70</v>
      </c>
      <c r="D95" s="130" t="s">
        <v>71</v>
      </c>
      <c r="E95" s="131">
        <v>248815.89</v>
      </c>
    </row>
    <row r="96" spans="2:5">
      <c r="B96" s="132" t="s">
        <v>55</v>
      </c>
      <c r="C96" s="136" t="s">
        <v>72</v>
      </c>
      <c r="D96" s="130" t="s">
        <v>73</v>
      </c>
      <c r="E96" s="131">
        <v>39636.379999999997</v>
      </c>
    </row>
    <row r="97" spans="2:5">
      <c r="B97" s="132" t="s">
        <v>55</v>
      </c>
      <c r="C97" s="136" t="s">
        <v>74</v>
      </c>
      <c r="D97" s="130" t="s">
        <v>75</v>
      </c>
      <c r="E97" s="131">
        <v>14033.22</v>
      </c>
    </row>
    <row r="98" spans="2:5">
      <c r="B98" s="132" t="s">
        <v>55</v>
      </c>
      <c r="C98" s="136" t="s">
        <v>76</v>
      </c>
      <c r="D98" s="130" t="s">
        <v>77</v>
      </c>
      <c r="E98" s="131">
        <v>-28962.15</v>
      </c>
    </row>
    <row r="99" spans="2:5">
      <c r="B99" s="132" t="s">
        <v>55</v>
      </c>
      <c r="C99" s="137" t="s">
        <v>79</v>
      </c>
      <c r="D99" s="130" t="s">
        <v>80</v>
      </c>
      <c r="E99" s="131">
        <v>24707.45</v>
      </c>
    </row>
    <row r="100" spans="2:5">
      <c r="B100" s="132" t="s">
        <v>55</v>
      </c>
      <c r="C100" s="136" t="s">
        <v>81</v>
      </c>
      <c r="D100" s="130" t="s">
        <v>82</v>
      </c>
      <c r="E100" s="131">
        <v>28734.59</v>
      </c>
    </row>
    <row r="101" spans="2:5">
      <c r="B101" s="132" t="s">
        <v>55</v>
      </c>
      <c r="C101" s="137" t="s">
        <v>83</v>
      </c>
      <c r="D101" s="130" t="s">
        <v>84</v>
      </c>
      <c r="E101" s="131">
        <v>28734.59</v>
      </c>
    </row>
    <row r="102" spans="2:5">
      <c r="B102" s="132" t="s">
        <v>55</v>
      </c>
      <c r="C102" s="136" t="s">
        <v>85</v>
      </c>
      <c r="D102" s="130" t="s">
        <v>86</v>
      </c>
      <c r="E102" s="131">
        <v>3060.44</v>
      </c>
    </row>
    <row r="103" spans="2:5">
      <c r="B103" s="132" t="s">
        <v>55</v>
      </c>
      <c r="C103" s="137" t="s">
        <v>87</v>
      </c>
      <c r="D103" s="130" t="s">
        <v>88</v>
      </c>
      <c r="E103" s="131">
        <v>3060.44</v>
      </c>
    </row>
    <row r="104" spans="2:5">
      <c r="B104" s="132" t="s">
        <v>55</v>
      </c>
      <c r="C104" s="129" t="s">
        <v>89</v>
      </c>
      <c r="D104" s="130" t="s">
        <v>90</v>
      </c>
      <c r="E104" s="131">
        <v>56502.48</v>
      </c>
    </row>
    <row r="105" spans="2:5">
      <c r="B105" s="132" t="s">
        <v>55</v>
      </c>
      <c r="C105" s="127" t="s">
        <v>91</v>
      </c>
      <c r="D105" s="128" t="s">
        <v>92</v>
      </c>
      <c r="E105" s="131">
        <v>305318.37</v>
      </c>
    </row>
    <row r="106" spans="2:5">
      <c r="B106" s="132" t="s">
        <v>55</v>
      </c>
      <c r="C106" s="137" t="s">
        <v>93</v>
      </c>
      <c r="D106" s="130" t="s">
        <v>94</v>
      </c>
      <c r="E106" s="131">
        <v>1000</v>
      </c>
    </row>
    <row r="107" spans="2:5">
      <c r="B107" s="132" t="s">
        <v>55</v>
      </c>
      <c r="C107" s="137" t="s">
        <v>95</v>
      </c>
      <c r="D107" s="130" t="s">
        <v>96</v>
      </c>
      <c r="E107" s="131">
        <v>4000</v>
      </c>
    </row>
    <row r="108" spans="2:5">
      <c r="B108" s="132" t="s">
        <v>55</v>
      </c>
      <c r="C108" s="137" t="s">
        <v>97</v>
      </c>
      <c r="D108" s="130" t="s">
        <v>98</v>
      </c>
      <c r="E108" s="131">
        <v>200</v>
      </c>
    </row>
    <row r="109" spans="2:5">
      <c r="B109" s="132" t="s">
        <v>55</v>
      </c>
      <c r="C109" s="137" t="s">
        <v>99</v>
      </c>
      <c r="D109" s="130" t="s">
        <v>100</v>
      </c>
      <c r="E109" s="131">
        <v>500</v>
      </c>
    </row>
    <row r="110" spans="2:5">
      <c r="B110" s="132" t="s">
        <v>55</v>
      </c>
      <c r="C110" s="137" t="s">
        <v>101</v>
      </c>
      <c r="D110" s="130" t="s">
        <v>102</v>
      </c>
      <c r="E110" s="131">
        <v>500</v>
      </c>
    </row>
    <row r="111" spans="2:5">
      <c r="B111" s="132" t="s">
        <v>55</v>
      </c>
      <c r="C111" s="137" t="s">
        <v>172</v>
      </c>
      <c r="D111" s="130" t="s">
        <v>173</v>
      </c>
      <c r="E111" s="131">
        <v>1000</v>
      </c>
    </row>
    <row r="112" spans="2:5">
      <c r="B112" s="132" t="s">
        <v>55</v>
      </c>
      <c r="C112" s="137" t="s">
        <v>103</v>
      </c>
      <c r="D112" s="130" t="s">
        <v>104</v>
      </c>
      <c r="E112" s="131">
        <v>1500</v>
      </c>
    </row>
    <row r="113" spans="2:5">
      <c r="B113" s="132" t="s">
        <v>55</v>
      </c>
      <c r="C113" s="137" t="s">
        <v>105</v>
      </c>
      <c r="D113" s="130" t="s">
        <v>106</v>
      </c>
      <c r="E113" s="131">
        <v>300</v>
      </c>
    </row>
    <row r="114" spans="2:5">
      <c r="B114" s="132" t="s">
        <v>55</v>
      </c>
      <c r="C114" s="137" t="s">
        <v>107</v>
      </c>
      <c r="D114" s="130" t="s">
        <v>108</v>
      </c>
      <c r="E114" s="131">
        <v>1000</v>
      </c>
    </row>
    <row r="115" spans="2:5">
      <c r="B115" s="132" t="s">
        <v>55</v>
      </c>
      <c r="C115" s="137" t="s">
        <v>109</v>
      </c>
      <c r="D115" s="130" t="s">
        <v>110</v>
      </c>
      <c r="E115" s="131">
        <v>1000</v>
      </c>
    </row>
    <row r="116" spans="2:5">
      <c r="B116" s="132" t="s">
        <v>55</v>
      </c>
      <c r="C116" s="129" t="s">
        <v>111</v>
      </c>
      <c r="D116" s="130" t="s">
        <v>112</v>
      </c>
      <c r="E116" s="131">
        <v>11000</v>
      </c>
    </row>
    <row r="117" spans="2:5">
      <c r="B117" s="132" t="s">
        <v>55</v>
      </c>
      <c r="C117" s="127" t="s">
        <v>113</v>
      </c>
      <c r="D117" s="128" t="s">
        <v>112</v>
      </c>
      <c r="E117" s="131">
        <v>11000</v>
      </c>
    </row>
    <row r="118" spans="2:5">
      <c r="B118" s="132" t="s">
        <v>55</v>
      </c>
      <c r="C118" s="129" t="s">
        <v>114</v>
      </c>
      <c r="D118" s="130" t="s">
        <v>115</v>
      </c>
      <c r="E118" s="131">
        <v>5000</v>
      </c>
    </row>
    <row r="119" spans="2:5">
      <c r="B119" s="132" t="s">
        <v>55</v>
      </c>
      <c r="C119" s="127" t="s">
        <v>116</v>
      </c>
      <c r="D119" s="128" t="s">
        <v>117</v>
      </c>
      <c r="E119" s="131">
        <v>5000</v>
      </c>
    </row>
    <row r="120" spans="2:5">
      <c r="B120" s="132" t="s">
        <v>55</v>
      </c>
      <c r="C120" s="129" t="s">
        <v>124</v>
      </c>
      <c r="D120" s="130" t="s">
        <v>125</v>
      </c>
      <c r="E120" s="131">
        <v>2000</v>
      </c>
    </row>
    <row r="121" spans="2:5">
      <c r="B121" s="132" t="s">
        <v>55</v>
      </c>
      <c r="C121" s="129" t="s">
        <v>126</v>
      </c>
      <c r="D121" s="130" t="s">
        <v>127</v>
      </c>
      <c r="E121" s="131">
        <v>800</v>
      </c>
    </row>
    <row r="122" spans="2:5">
      <c r="B122" s="132" t="s">
        <v>55</v>
      </c>
      <c r="C122" s="129" t="s">
        <v>130</v>
      </c>
      <c r="D122" s="130" t="s">
        <v>131</v>
      </c>
      <c r="E122" s="131">
        <v>2386510.58</v>
      </c>
    </row>
    <row r="123" spans="2:5">
      <c r="B123" s="132" t="s">
        <v>55</v>
      </c>
      <c r="C123" s="127" t="s">
        <v>132</v>
      </c>
      <c r="D123" s="128" t="s">
        <v>133</v>
      </c>
      <c r="E123" s="131">
        <v>2389310.58</v>
      </c>
    </row>
    <row r="124" spans="2:5">
      <c r="B124" s="132" t="s">
        <v>55</v>
      </c>
      <c r="C124" s="137" t="s">
        <v>150</v>
      </c>
      <c r="D124" s="130" t="s">
        <v>151</v>
      </c>
      <c r="E124" s="131">
        <v>400</v>
      </c>
    </row>
    <row r="125" spans="2:5">
      <c r="B125" s="132" t="s">
        <v>55</v>
      </c>
      <c r="C125" s="137" t="s">
        <v>134</v>
      </c>
      <c r="D125" s="130" t="s">
        <v>135</v>
      </c>
      <c r="E125" s="131">
        <v>1000</v>
      </c>
    </row>
    <row r="126" spans="2:5">
      <c r="B126" s="132" t="s">
        <v>55</v>
      </c>
      <c r="C126" s="129" t="s">
        <v>136</v>
      </c>
      <c r="D126" s="130" t="s">
        <v>137</v>
      </c>
      <c r="E126" s="131">
        <v>1400</v>
      </c>
    </row>
    <row r="127" spans="2:5">
      <c r="B127" s="132" t="s">
        <v>55</v>
      </c>
      <c r="C127" s="137" t="s">
        <v>174</v>
      </c>
      <c r="D127" s="130" t="s">
        <v>175</v>
      </c>
      <c r="E127" s="131">
        <v>1000</v>
      </c>
    </row>
    <row r="128" spans="2:5">
      <c r="B128" s="132" t="s">
        <v>55</v>
      </c>
      <c r="C128" s="129" t="s">
        <v>138</v>
      </c>
      <c r="D128" s="130" t="s">
        <v>139</v>
      </c>
      <c r="E128" s="131">
        <v>1000</v>
      </c>
    </row>
    <row r="129" spans="2:5">
      <c r="B129" s="132" t="s">
        <v>55</v>
      </c>
      <c r="C129" s="137" t="s">
        <v>140</v>
      </c>
      <c r="D129" s="130" t="s">
        <v>141</v>
      </c>
      <c r="E129" s="131">
        <v>1000</v>
      </c>
    </row>
    <row r="130" spans="2:5">
      <c r="B130" s="132" t="s">
        <v>55</v>
      </c>
      <c r="C130" s="129" t="s">
        <v>142</v>
      </c>
      <c r="D130" s="130" t="s">
        <v>143</v>
      </c>
      <c r="E130" s="131">
        <v>1000</v>
      </c>
    </row>
    <row r="131" spans="2:5">
      <c r="B131" s="132" t="s">
        <v>55</v>
      </c>
      <c r="C131" s="127" t="s">
        <v>144</v>
      </c>
      <c r="D131" s="128" t="s">
        <v>145</v>
      </c>
      <c r="E131" s="131">
        <v>3400</v>
      </c>
    </row>
    <row r="132" spans="2:5">
      <c r="B132" s="132" t="s">
        <v>55</v>
      </c>
      <c r="C132" s="129" t="s">
        <v>146</v>
      </c>
      <c r="D132" s="130" t="s">
        <v>147</v>
      </c>
      <c r="E132" s="131">
        <v>2500</v>
      </c>
    </row>
    <row r="133" spans="2:5">
      <c r="B133" s="132" t="s">
        <v>55</v>
      </c>
      <c r="C133" s="127" t="s">
        <v>148</v>
      </c>
      <c r="D133" s="128" t="s">
        <v>149</v>
      </c>
      <c r="E133" s="131">
        <v>2500</v>
      </c>
    </row>
    <row r="134" spans="2:5">
      <c r="B134" s="132" t="s">
        <v>55</v>
      </c>
      <c r="C134" s="132" t="s">
        <v>58</v>
      </c>
      <c r="D134" s="133" t="s">
        <v>59</v>
      </c>
      <c r="E134" s="131">
        <v>2716528.95</v>
      </c>
    </row>
    <row r="135" spans="2:5">
      <c r="B135" s="132" t="s">
        <v>55</v>
      </c>
      <c r="C135" s="134" t="s">
        <v>60</v>
      </c>
      <c r="D135" s="135" t="s">
        <v>61</v>
      </c>
      <c r="E135" s="131">
        <v>2716528.95</v>
      </c>
    </row>
  </sheetData>
  <pageMargins left="0.75" right="0.25" top="0" bottom="0" header="0.3" footer="0.3"/>
  <pageSetup scale="5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26041-03DD-4BE8-B336-88F29E8856C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7F77804E-188C-4AF4-9B14-571E56A81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499248-AEA5-4EBA-BC7C-09B37FD72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2017 COST ALLOCATION ANALYSIS</vt:lpstr>
      <vt:lpstr>FIELD COLLECTIONS ANALYSIS</vt:lpstr>
      <vt:lpstr>FIELD COLLECTIONS_2017 </vt:lpstr>
      <vt:lpstr>BUDGET DATA</vt:lpstr>
      <vt:lpstr>BARGAINING_UNIT_PWTI</vt:lpstr>
      <vt:lpstr>CORPORATE_AG_2017</vt:lpstr>
      <vt:lpstr>EXEMPT_PWTI</vt:lpstr>
      <vt:lpstr>NON_EXEMPT_PWTI</vt:lpstr>
      <vt:lpstr>PERP</vt:lpstr>
      <vt:lpstr>TAXES_INSURANCE_PERP_2017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2016-04-11T20:56:05Z</dcterms:created>
  <dcterms:modified xsi:type="dcterms:W3CDTF">2016-04-17T22:47:13Z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