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50" windowWidth="18195" windowHeight="7995"/>
  </bookViews>
  <sheets>
    <sheet name="Sheet1" sheetId="1" r:id="rId1"/>
    <sheet name="NEL fcst based on avg LF" sheetId="3" r:id="rId2"/>
  </sheets>
  <definedNames>
    <definedName name="_xlnm.Print_Area" localSheetId="1">'NEL fcst based on avg LF'!$A$4:$K$10</definedName>
    <definedName name="_xlnm.Print_Area" localSheetId="0">Sheet1!$J$4:$M$25</definedName>
    <definedName name="_xlnm.Print_Titles" localSheetId="0">Sheet1!$A:$A</definedName>
  </definedNames>
  <calcPr calcId="145621"/>
</workbook>
</file>

<file path=xl/calcChain.xml><?xml version="1.0" encoding="utf-8"?>
<calcChain xmlns="http://schemas.openxmlformats.org/spreadsheetml/2006/main">
  <c r="B37" i="1" l="1"/>
  <c r="C37" i="1" s="1"/>
  <c r="E10" i="3"/>
  <c r="J9" i="3" l="1"/>
  <c r="D37" i="1"/>
  <c r="E37" i="1" s="1"/>
  <c r="C23" i="1"/>
  <c r="D23" i="1" s="1"/>
  <c r="E23" i="1" s="1"/>
  <c r="F23" i="1" s="1"/>
  <c r="G23" i="1" s="1"/>
  <c r="C18" i="1"/>
  <c r="D18" i="1" s="1"/>
  <c r="E18" i="1" s="1"/>
  <c r="F18" i="1" s="1"/>
  <c r="G18" i="1" s="1"/>
  <c r="C10" i="1"/>
  <c r="D10" i="1" s="1"/>
  <c r="E10" i="1" s="1"/>
  <c r="F10" i="1" s="1"/>
  <c r="G10" i="1" s="1"/>
  <c r="C4" i="1"/>
  <c r="D4" i="1" s="1"/>
  <c r="E4" i="1" s="1"/>
  <c r="F4" i="1" s="1"/>
  <c r="G4" i="1" s="1"/>
  <c r="F37" i="1" l="1"/>
  <c r="B36" i="1"/>
  <c r="G37" i="1" l="1"/>
  <c r="C36" i="1"/>
  <c r="B32" i="1"/>
  <c r="C32" i="1" l="1"/>
  <c r="D36" i="1"/>
  <c r="E36" i="1" s="1"/>
  <c r="B33" i="1" l="1"/>
  <c r="C33" i="1" s="1"/>
  <c r="D33" i="1" s="1"/>
  <c r="E33" i="1" s="1"/>
  <c r="F33" i="1" s="1"/>
  <c r="F36" i="1"/>
  <c r="G36" i="1" l="1"/>
  <c r="C13" i="1" l="1"/>
  <c r="D13" i="1"/>
  <c r="E13" i="1"/>
  <c r="G13" i="1"/>
  <c r="C25" i="1"/>
  <c r="D25" i="1"/>
  <c r="E25" i="1"/>
  <c r="F25" i="1"/>
  <c r="F26" i="1" s="1"/>
  <c r="G25" i="1"/>
  <c r="B9" i="3" l="1"/>
  <c r="H9" i="3" s="1"/>
  <c r="B35" i="1"/>
  <c r="C35" i="1" s="1"/>
  <c r="B31" i="1"/>
  <c r="C31" i="1" s="1"/>
  <c r="D31" i="1" s="1"/>
  <c r="E31" i="1" s="1"/>
  <c r="F31" i="1" s="1"/>
  <c r="D8" i="1"/>
  <c r="B25" i="1"/>
  <c r="F8" i="1"/>
  <c r="F13" i="1"/>
  <c r="F14" i="1" s="1"/>
  <c r="B13" i="1"/>
  <c r="D32" i="1"/>
  <c r="E32" i="1" s="1"/>
  <c r="F32" i="1" s="1"/>
  <c r="D26" i="1"/>
  <c r="C8" i="1"/>
  <c r="E14" i="1"/>
  <c r="D21" i="1"/>
  <c r="F21" i="1"/>
  <c r="B21" i="1"/>
  <c r="D14" i="1"/>
  <c r="H20" i="1"/>
  <c r="E8" i="1"/>
  <c r="H7" i="1"/>
  <c r="B8" i="1"/>
  <c r="H6" i="1"/>
  <c r="H12" i="1"/>
  <c r="C21" i="1"/>
  <c r="G14" i="1"/>
  <c r="C14" i="1"/>
  <c r="H19" i="1"/>
  <c r="G21" i="1"/>
  <c r="G8" i="1"/>
  <c r="G26" i="1"/>
  <c r="E26" i="1"/>
  <c r="C26" i="1"/>
  <c r="H24" i="1"/>
  <c r="E21" i="1"/>
  <c r="K9" i="3" l="1"/>
  <c r="K10" i="3" s="1"/>
  <c r="H10" i="3"/>
  <c r="B43" i="1"/>
  <c r="B44" i="1"/>
  <c r="G31" i="1"/>
  <c r="F41" i="1"/>
  <c r="D35" i="1"/>
  <c r="E35" i="1" s="1"/>
  <c r="C44" i="1"/>
  <c r="C43" i="1"/>
  <c r="F40" i="1"/>
  <c r="G32" i="1"/>
  <c r="H13" i="1"/>
  <c r="B14" i="1"/>
  <c r="B26" i="1"/>
  <c r="H25" i="1"/>
  <c r="B40" i="1"/>
  <c r="B41" i="1"/>
  <c r="H21" i="1"/>
  <c r="H8" i="1"/>
  <c r="M12" i="1" l="1"/>
  <c r="M13" i="1" s="1"/>
  <c r="M24" i="1"/>
  <c r="M25" i="1" s="1"/>
  <c r="G40" i="1"/>
  <c r="F35" i="1"/>
  <c r="E44" i="1"/>
  <c r="E43" i="1"/>
  <c r="H14" i="1"/>
  <c r="H26" i="1"/>
  <c r="C40" i="1"/>
  <c r="C41" i="1"/>
  <c r="G35" i="1" l="1"/>
  <c r="G44" i="1" s="1"/>
  <c r="F44" i="1"/>
  <c r="F43" i="1"/>
  <c r="D40" i="1"/>
  <c r="D44" i="1"/>
  <c r="D43" i="1"/>
  <c r="D41" i="1"/>
  <c r="G43" i="1" l="1"/>
  <c r="E40" i="1"/>
  <c r="E41" i="1"/>
  <c r="G33" i="1" l="1"/>
  <c r="G41" i="1" s="1"/>
</calcChain>
</file>

<file path=xl/comments1.xml><?xml version="1.0" encoding="utf-8"?>
<comments xmlns="http://schemas.openxmlformats.org/spreadsheetml/2006/main">
  <authors>
    <author>Author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Author:
From DED-7, Dismukes testimony</t>
        </r>
      </text>
    </comment>
  </commentList>
</comments>
</file>

<file path=xl/sharedStrings.xml><?xml version="1.0" encoding="utf-8"?>
<sst xmlns="http://schemas.openxmlformats.org/spreadsheetml/2006/main" count="54" uniqueCount="33">
  <si>
    <t>NEL</t>
  </si>
  <si>
    <t>Forecast</t>
  </si>
  <si>
    <t>Variance</t>
  </si>
  <si>
    <t>YTD</t>
  </si>
  <si>
    <t>2015 TYSP Forecast</t>
  </si>
  <si>
    <t>Actuals</t>
  </si>
  <si>
    <t>Cumulative</t>
  </si>
  <si>
    <t>Actual NEL</t>
  </si>
  <si>
    <t>Cumulative Variances</t>
  </si>
  <si>
    <t>Actual Retail Delivered</t>
  </si>
  <si>
    <t>2016 Fcst</t>
  </si>
  <si>
    <t xml:space="preserve">2015 Jul-Dec </t>
  </si>
  <si>
    <t xml:space="preserve"> WN Actual</t>
  </si>
  <si>
    <t>WN Actual</t>
  </si>
  <si>
    <t>2015</t>
  </si>
  <si>
    <t xml:space="preserve">2nd half yr growth </t>
  </si>
  <si>
    <t>needed to hit forecast</t>
  </si>
  <si>
    <t>OPC's proposed 2016 rate case sales forecast</t>
  </si>
  <si>
    <t>FPL's proposed sales forecast</t>
  </si>
  <si>
    <t>WN Actuals</t>
  </si>
  <si>
    <t>YTD June</t>
  </si>
  <si>
    <t>W/N Data (OPC Forecast based on Avg Load Factor)</t>
  </si>
  <si>
    <t>2015 WN NEL</t>
  </si>
  <si>
    <t>January - June WN Actual</t>
  </si>
  <si>
    <t>July - Dec WN Actual</t>
  </si>
  <si>
    <t>W/N Data (FPL's Proposed Sales Forecast)</t>
  </si>
  <si>
    <t>W/N Retail Delivered (FPL's Proposed Sales Forecast)</t>
  </si>
  <si>
    <t>W/N Data (OPC's Proposed 2016 Rate Case Sales Forecast)</t>
  </si>
  <si>
    <t>W/N Retail Delivered (OPC's Proposed 2016 Rate Case Sales Forecast)</t>
  </si>
  <si>
    <t>Annual</t>
  </si>
  <si>
    <t>SFHHA 010981</t>
  </si>
  <si>
    <t>FPL RC-16</t>
  </si>
  <si>
    <t>SFHHA 010982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</si>
</sst>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m\ yyyy"/>
    <numFmt numFmtId="165" formatCode="0.0%"/>
    <numFmt numFmtId="166" formatCode="[$-409]mmm\-yy;@"/>
    <numFmt numFmtId="167" formatCode="0_);\(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3" fillId="0" borderId="0" xfId="0" applyNumberFormat="1" applyFont="1" applyAlignment="1">
      <alignment horizontal="center"/>
    </xf>
    <xf numFmtId="0" fontId="3" fillId="0" borderId="0" xfId="0" applyFont="1" applyFill="1"/>
    <xf numFmtId="3" fontId="3" fillId="0" borderId="0" xfId="0" quotePrefix="1" applyNumberFormat="1" applyFont="1" applyFill="1" applyAlignment="1">
      <alignment horizontal="center"/>
    </xf>
    <xf numFmtId="10" fontId="2" fillId="0" borderId="0" xfId="1" applyNumberFormat="1" applyFont="1" applyFill="1"/>
    <xf numFmtId="0" fontId="3" fillId="0" borderId="0" xfId="0" quotePrefix="1" applyFont="1" applyFill="1" applyAlignment="1">
      <alignment horizontal="left"/>
    </xf>
    <xf numFmtId="0" fontId="4" fillId="0" borderId="0" xfId="0" applyFont="1"/>
    <xf numFmtId="3" fontId="5" fillId="0" borderId="0" xfId="0" quotePrefix="1" applyNumberFormat="1" applyFont="1"/>
    <xf numFmtId="0" fontId="5" fillId="0" borderId="0" xfId="0" applyFont="1"/>
    <xf numFmtId="3" fontId="5" fillId="2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3" fontId="4" fillId="0" borderId="0" xfId="0" applyNumberFormat="1" applyFont="1"/>
    <xf numFmtId="0" fontId="5" fillId="0" borderId="0" xfId="0" applyFont="1" applyFill="1"/>
    <xf numFmtId="3" fontId="5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4" fillId="0" borderId="0" xfId="0" applyFont="1" applyFill="1"/>
    <xf numFmtId="3" fontId="5" fillId="2" borderId="0" xfId="0" applyNumberFormat="1" applyFont="1" applyFill="1" applyAlignment="1">
      <alignment horizontal="righ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165" fontId="4" fillId="0" borderId="0" xfId="1" applyNumberFormat="1" applyFont="1"/>
    <xf numFmtId="0" fontId="6" fillId="0" borderId="0" xfId="0" applyFont="1" applyAlignment="1">
      <alignment horizontal="center"/>
    </xf>
    <xf numFmtId="3" fontId="5" fillId="0" borderId="0" xfId="0" applyNumberFormat="1" applyFont="1"/>
    <xf numFmtId="165" fontId="5" fillId="0" borderId="0" xfId="1" applyNumberFormat="1" applyFont="1"/>
    <xf numFmtId="0" fontId="6" fillId="0" borderId="0" xfId="0" quotePrefix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6" fillId="0" borderId="0" xfId="0" quotePrefix="1" applyFont="1" applyFill="1" applyAlignment="1">
      <alignment horizontal="right"/>
    </xf>
    <xf numFmtId="3" fontId="2" fillId="0" borderId="0" xfId="0" quotePrefix="1" applyNumberFormat="1" applyFont="1" applyFill="1" applyAlignment="1">
      <alignment horizontal="center"/>
    </xf>
    <xf numFmtId="0" fontId="0" fillId="0" borderId="0" xfId="0" applyFont="1"/>
    <xf numFmtId="3" fontId="0" fillId="0" borderId="0" xfId="0" applyNumberFormat="1" applyFont="1"/>
    <xf numFmtId="165" fontId="1" fillId="0" borderId="0" xfId="1" applyNumberFormat="1" applyFont="1"/>
    <xf numFmtId="167" fontId="3" fillId="0" borderId="0" xfId="2" quotePrefix="1" applyNumberFormat="1" applyFont="1" applyAlignment="1">
      <alignment horizontal="center"/>
    </xf>
    <xf numFmtId="165" fontId="2" fillId="0" borderId="0" xfId="1" applyNumberFormat="1" applyFont="1" applyFill="1"/>
    <xf numFmtId="3" fontId="9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4"/>
  <sheetViews>
    <sheetView tabSelected="1" zoomScale="85" zoomScaleNormal="85" workbookViewId="0">
      <pane xSplit="1" ySplit="5" topLeftCell="B6" activePane="bottomRight" state="frozen"/>
      <selection pane="topRight"/>
      <selection pane="bottomLeft"/>
      <selection pane="bottomRight" sqref="A1:A2"/>
    </sheetView>
  </sheetViews>
  <sheetFormatPr defaultColWidth="9.140625" defaultRowHeight="12.75" x14ac:dyDescent="0.2"/>
  <cols>
    <col min="1" max="1" width="66.85546875" style="6" bestFit="1" customWidth="1"/>
    <col min="2" max="2" width="14.28515625" style="6" customWidth="1"/>
    <col min="3" max="3" width="15.42578125" style="6" customWidth="1"/>
    <col min="4" max="4" width="12.42578125" style="6" customWidth="1"/>
    <col min="5" max="5" width="11" style="6" customWidth="1"/>
    <col min="6" max="8" width="11.42578125" style="6" customWidth="1"/>
    <col min="9" max="9" width="7" style="16" customWidth="1"/>
    <col min="10" max="10" width="12.85546875" style="6" bestFit="1" customWidth="1"/>
    <col min="11" max="11" width="11.28515625" style="6" bestFit="1" customWidth="1"/>
    <col min="12" max="12" width="13.42578125" style="6" customWidth="1"/>
    <col min="13" max="13" width="22.140625" style="6" bestFit="1" customWidth="1"/>
    <col min="14" max="16384" width="9.140625" style="6"/>
  </cols>
  <sheetData>
    <row r="1" spans="1:13" ht="13.9" x14ac:dyDescent="0.3">
      <c r="A1" s="36" t="s">
        <v>30</v>
      </c>
    </row>
    <row r="2" spans="1:13" ht="13.9" x14ac:dyDescent="0.3">
      <c r="A2" s="36" t="s">
        <v>31</v>
      </c>
    </row>
    <row r="4" spans="1:13" ht="13.9" x14ac:dyDescent="0.3">
      <c r="A4" s="5" t="s">
        <v>25</v>
      </c>
      <c r="B4" s="27">
        <v>42384</v>
      </c>
      <c r="C4" s="27">
        <f>+B4+30.4</f>
        <v>42414.400000000001</v>
      </c>
      <c r="D4" s="27">
        <f t="shared" ref="D4:G4" si="0">+C4+30.4</f>
        <v>42444.800000000003</v>
      </c>
      <c r="E4" s="27">
        <f t="shared" si="0"/>
        <v>42475.200000000004</v>
      </c>
      <c r="F4" s="27">
        <f t="shared" si="0"/>
        <v>42505.600000000006</v>
      </c>
      <c r="G4" s="27">
        <f t="shared" si="0"/>
        <v>42536.000000000007</v>
      </c>
      <c r="H4" s="1"/>
      <c r="I4" s="15"/>
      <c r="J4" s="21" t="s">
        <v>11</v>
      </c>
      <c r="K4" s="21" t="s">
        <v>14</v>
      </c>
      <c r="L4" s="23" t="s">
        <v>10</v>
      </c>
      <c r="M4" s="26" t="s">
        <v>15</v>
      </c>
    </row>
    <row r="5" spans="1:13" ht="13.9" x14ac:dyDescent="0.3">
      <c r="A5" s="2" t="s">
        <v>0</v>
      </c>
      <c r="B5" s="7"/>
      <c r="C5" s="8"/>
      <c r="D5" s="8"/>
      <c r="E5" s="8"/>
      <c r="F5" s="8"/>
      <c r="G5" s="8"/>
      <c r="H5" s="8" t="s">
        <v>3</v>
      </c>
      <c r="I5" s="13"/>
      <c r="J5" s="21" t="s">
        <v>12</v>
      </c>
      <c r="K5" s="21" t="s">
        <v>13</v>
      </c>
      <c r="L5" s="8"/>
      <c r="M5" s="26" t="s">
        <v>16</v>
      </c>
    </row>
    <row r="6" spans="1:13" ht="13.9" x14ac:dyDescent="0.3">
      <c r="A6" s="17" t="s">
        <v>1</v>
      </c>
      <c r="B6" s="9">
        <v>8809992.2695974037</v>
      </c>
      <c r="C6" s="9">
        <v>8195744.122934862</v>
      </c>
      <c r="D6" s="9">
        <v>8996802.1327875108</v>
      </c>
      <c r="E6" s="9">
        <v>9298664.8950397689</v>
      </c>
      <c r="F6" s="9">
        <v>10570408.261612251</v>
      </c>
      <c r="G6" s="9">
        <v>11076288.476597218</v>
      </c>
      <c r="H6" s="9">
        <f>SUM(B6:G6)</f>
        <v>56947900.158569016</v>
      </c>
      <c r="I6" s="14"/>
      <c r="J6" s="14"/>
      <c r="K6" s="24"/>
      <c r="L6" s="24"/>
      <c r="M6" s="24"/>
    </row>
    <row r="7" spans="1:13" ht="13.9" x14ac:dyDescent="0.3">
      <c r="A7" s="10" t="s">
        <v>5</v>
      </c>
      <c r="B7" s="3">
        <v>8869521.5469111074</v>
      </c>
      <c r="C7" s="3">
        <v>7948714.4825675124</v>
      </c>
      <c r="D7" s="3">
        <v>8774655.4434555992</v>
      </c>
      <c r="E7" s="3">
        <v>9320901.1890943963</v>
      </c>
      <c r="F7" s="3">
        <v>10645015.460248111</v>
      </c>
      <c r="G7" s="3">
        <v>11126067.722814033</v>
      </c>
      <c r="H7" s="3">
        <f>SUM(B7:G7)</f>
        <v>56684875.845090762</v>
      </c>
      <c r="I7" s="3"/>
      <c r="J7" s="3"/>
      <c r="K7" s="24"/>
      <c r="L7" s="8"/>
      <c r="M7" s="25"/>
    </row>
    <row r="8" spans="1:13" ht="13.9" x14ac:dyDescent="0.3">
      <c r="A8" s="10" t="s">
        <v>2</v>
      </c>
      <c r="B8" s="4">
        <f>B7/B6-1</f>
        <v>6.757018109894819E-3</v>
      </c>
      <c r="C8" s="4">
        <f>C7/C6-1</f>
        <v>-3.0141209469444652E-2</v>
      </c>
      <c r="D8" s="4">
        <f t="shared" ref="D8:G8" si="1">D7/D6-1</f>
        <v>-2.4691738914911832E-2</v>
      </c>
      <c r="E8" s="4">
        <f t="shared" si="1"/>
        <v>2.3913426610833177E-3</v>
      </c>
      <c r="F8" s="4">
        <f t="shared" si="1"/>
        <v>7.0581189287461932E-3</v>
      </c>
      <c r="G8" s="4">
        <f t="shared" si="1"/>
        <v>4.4942172029911465E-3</v>
      </c>
      <c r="H8" s="34">
        <f>H7/H6-1</f>
        <v>-4.6186832656844867E-3</v>
      </c>
      <c r="I8" s="4"/>
      <c r="J8" s="4"/>
      <c r="K8" s="4"/>
      <c r="L8" s="8"/>
      <c r="M8" s="8"/>
    </row>
    <row r="9" spans="1:13" ht="13.9" x14ac:dyDescent="0.3">
      <c r="A9" s="13"/>
      <c r="B9" s="8"/>
      <c r="C9" s="8"/>
      <c r="D9" s="8"/>
      <c r="E9" s="8"/>
      <c r="F9" s="8"/>
      <c r="G9" s="8"/>
      <c r="H9" s="8"/>
      <c r="I9" s="13"/>
      <c r="J9" s="13"/>
      <c r="K9" s="8"/>
      <c r="L9" s="8"/>
      <c r="M9" s="8"/>
    </row>
    <row r="10" spans="1:13" ht="13.9" x14ac:dyDescent="0.3">
      <c r="A10" s="5" t="s">
        <v>27</v>
      </c>
      <c r="B10" s="27">
        <v>42384</v>
      </c>
      <c r="C10" s="27">
        <f>+B10+30.4</f>
        <v>42414.400000000001</v>
      </c>
      <c r="D10" s="27">
        <f t="shared" ref="D10:G10" si="2">+C10+30.4</f>
        <v>42444.800000000003</v>
      </c>
      <c r="E10" s="27">
        <f t="shared" si="2"/>
        <v>42475.200000000004</v>
      </c>
      <c r="F10" s="27">
        <f t="shared" si="2"/>
        <v>42505.600000000006</v>
      </c>
      <c r="G10" s="27">
        <f t="shared" si="2"/>
        <v>42536.000000000007</v>
      </c>
      <c r="H10" s="1" t="s">
        <v>3</v>
      </c>
      <c r="I10" s="15"/>
      <c r="J10" s="15"/>
      <c r="K10" s="8"/>
      <c r="L10" s="8"/>
      <c r="M10" s="8"/>
    </row>
    <row r="11" spans="1:13" ht="13.9" x14ac:dyDescent="0.3">
      <c r="A11" s="2" t="s">
        <v>0</v>
      </c>
      <c r="B11" s="7"/>
      <c r="C11" s="8"/>
      <c r="D11" s="8"/>
      <c r="E11" s="8"/>
      <c r="F11" s="8"/>
      <c r="G11" s="8"/>
      <c r="H11" s="8"/>
      <c r="I11" s="13"/>
      <c r="J11" s="13"/>
      <c r="K11" s="8"/>
      <c r="L11" s="8"/>
      <c r="M11" s="8"/>
    </row>
    <row r="12" spans="1:13" ht="13.9" x14ac:dyDescent="0.3">
      <c r="A12" s="17" t="s">
        <v>4</v>
      </c>
      <c r="B12" s="9">
        <v>9204221.903657835</v>
      </c>
      <c r="C12" s="9">
        <v>8549293.8405500595</v>
      </c>
      <c r="D12" s="9">
        <v>9095093.1125073005</v>
      </c>
      <c r="E12" s="9">
        <v>9398296.9858137388</v>
      </c>
      <c r="F12" s="9">
        <v>10734015.329041965</v>
      </c>
      <c r="G12" s="9">
        <v>11128336.955041388</v>
      </c>
      <c r="H12" s="9">
        <f>SUM(B12:G12)</f>
        <v>58109258.126612283</v>
      </c>
      <c r="I12" s="14"/>
      <c r="J12" s="14">
        <v>62318366.445744216</v>
      </c>
      <c r="K12" s="24">
        <v>117907706.19186267</v>
      </c>
      <c r="L12" s="24">
        <v>122220786.35667355</v>
      </c>
      <c r="M12" s="24">
        <f>+L12-H13</f>
        <v>65535910.511582792</v>
      </c>
    </row>
    <row r="13" spans="1:13" ht="13.9" x14ac:dyDescent="0.3">
      <c r="A13" s="10" t="s">
        <v>5</v>
      </c>
      <c r="B13" s="3">
        <f>+B7</f>
        <v>8869521.5469111074</v>
      </c>
      <c r="C13" s="3">
        <f t="shared" ref="C13:G13" si="3">+C7</f>
        <v>7948714.4825675124</v>
      </c>
      <c r="D13" s="3">
        <f t="shared" si="3"/>
        <v>8774655.4434555992</v>
      </c>
      <c r="E13" s="3">
        <f t="shared" si="3"/>
        <v>9320901.1890943963</v>
      </c>
      <c r="F13" s="3">
        <f t="shared" si="3"/>
        <v>10645015.460248111</v>
      </c>
      <c r="G13" s="3">
        <f t="shared" si="3"/>
        <v>11126067.722814033</v>
      </c>
      <c r="H13" s="3">
        <f>SUM(B13:G13)</f>
        <v>56684875.845090762</v>
      </c>
      <c r="I13" s="3"/>
      <c r="J13" s="3"/>
      <c r="K13" s="24"/>
      <c r="L13" s="8"/>
      <c r="M13" s="25">
        <f>+M12/J12-1</f>
        <v>5.1630751082665904E-2</v>
      </c>
    </row>
    <row r="14" spans="1:13" ht="13.9" x14ac:dyDescent="0.3">
      <c r="A14" s="10" t="s">
        <v>2</v>
      </c>
      <c r="B14" s="4">
        <f t="shared" ref="B14" si="4">B13/B12-1</f>
        <v>-3.6363786124464781E-2</v>
      </c>
      <c r="C14" s="4">
        <f t="shared" ref="C14" si="5">C13/C12-1</f>
        <v>-7.0249001751927831E-2</v>
      </c>
      <c r="D14" s="4">
        <f t="shared" ref="D14" si="6">D13/D12-1</f>
        <v>-3.523192836927036E-2</v>
      </c>
      <c r="E14" s="4">
        <f t="shared" ref="E14" si="7">E13/E12-1</f>
        <v>-8.2350873606321651E-3</v>
      </c>
      <c r="F14" s="4">
        <f t="shared" ref="F14" si="8">F13/F12-1</f>
        <v>-8.2913864071961774E-3</v>
      </c>
      <c r="G14" s="4">
        <f t="shared" ref="G14" si="9">G13/G12-1</f>
        <v>-2.0391476610770454E-4</v>
      </c>
      <c r="H14" s="34">
        <f t="shared" ref="H14" si="10">H13/H12-1</f>
        <v>-2.4512140189743681E-2</v>
      </c>
      <c r="I14" s="4"/>
      <c r="J14" s="4"/>
      <c r="K14" s="4"/>
      <c r="L14" s="8"/>
      <c r="M14" s="8"/>
    </row>
    <row r="15" spans="1:13" ht="13.9" x14ac:dyDescent="0.3">
      <c r="A15" s="13"/>
      <c r="B15" s="8"/>
      <c r="C15" s="8"/>
      <c r="D15" s="8"/>
      <c r="E15" s="8"/>
      <c r="F15" s="8"/>
      <c r="G15" s="8"/>
      <c r="H15" s="8"/>
      <c r="I15" s="13"/>
      <c r="J15" s="13"/>
      <c r="K15" s="8"/>
      <c r="L15" s="8"/>
      <c r="M15" s="8"/>
    </row>
    <row r="16" spans="1:13" ht="13.9" x14ac:dyDescent="0.3">
      <c r="A16" s="13"/>
      <c r="B16" s="8"/>
      <c r="C16" s="8"/>
      <c r="D16" s="8"/>
      <c r="E16" s="8"/>
      <c r="F16" s="8"/>
      <c r="G16" s="8"/>
      <c r="H16" s="8"/>
      <c r="I16" s="13"/>
      <c r="J16" s="13"/>
      <c r="K16" s="8"/>
      <c r="L16" s="8"/>
      <c r="M16" s="8"/>
    </row>
    <row r="17" spans="1:13" ht="13.9" x14ac:dyDescent="0.3">
      <c r="A17" s="13"/>
      <c r="B17" s="8"/>
      <c r="C17" s="8"/>
      <c r="D17" s="8"/>
      <c r="E17" s="8"/>
      <c r="F17" s="8"/>
      <c r="G17" s="8"/>
      <c r="H17" s="8"/>
      <c r="I17" s="13"/>
      <c r="J17" s="13"/>
      <c r="K17" s="8"/>
      <c r="L17" s="8"/>
      <c r="M17" s="8"/>
    </row>
    <row r="18" spans="1:13" ht="13.9" x14ac:dyDescent="0.3">
      <c r="A18" s="5" t="s">
        <v>26</v>
      </c>
      <c r="B18" s="27">
        <v>42384</v>
      </c>
      <c r="C18" s="27">
        <f>+B18+30.4</f>
        <v>42414.400000000001</v>
      </c>
      <c r="D18" s="27">
        <f t="shared" ref="D18:G18" si="11">+C18+30.4</f>
        <v>42444.800000000003</v>
      </c>
      <c r="E18" s="27">
        <f t="shared" si="11"/>
        <v>42475.200000000004</v>
      </c>
      <c r="F18" s="27">
        <f t="shared" si="11"/>
        <v>42505.600000000006</v>
      </c>
      <c r="G18" s="27">
        <f t="shared" si="11"/>
        <v>42536.000000000007</v>
      </c>
      <c r="H18" s="1" t="s">
        <v>3</v>
      </c>
      <c r="I18" s="15"/>
      <c r="J18" s="15"/>
      <c r="K18" s="8"/>
      <c r="L18" s="8"/>
      <c r="M18" s="8"/>
    </row>
    <row r="19" spans="1:13" ht="13.9" x14ac:dyDescent="0.3">
      <c r="A19" s="17" t="s">
        <v>1</v>
      </c>
      <c r="B19" s="9">
        <v>7898591.609714604</v>
      </c>
      <c r="C19" s="9">
        <v>7321937.484915047</v>
      </c>
      <c r="D19" s="9">
        <v>8012963.8624269767</v>
      </c>
      <c r="E19" s="9">
        <v>8290995.0274608694</v>
      </c>
      <c r="F19" s="9">
        <v>9511093.2567050494</v>
      </c>
      <c r="G19" s="9">
        <v>9957028.3453667611</v>
      </c>
      <c r="H19" s="9">
        <f>SUM(B19:G19)</f>
        <v>50992609.586589307</v>
      </c>
      <c r="I19" s="14"/>
      <c r="J19" s="14"/>
      <c r="K19" s="24"/>
      <c r="L19" s="24"/>
      <c r="M19" s="24"/>
    </row>
    <row r="20" spans="1:13" ht="13.9" x14ac:dyDescent="0.3">
      <c r="A20" s="10" t="s">
        <v>5</v>
      </c>
      <c r="B20" s="3">
        <v>7908401.3101724666</v>
      </c>
      <c r="C20" s="3">
        <v>7201279.1329769595</v>
      </c>
      <c r="D20" s="3">
        <v>7808676.6698775403</v>
      </c>
      <c r="E20" s="3">
        <v>8410648.9428332727</v>
      </c>
      <c r="F20" s="3">
        <v>9616045.1918808296</v>
      </c>
      <c r="G20" s="3">
        <v>10040942.805266958</v>
      </c>
      <c r="H20" s="3">
        <f>SUM(B20:G20)</f>
        <v>50985994.05300802</v>
      </c>
      <c r="I20" s="3"/>
      <c r="J20" s="3"/>
      <c r="K20" s="24"/>
      <c r="L20" s="8"/>
      <c r="M20" s="25"/>
    </row>
    <row r="21" spans="1:13" ht="13.9" x14ac:dyDescent="0.3">
      <c r="A21" s="11" t="s">
        <v>2</v>
      </c>
      <c r="B21" s="4">
        <f t="shared" ref="B21" si="12">B20/B19-1</f>
        <v>1.2419556476115368E-3</v>
      </c>
      <c r="C21" s="4">
        <f t="shared" ref="C21" si="13">C20/C19-1</f>
        <v>-1.6479019683884544E-2</v>
      </c>
      <c r="D21" s="4">
        <f t="shared" ref="D21" si="14">D20/D19-1</f>
        <v>-2.549458553124706E-2</v>
      </c>
      <c r="E21" s="4">
        <f t="shared" ref="E21" si="15">E20/E19-1</f>
        <v>1.4431791959359952E-2</v>
      </c>
      <c r="F21" s="4">
        <f t="shared" ref="F21" si="16">F20/F19-1</f>
        <v>1.1034686796051796E-2</v>
      </c>
      <c r="G21" s="4">
        <f t="shared" ref="G21" si="17">G20/G19-1</f>
        <v>8.4276610439946165E-3</v>
      </c>
      <c r="H21" s="4">
        <f>H20/H19-1</f>
        <v>-1.2973514465963731E-4</v>
      </c>
      <c r="I21" s="4"/>
      <c r="J21" s="4"/>
      <c r="K21" s="4"/>
      <c r="L21" s="8"/>
      <c r="M21" s="8"/>
    </row>
    <row r="22" spans="1:13" ht="13.9" x14ac:dyDescent="0.3">
      <c r="A22" s="13"/>
      <c r="B22" s="8"/>
      <c r="C22" s="8"/>
      <c r="D22" s="8"/>
      <c r="E22" s="8"/>
      <c r="F22" s="8"/>
      <c r="G22" s="8"/>
      <c r="H22" s="8"/>
      <c r="I22" s="13"/>
      <c r="J22" s="13"/>
      <c r="K22" s="8"/>
      <c r="L22" s="8"/>
      <c r="M22" s="8"/>
    </row>
    <row r="23" spans="1:13" ht="13.9" x14ac:dyDescent="0.3">
      <c r="A23" s="5" t="s">
        <v>28</v>
      </c>
      <c r="B23" s="27">
        <v>42384</v>
      </c>
      <c r="C23" s="27">
        <f>+B23+30.4</f>
        <v>42414.400000000001</v>
      </c>
      <c r="D23" s="27">
        <f t="shared" ref="D23:G23" si="18">+C23+30.4</f>
        <v>42444.800000000003</v>
      </c>
      <c r="E23" s="27">
        <f t="shared" si="18"/>
        <v>42475.200000000004</v>
      </c>
      <c r="F23" s="27">
        <f t="shared" si="18"/>
        <v>42505.600000000006</v>
      </c>
      <c r="G23" s="27">
        <f t="shared" si="18"/>
        <v>42536.000000000007</v>
      </c>
      <c r="H23" s="1" t="s">
        <v>3</v>
      </c>
      <c r="I23" s="15"/>
      <c r="J23" s="15"/>
      <c r="K23" s="8"/>
      <c r="L23" s="8"/>
      <c r="M23" s="8"/>
    </row>
    <row r="24" spans="1:13" ht="13.9" x14ac:dyDescent="0.3">
      <c r="A24" s="17" t="s">
        <v>4</v>
      </c>
      <c r="B24" s="9">
        <v>8210308.0748357335</v>
      </c>
      <c r="C24" s="9">
        <v>7658890.5521743502</v>
      </c>
      <c r="D24" s="9">
        <v>8162616.2250939962</v>
      </c>
      <c r="E24" s="9">
        <v>8448316.3446146324</v>
      </c>
      <c r="F24" s="9">
        <v>9632299.3087559585</v>
      </c>
      <c r="G24" s="9">
        <v>9957078.7731176987</v>
      </c>
      <c r="H24" s="9">
        <f>SUM(B24:G24)</f>
        <v>52069509.27859237</v>
      </c>
      <c r="I24" s="14"/>
      <c r="J24" s="14">
        <v>55970958.068499796</v>
      </c>
      <c r="K24" s="24">
        <v>105704054.88795687</v>
      </c>
      <c r="L24" s="24">
        <v>109487488.08577994</v>
      </c>
      <c r="M24" s="24">
        <f>+L24-H25</f>
        <v>58501494.032771915</v>
      </c>
    </row>
    <row r="25" spans="1:13" ht="13.9" x14ac:dyDescent="0.3">
      <c r="A25" s="10" t="s">
        <v>5</v>
      </c>
      <c r="B25" s="3">
        <f>+B20</f>
        <v>7908401.3101724666</v>
      </c>
      <c r="C25" s="3">
        <f t="shared" ref="C25:G25" si="19">+C20</f>
        <v>7201279.1329769595</v>
      </c>
      <c r="D25" s="3">
        <f t="shared" si="19"/>
        <v>7808676.6698775403</v>
      </c>
      <c r="E25" s="3">
        <f t="shared" si="19"/>
        <v>8410648.9428332727</v>
      </c>
      <c r="F25" s="3">
        <f t="shared" si="19"/>
        <v>9616045.1918808296</v>
      </c>
      <c r="G25" s="3">
        <f t="shared" si="19"/>
        <v>10040942.805266958</v>
      </c>
      <c r="H25" s="3">
        <f>SUM(B25:G25)</f>
        <v>50985994.05300802</v>
      </c>
      <c r="I25" s="3"/>
      <c r="J25" s="3"/>
      <c r="K25" s="24"/>
      <c r="L25" s="8"/>
      <c r="M25" s="25">
        <f>+M24/J24-1</f>
        <v>4.5211589216949566E-2</v>
      </c>
    </row>
    <row r="26" spans="1:13" ht="13.9" x14ac:dyDescent="0.3">
      <c r="A26" s="11" t="s">
        <v>2</v>
      </c>
      <c r="B26" s="4">
        <f t="shared" ref="B26" si="20">B25/B24-1</f>
        <v>-3.6771673110367109E-2</v>
      </c>
      <c r="C26" s="4">
        <f t="shared" ref="C26" si="21">C25/C24-1</f>
        <v>-5.974904799592351E-2</v>
      </c>
      <c r="D26" s="4">
        <f t="shared" ref="D26" si="22">D25/D24-1</f>
        <v>-4.3361043255758402E-2</v>
      </c>
      <c r="E26" s="4">
        <f t="shared" ref="E26" si="23">E25/E24-1</f>
        <v>-4.458569050313832E-3</v>
      </c>
      <c r="F26" s="4">
        <f t="shared" ref="F26" si="24">F25/F24-1</f>
        <v>-1.6874596972245026E-3</v>
      </c>
      <c r="G26" s="4">
        <f t="shared" ref="G26" si="25">G25/G24-1</f>
        <v>8.4225538493958307E-3</v>
      </c>
      <c r="H26" s="34">
        <f t="shared" ref="H26" si="26">H25/H24-1</f>
        <v>-2.0809015498631234E-2</v>
      </c>
      <c r="I26" s="4"/>
      <c r="J26" s="4"/>
      <c r="K26" s="4"/>
    </row>
    <row r="27" spans="1:13" ht="13.9" x14ac:dyDescent="0.3">
      <c r="A27" s="16"/>
    </row>
    <row r="28" spans="1:13" ht="13.9" x14ac:dyDescent="0.3">
      <c r="A28" s="16"/>
    </row>
    <row r="30" spans="1:13" ht="13.9" x14ac:dyDescent="0.3">
      <c r="A30" s="19" t="s">
        <v>6</v>
      </c>
    </row>
    <row r="31" spans="1:13" ht="13.9" x14ac:dyDescent="0.3">
      <c r="A31" s="6" t="s">
        <v>7</v>
      </c>
      <c r="B31" s="12">
        <f>B7</f>
        <v>8869521.5469111074</v>
      </c>
      <c r="C31" s="12">
        <f>B31+C7</f>
        <v>16818236.029478621</v>
      </c>
      <c r="D31" s="12">
        <f>C31+D7</f>
        <v>25592891.47293422</v>
      </c>
      <c r="E31" s="12">
        <f>D31+E7</f>
        <v>34913792.662028618</v>
      </c>
      <c r="F31" s="12">
        <f>E31+F7</f>
        <v>45558808.122276731</v>
      </c>
      <c r="G31" s="12">
        <f>F31+G7</f>
        <v>56684875.845090762</v>
      </c>
      <c r="K31" s="22"/>
    </row>
    <row r="32" spans="1:13" ht="13.9" x14ac:dyDescent="0.3">
      <c r="A32" s="18" t="s">
        <v>18</v>
      </c>
      <c r="B32" s="12">
        <f>B6</f>
        <v>8809992.2695974037</v>
      </c>
      <c r="C32" s="12">
        <f>+B32+C6</f>
        <v>17005736.392532267</v>
      </c>
      <c r="D32" s="12">
        <f>+C32+D6</f>
        <v>26002538.525319777</v>
      </c>
      <c r="E32" s="12">
        <f>+D32+E6</f>
        <v>35301203.420359544</v>
      </c>
      <c r="F32" s="12">
        <f>+E32+F6</f>
        <v>45871611.681971796</v>
      </c>
      <c r="G32" s="12">
        <f>+F32+G6</f>
        <v>56947900.158569016</v>
      </c>
      <c r="K32" s="22"/>
    </row>
    <row r="33" spans="1:7" ht="13.9" x14ac:dyDescent="0.3">
      <c r="A33" s="18" t="s">
        <v>17</v>
      </c>
      <c r="B33" s="12">
        <f>B12</f>
        <v>9204221.903657835</v>
      </c>
      <c r="C33" s="12">
        <f>+B33+C12</f>
        <v>17753515.744207896</v>
      </c>
      <c r="D33" s="12">
        <f>+C33+D12</f>
        <v>26848608.856715195</v>
      </c>
      <c r="E33" s="12">
        <f>+D33+E12</f>
        <v>36246905.842528932</v>
      </c>
      <c r="F33" s="12">
        <f>+E33+F12</f>
        <v>46980921.171570897</v>
      </c>
      <c r="G33" s="12">
        <f>+F33+G12</f>
        <v>58109258.126612283</v>
      </c>
    </row>
    <row r="35" spans="1:7" ht="13.9" x14ac:dyDescent="0.3">
      <c r="A35" s="18" t="s">
        <v>9</v>
      </c>
      <c r="B35" s="12">
        <f>B20</f>
        <v>7908401.3101724666</v>
      </c>
      <c r="C35" s="12">
        <f>+B35+C20</f>
        <v>15109680.443149425</v>
      </c>
      <c r="D35" s="12">
        <f>+C35+D20</f>
        <v>22918357.113026965</v>
      </c>
      <c r="E35" s="12">
        <f>+D35+E20</f>
        <v>31329006.055860236</v>
      </c>
      <c r="F35" s="12">
        <f>+E35+F20</f>
        <v>40945051.247741066</v>
      </c>
      <c r="G35" s="12">
        <f>+F35+G20</f>
        <v>50985994.05300802</v>
      </c>
    </row>
    <row r="36" spans="1:7" ht="13.9" x14ac:dyDescent="0.3">
      <c r="A36" s="18" t="s">
        <v>18</v>
      </c>
      <c r="B36" s="12">
        <f>B19</f>
        <v>7898591.609714604</v>
      </c>
      <c r="C36" s="12">
        <f>+B36+C19</f>
        <v>15220529.094629651</v>
      </c>
      <c r="D36" s="12">
        <f>+C36+D19</f>
        <v>23233492.957056627</v>
      </c>
      <c r="E36" s="12">
        <f>+D36+E19</f>
        <v>31524487.984517496</v>
      </c>
      <c r="F36" s="12">
        <f>+E36+F19</f>
        <v>41035581.241222546</v>
      </c>
      <c r="G36" s="12">
        <f>+F36+G19</f>
        <v>50992609.586589307</v>
      </c>
    </row>
    <row r="37" spans="1:7" ht="13.9" x14ac:dyDescent="0.3">
      <c r="A37" s="18" t="s">
        <v>17</v>
      </c>
      <c r="B37" s="12">
        <f>B24</f>
        <v>8210308.0748357335</v>
      </c>
      <c r="C37" s="12">
        <f>+B37+C24</f>
        <v>15869198.627010085</v>
      </c>
      <c r="D37" s="12">
        <f>+C37+D24</f>
        <v>24031814.852104083</v>
      </c>
      <c r="E37" s="12">
        <f>+D37+E24</f>
        <v>32480131.196718715</v>
      </c>
      <c r="F37" s="12">
        <f>+E37+F24</f>
        <v>42112430.505474672</v>
      </c>
      <c r="G37" s="12">
        <f>+F37+G24</f>
        <v>52069509.27859237</v>
      </c>
    </row>
    <row r="39" spans="1:7" ht="13.9" x14ac:dyDescent="0.3">
      <c r="A39" s="20" t="s">
        <v>8</v>
      </c>
    </row>
    <row r="40" spans="1:7" x14ac:dyDescent="0.2">
      <c r="A40" s="18" t="s">
        <v>18</v>
      </c>
      <c r="B40" s="12">
        <f>+B31-B32</f>
        <v>59529.277313703671</v>
      </c>
      <c r="C40" s="12">
        <f t="shared" ref="C40:E40" si="27">+C31-C32</f>
        <v>-187500.36305364594</v>
      </c>
      <c r="D40" s="12">
        <f t="shared" si="27"/>
        <v>-409647.05238555744</v>
      </c>
      <c r="E40" s="12">
        <f t="shared" si="27"/>
        <v>-387410.7583309263</v>
      </c>
      <c r="F40" s="12">
        <f>+F31-F32</f>
        <v>-312803.55969506502</v>
      </c>
      <c r="G40" s="12">
        <f>+G31-G32</f>
        <v>-263024.31347825378</v>
      </c>
    </row>
    <row r="41" spans="1:7" x14ac:dyDescent="0.2">
      <c r="A41" s="18" t="s">
        <v>17</v>
      </c>
      <c r="B41" s="12">
        <f>+B31-B33</f>
        <v>-334700.3567467276</v>
      </c>
      <c r="C41" s="12">
        <f t="shared" ref="C41:E41" si="28">+C31-C33</f>
        <v>-935279.71472927555</v>
      </c>
      <c r="D41" s="12">
        <f t="shared" si="28"/>
        <v>-1255717.3837809749</v>
      </c>
      <c r="E41" s="12">
        <f t="shared" si="28"/>
        <v>-1333113.1805003136</v>
      </c>
      <c r="F41" s="12">
        <f>+F31-F33</f>
        <v>-1422113.0492941663</v>
      </c>
      <c r="G41" s="35">
        <f>+G31-G33</f>
        <v>-1424382.2815215215</v>
      </c>
    </row>
    <row r="43" spans="1:7" x14ac:dyDescent="0.2">
      <c r="A43" s="18" t="s">
        <v>18</v>
      </c>
      <c r="B43" s="12">
        <f>+B35-B36</f>
        <v>9809.7004578625783</v>
      </c>
      <c r="C43" s="12">
        <f>+C35-C36</f>
        <v>-110848.65148022585</v>
      </c>
      <c r="D43" s="12">
        <f t="shared" ref="D43" si="29">+D35-D36</f>
        <v>-315135.84402966127</v>
      </c>
      <c r="E43" s="12">
        <f>+E35-E36</f>
        <v>-195481.92865725979</v>
      </c>
      <c r="F43" s="12">
        <f>+F35-F36</f>
        <v>-90529.993481479585</v>
      </c>
      <c r="G43" s="12">
        <f>+G35-G36</f>
        <v>-6615.5335812866688</v>
      </c>
    </row>
    <row r="44" spans="1:7" x14ac:dyDescent="0.2">
      <c r="A44" s="18" t="s">
        <v>17</v>
      </c>
      <c r="B44" s="12">
        <f>+B35-B37</f>
        <v>-301906.76466326695</v>
      </c>
      <c r="C44" s="12">
        <f>+C35-C37</f>
        <v>-759518.1838606596</v>
      </c>
      <c r="D44" s="12">
        <f t="shared" ref="D44" si="30">+D35-D37</f>
        <v>-1113457.7390771173</v>
      </c>
      <c r="E44" s="12">
        <f>+E35-E37</f>
        <v>-1151125.1408584788</v>
      </c>
      <c r="F44" s="12">
        <f>+F35-F37</f>
        <v>-1167379.2577336058</v>
      </c>
      <c r="G44" s="35">
        <f>+G35-G37</f>
        <v>-1083515.2255843505</v>
      </c>
    </row>
  </sheetData>
  <pageMargins left="0.95" right="0.7" top="1.25" bottom="0.75" header="0.3" footer="0.3"/>
  <pageSetup scale="83" orientation="landscape" r:id="rId1"/>
  <headerFooter>
    <oddFooter>&amp;C&amp;Z&amp;F&amp;A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="85" zoomScaleNormal="85" workbookViewId="0">
      <selection activeCell="B12" sqref="B12"/>
    </sheetView>
  </sheetViews>
  <sheetFormatPr defaultRowHeight="15" x14ac:dyDescent="0.25"/>
  <cols>
    <col min="1" max="2" width="13.28515625" customWidth="1"/>
    <col min="3" max="3" width="6.42578125" customWidth="1"/>
    <col min="4" max="4" width="12.5703125" bestFit="1" customWidth="1"/>
    <col min="5" max="5" width="12.140625" customWidth="1"/>
    <col min="6" max="6" width="6" customWidth="1"/>
    <col min="7" max="7" width="12.5703125" customWidth="1"/>
    <col min="8" max="8" width="12.28515625" customWidth="1"/>
    <col min="9" max="9" width="6.28515625" customWidth="1"/>
    <col min="10" max="10" width="11.7109375" customWidth="1"/>
    <col min="11" max="11" width="12.5703125" customWidth="1"/>
  </cols>
  <sheetData>
    <row r="1" spans="1:11" x14ac:dyDescent="0.3">
      <c r="A1" s="37" t="s">
        <v>32</v>
      </c>
    </row>
    <row r="2" spans="1:11" x14ac:dyDescent="0.3">
      <c r="A2" s="37" t="s">
        <v>31</v>
      </c>
    </row>
    <row r="4" spans="1:11" x14ac:dyDescent="0.3">
      <c r="A4" s="2" t="s">
        <v>0</v>
      </c>
    </row>
    <row r="5" spans="1:11" x14ac:dyDescent="0.3">
      <c r="A5" s="5" t="s">
        <v>21</v>
      </c>
    </row>
    <row r="6" spans="1:11" x14ac:dyDescent="0.3">
      <c r="D6" s="38" t="s">
        <v>29</v>
      </c>
      <c r="E6" s="38"/>
      <c r="G6" s="38" t="s">
        <v>23</v>
      </c>
      <c r="H6" s="38"/>
      <c r="J6" s="39" t="s">
        <v>24</v>
      </c>
      <c r="K6" s="38"/>
    </row>
    <row r="7" spans="1:11" x14ac:dyDescent="0.3">
      <c r="B7" s="21" t="s">
        <v>20</v>
      </c>
      <c r="D7" s="21" t="s">
        <v>22</v>
      </c>
      <c r="E7" s="21" t="s">
        <v>1</v>
      </c>
      <c r="G7" s="33">
        <v>2015</v>
      </c>
      <c r="H7" s="33">
        <v>2016</v>
      </c>
      <c r="J7" s="33">
        <v>2015</v>
      </c>
      <c r="K7" s="33">
        <v>2016</v>
      </c>
    </row>
    <row r="8" spans="1:11" x14ac:dyDescent="0.3">
      <c r="B8" s="8"/>
      <c r="E8" s="3"/>
    </row>
    <row r="9" spans="1:11" x14ac:dyDescent="0.3">
      <c r="A9" s="28" t="s">
        <v>19</v>
      </c>
      <c r="B9" s="29">
        <f>SUM(Sheet1!B7:G7)</f>
        <v>56684875.845090762</v>
      </c>
      <c r="C9" s="30"/>
      <c r="D9" s="29">
        <v>117907706.19186267</v>
      </c>
      <c r="E9" s="29">
        <v>124992685</v>
      </c>
      <c r="F9" s="30"/>
      <c r="G9" s="31">
        <v>55589339.746118456</v>
      </c>
      <c r="H9" s="31">
        <f>+B9</f>
        <v>56684875.845090762</v>
      </c>
      <c r="I9" s="30"/>
      <c r="J9" s="31">
        <f>D9-G9</f>
        <v>62318366.445744216</v>
      </c>
      <c r="K9" s="31">
        <f>E9-H9</f>
        <v>68307809.154909238</v>
      </c>
    </row>
    <row r="10" spans="1:11" x14ac:dyDescent="0.3">
      <c r="B10" s="30"/>
      <c r="C10" s="30"/>
      <c r="D10" s="30"/>
      <c r="E10" s="32">
        <f>+E9/D9-1</f>
        <v>6.0089192105971856E-2</v>
      </c>
      <c r="F10" s="30"/>
      <c r="G10" s="30"/>
      <c r="H10" s="32">
        <f>+H9/G9-1</f>
        <v>1.97076652461734E-2</v>
      </c>
      <c r="I10" s="30"/>
      <c r="J10" s="30"/>
      <c r="K10" s="32">
        <f>+K9/J9-1</f>
        <v>9.6110393304028152E-2</v>
      </c>
    </row>
    <row r="11" spans="1:11" x14ac:dyDescent="0.3">
      <c r="A11" s="10"/>
      <c r="B11" s="4"/>
      <c r="C11" s="30"/>
      <c r="D11" s="30"/>
      <c r="E11" s="30"/>
      <c r="F11" s="30"/>
      <c r="G11" s="30"/>
      <c r="H11" s="30"/>
      <c r="I11" s="30"/>
    </row>
    <row r="12" spans="1:11" x14ac:dyDescent="0.3">
      <c r="B12" s="30"/>
      <c r="C12" s="30"/>
      <c r="D12" s="30"/>
      <c r="E12" s="30"/>
      <c r="F12" s="30"/>
      <c r="G12" s="30"/>
      <c r="H12" s="30"/>
      <c r="I12" s="30"/>
    </row>
  </sheetData>
  <mergeCells count="3">
    <mergeCell ref="G6:H6"/>
    <mergeCell ref="J6:K6"/>
    <mergeCell ref="D6:E6"/>
  </mergeCells>
  <pageMargins left="0.7" right="0.7" top="1.25" bottom="0.75" header="0.3" footer="0.3"/>
  <pageSetup orientation="landscape" r:id="rId1"/>
  <headerFooter>
    <oddFooter>&amp;C&amp;Z&amp;F&amp;A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NEL fcst based on avg LF</vt:lpstr>
      <vt:lpstr>'NEL fcst based on avg LF'!Print_Area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2016-08-01T15:04:05Z</dcterms:created>
  <dcterms:modified xsi:type="dcterms:W3CDTF">2016-08-01T15:04:07Z</dcterms:modified>
</cp:coreProperties>
</file>