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396" windowWidth="14112" windowHeight="72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8" i="1" l="1"/>
  <c r="E22" i="1" l="1"/>
  <c r="E21" i="1"/>
  <c r="D12" i="1"/>
  <c r="D9" i="1"/>
  <c r="C21" i="1"/>
  <c r="C22" i="1" s="1"/>
  <c r="G7" i="1"/>
  <c r="G17" i="1"/>
  <c r="G16" i="1"/>
  <c r="F18" i="1"/>
  <c r="F9" i="1"/>
  <c r="G19" i="1" l="1"/>
  <c r="G28" i="1" s="1"/>
  <c r="F23" i="1"/>
  <c r="G10" i="1"/>
  <c r="D21" i="1"/>
  <c r="D22" i="1" s="1"/>
  <c r="B18" i="1" l="1"/>
  <c r="B9" i="1"/>
  <c r="B21" i="1" l="1"/>
  <c r="B22" i="1" s="1"/>
</calcChain>
</file>

<file path=xl/sharedStrings.xml><?xml version="1.0" encoding="utf-8"?>
<sst xmlns="http://schemas.openxmlformats.org/spreadsheetml/2006/main" count="28" uniqueCount="26">
  <si>
    <t>GPE</t>
  </si>
  <si>
    <t>GFL 13-24</t>
  </si>
  <si>
    <t>GFM</t>
  </si>
  <si>
    <t>GFL 1-12</t>
  </si>
  <si>
    <t>GFM CTs</t>
  </si>
  <si>
    <t>GFL CTs</t>
  </si>
  <si>
    <t>Improvement Btu/kWh</t>
  </si>
  <si>
    <t>Avg</t>
  </si>
  <si>
    <t>COD</t>
  </si>
  <si>
    <t>PFM-3 Capacity upgrade</t>
  </si>
  <si>
    <t>Total new/upgraded CT capacity</t>
  </si>
  <si>
    <t>Total</t>
  </si>
  <si>
    <t>Summer MW</t>
  </si>
  <si>
    <t>Summer Nominal MW</t>
  </si>
  <si>
    <t>Existing PFM-3 CTs</t>
  </si>
  <si>
    <t>2014 Existing ANOHR (Btu/kWh)</t>
  </si>
  <si>
    <t>Summary Nominal ANOHR (Btu/kWH)</t>
  </si>
  <si>
    <t>Summary Nominal ANOHR  (Btu/kWh)</t>
  </si>
  <si>
    <t>Existing 2014  (Btu/kWh)</t>
  </si>
  <si>
    <t>Age difference ==&gt;</t>
  </si>
  <si>
    <t>HR reduction % ==&gt;</t>
  </si>
  <si>
    <t>TYSP Est. New ANOHR  (Btu/kWh)</t>
  </si>
  <si>
    <t>Sources: FPL 2015 TYSP - Schedule 1, pg 25, col 10; and Schedule 9, pages 98-99, line 12</t>
  </si>
  <si>
    <t>years</t>
  </si>
  <si>
    <t>FPL RC-16</t>
  </si>
  <si>
    <t>OPC 010081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</si>
</sst>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" fontId="0" fillId="0" borderId="0" xfId="0" applyNumberFormat="1"/>
    <xf numFmtId="41" fontId="0" fillId="0" borderId="0" xfId="1" applyFont="1"/>
    <xf numFmtId="41" fontId="0" fillId="0" borderId="1" xfId="1" applyFont="1" applyBorder="1"/>
    <xf numFmtId="41" fontId="0" fillId="0" borderId="0" xfId="0" applyNumberFormat="1"/>
    <xf numFmtId="9" fontId="0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horizontal="center" wrapText="1"/>
    </xf>
    <xf numFmtId="41" fontId="0" fillId="0" borderId="0" xfId="1" applyFont="1" applyBorder="1"/>
    <xf numFmtId="9" fontId="0" fillId="0" borderId="0" xfId="2" applyNumberFormat="1" applyFont="1" applyFill="1"/>
    <xf numFmtId="1" fontId="2" fillId="2" borderId="0" xfId="0" applyNumberFormat="1" applyFont="1" applyFill="1"/>
    <xf numFmtId="9" fontId="2" fillId="2" borderId="0" xfId="2" applyNumberFormat="1" applyFont="1" applyFill="1"/>
    <xf numFmtId="0" fontId="2" fillId="2" borderId="0" xfId="0" applyFont="1" applyFill="1"/>
    <xf numFmtId="0" fontId="0" fillId="0" borderId="0" xfId="0" applyAlignment="1"/>
    <xf numFmtId="0" fontId="0" fillId="0" borderId="0" xfId="0" applyAlignment="1">
      <alignment vertical="top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A2" sqref="A2"/>
    </sheetView>
  </sheetViews>
  <sheetFormatPr defaultColWidth="9.88671875" defaultRowHeight="13.2" x14ac:dyDescent="0.25"/>
  <cols>
    <col min="1" max="1" width="12" customWidth="1"/>
  </cols>
  <sheetData>
    <row r="1" spans="1:8" x14ac:dyDescent="0.25">
      <c r="A1" s="7" t="s">
        <v>25</v>
      </c>
    </row>
    <row r="2" spans="1:8" x14ac:dyDescent="0.25">
      <c r="A2" s="7" t="s">
        <v>24</v>
      </c>
    </row>
    <row r="3" spans="1:8" ht="66" x14ac:dyDescent="0.25">
      <c r="B3" s="9" t="s">
        <v>15</v>
      </c>
      <c r="C3" s="9" t="s">
        <v>17</v>
      </c>
      <c r="D3" s="9" t="s">
        <v>18</v>
      </c>
      <c r="E3" s="9" t="s">
        <v>16</v>
      </c>
      <c r="F3" s="6" t="s">
        <v>8</v>
      </c>
      <c r="G3" s="9" t="s">
        <v>12</v>
      </c>
      <c r="H3" s="9" t="s">
        <v>13</v>
      </c>
    </row>
    <row r="5" spans="1:8" x14ac:dyDescent="0.25">
      <c r="A5" t="s">
        <v>0</v>
      </c>
      <c r="B5" s="2">
        <v>17326</v>
      </c>
      <c r="D5" s="2">
        <v>17326</v>
      </c>
      <c r="E5" s="2"/>
      <c r="F5">
        <v>1971</v>
      </c>
      <c r="G5">
        <v>420</v>
      </c>
    </row>
    <row r="6" spans="1:8" x14ac:dyDescent="0.25">
      <c r="A6" t="s">
        <v>3</v>
      </c>
      <c r="B6" s="2">
        <v>16434</v>
      </c>
      <c r="D6" s="2">
        <v>16434</v>
      </c>
      <c r="E6" s="2"/>
      <c r="F6">
        <v>1970</v>
      </c>
      <c r="G6">
        <v>420</v>
      </c>
    </row>
    <row r="7" spans="1:8" x14ac:dyDescent="0.25">
      <c r="A7" t="s">
        <v>1</v>
      </c>
      <c r="B7" s="2">
        <v>18674</v>
      </c>
      <c r="D7" s="2">
        <v>18674</v>
      </c>
      <c r="E7" s="2"/>
      <c r="F7">
        <v>1970</v>
      </c>
      <c r="G7">
        <f>420-(420/12)*2</f>
        <v>350</v>
      </c>
    </row>
    <row r="8" spans="1:8" x14ac:dyDescent="0.25">
      <c r="A8" t="s">
        <v>2</v>
      </c>
      <c r="B8" s="3">
        <v>15291</v>
      </c>
      <c r="D8" s="3">
        <v>15291</v>
      </c>
      <c r="E8" s="3"/>
      <c r="F8" s="8">
        <v>1974</v>
      </c>
      <c r="G8" s="8">
        <f>648-(648/12)*2</f>
        <v>540</v>
      </c>
    </row>
    <row r="9" spans="1:8" x14ac:dyDescent="0.25">
      <c r="A9" t="s">
        <v>7</v>
      </c>
      <c r="B9" s="2">
        <f>AVERAGE(B5:B8)</f>
        <v>16931.25</v>
      </c>
      <c r="C9" s="2">
        <v>17000</v>
      </c>
      <c r="D9" s="2">
        <f>AVERAGE(D5:D8)</f>
        <v>16931.25</v>
      </c>
      <c r="E9" s="2">
        <v>17000</v>
      </c>
      <c r="F9" s="1">
        <f>AVERAGE(F5:F8)</f>
        <v>1971.25</v>
      </c>
    </row>
    <row r="10" spans="1:8" x14ac:dyDescent="0.25">
      <c r="A10" t="s">
        <v>11</v>
      </c>
      <c r="C10" s="2"/>
      <c r="G10">
        <f>SUM(G5:G8)</f>
        <v>1730</v>
      </c>
      <c r="H10">
        <v>1700</v>
      </c>
    </row>
    <row r="11" spans="1:8" x14ac:dyDescent="0.25">
      <c r="C11" s="2"/>
    </row>
    <row r="12" spans="1:8" x14ac:dyDescent="0.25">
      <c r="A12" t="s">
        <v>14</v>
      </c>
      <c r="C12" s="2"/>
      <c r="D12" s="2">
        <f>(10958+10954)/2</f>
        <v>10956</v>
      </c>
      <c r="E12" s="2">
        <v>11000</v>
      </c>
    </row>
    <row r="13" spans="1:8" x14ac:dyDescent="0.25">
      <c r="C13" s="2"/>
    </row>
    <row r="14" spans="1:8" x14ac:dyDescent="0.25">
      <c r="C14" s="2"/>
    </row>
    <row r="15" spans="1:8" ht="66" x14ac:dyDescent="0.25">
      <c r="B15" s="9" t="s">
        <v>21</v>
      </c>
      <c r="C15" s="2"/>
      <c r="D15" s="7"/>
      <c r="E15" s="7"/>
    </row>
    <row r="16" spans="1:8" x14ac:dyDescent="0.25">
      <c r="A16" t="s">
        <v>4</v>
      </c>
      <c r="B16" s="2">
        <v>10075</v>
      </c>
      <c r="C16" s="2"/>
      <c r="D16" s="2"/>
      <c r="E16" s="2"/>
      <c r="F16">
        <v>2016</v>
      </c>
      <c r="G16">
        <f>2*231</f>
        <v>462</v>
      </c>
    </row>
    <row r="17" spans="1:9" x14ac:dyDescent="0.25">
      <c r="A17" t="s">
        <v>5</v>
      </c>
      <c r="B17" s="3">
        <v>10203</v>
      </c>
      <c r="C17" s="2"/>
      <c r="D17" s="10"/>
      <c r="E17" s="10"/>
      <c r="F17" s="8">
        <v>2016</v>
      </c>
      <c r="G17" s="8">
        <f>5*231</f>
        <v>1155</v>
      </c>
    </row>
    <row r="18" spans="1:9" x14ac:dyDescent="0.25">
      <c r="A18" t="s">
        <v>7</v>
      </c>
      <c r="B18" s="4">
        <f>AVERAGE(B16:B17)</f>
        <v>10139</v>
      </c>
      <c r="C18" s="2">
        <v>10000</v>
      </c>
      <c r="D18" s="4"/>
      <c r="E18" s="4"/>
      <c r="F18">
        <f>AVERAGE(F16:F17)</f>
        <v>2016</v>
      </c>
    </row>
    <row r="19" spans="1:9" x14ac:dyDescent="0.25">
      <c r="A19" t="s">
        <v>11</v>
      </c>
      <c r="G19">
        <f>SUM(G16:G17)</f>
        <v>1617</v>
      </c>
    </row>
    <row r="21" spans="1:9" x14ac:dyDescent="0.25">
      <c r="A21" t="s">
        <v>6</v>
      </c>
      <c r="B21" s="4">
        <f>B18-B9</f>
        <v>-6792.25</v>
      </c>
      <c r="C21" s="4">
        <f>C18-C9</f>
        <v>-7000</v>
      </c>
      <c r="D21" s="4">
        <f>D12-D9</f>
        <v>-5975.25</v>
      </c>
      <c r="E21" s="4">
        <f>E12-E9</f>
        <v>-6000</v>
      </c>
    </row>
    <row r="22" spans="1:9" x14ac:dyDescent="0.25">
      <c r="A22" s="14" t="s">
        <v>20</v>
      </c>
      <c r="B22" s="11">
        <f>B21/B9</f>
        <v>-0.40116648209671463</v>
      </c>
      <c r="C22" s="13">
        <f>C21/C9</f>
        <v>-0.41176470588235292</v>
      </c>
      <c r="D22" s="5">
        <f>D21/D9</f>
        <v>-0.35291251384274641</v>
      </c>
      <c r="E22" s="13">
        <f>E21/E9</f>
        <v>-0.35294117647058826</v>
      </c>
    </row>
    <row r="23" spans="1:9" x14ac:dyDescent="0.25">
      <c r="A23" s="14" t="s">
        <v>19</v>
      </c>
      <c r="F23" s="12">
        <f>F18-F9</f>
        <v>44.75</v>
      </c>
      <c r="G23" t="s">
        <v>23</v>
      </c>
    </row>
    <row r="24" spans="1:9" x14ac:dyDescent="0.25">
      <c r="F24" s="1"/>
    </row>
    <row r="27" spans="1:9" x14ac:dyDescent="0.25">
      <c r="A27" t="s">
        <v>9</v>
      </c>
      <c r="G27" s="8">
        <v>50</v>
      </c>
    </row>
    <row r="28" spans="1:9" x14ac:dyDescent="0.25">
      <c r="A28" t="s">
        <v>10</v>
      </c>
      <c r="G28">
        <f>G19+G27</f>
        <v>1667</v>
      </c>
      <c r="H28">
        <v>1700</v>
      </c>
    </row>
    <row r="32" spans="1:9" x14ac:dyDescent="0.25">
      <c r="A32" s="16" t="s">
        <v>22</v>
      </c>
      <c r="B32" s="16"/>
      <c r="C32" s="16"/>
      <c r="D32" s="16"/>
      <c r="E32" s="16"/>
      <c r="F32" s="16"/>
      <c r="G32" s="15"/>
      <c r="H32" s="15"/>
      <c r="I32" s="15"/>
    </row>
  </sheetData>
  <pageMargins left="0.7" right="0.7" top="1.25" bottom="0.75" header="0.96" footer="0.3"/>
  <pageSetup orientation="landscape" r:id="rId1"/>
  <headerFooter>
    <oddHeader>&amp;C&amp;"Arial,Bold"Overview Comparison of FPL's Existing to Replacement Peakers</oddHead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There are comments included in the spreadsheet.  Please remove if unnecessary.  If needed, then make footnotes at the bottom of the page.  KID 4/6   Done (F.S.)</Comments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F087D-BA77-4C6E-9B13-6DA7A75E7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8D4C7E-38D6-42BE-B848-CD22326050B5}">
  <ds:schemaRefs>
    <ds:schemaRef ds:uri="http://schemas.microsoft.com/office/2006/metadata/properties"/>
    <ds:schemaRef ds:uri="c85253b9-0a55-49a1-98ad-b5b6252d7079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C2AE38F-B47C-4779-8754-BC56D66770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2016-03-25T19:43:20Z</dcterms:created>
  <dcterms:modified xsi:type="dcterms:W3CDTF">2016-04-13T16:44:13Z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