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376" windowHeight="12588" activeTab="1"/>
  </bookViews>
  <sheets>
    <sheet name="Updated for april 1 rates" sheetId="4" r:id="rId1"/>
    <sheet name="Sheet1" sheetId="1" r:id="rId2"/>
    <sheet name="Sheet2" sheetId="2" r:id="rId3"/>
    <sheet name="Sheet3" sheetId="3" r:id="rId4"/>
  </sheets>
  <definedNames>
    <definedName name="_xlnm.Print_Area" localSheetId="1">Sheet1!$A$1:$Q$28</definedName>
    <definedName name="_xlnm.Print_Area" localSheetId="0">'Updated for april 1 rates'!$A$1:$L$35</definedName>
  </definedNames>
  <calcPr calcId="145621"/>
</workbook>
</file>

<file path=xl/calcChain.xml><?xml version="1.0" encoding="utf-8"?>
<calcChain xmlns="http://schemas.openxmlformats.org/spreadsheetml/2006/main">
  <c r="E34" i="4" l="1"/>
  <c r="E33" i="4"/>
  <c r="E31" i="4"/>
  <c r="E30" i="4"/>
  <c r="F26" i="4" l="1"/>
  <c r="E19" i="4"/>
  <c r="E21" i="4" s="1"/>
  <c r="L19" i="4"/>
  <c r="J19" i="4"/>
  <c r="J21" i="4" s="1"/>
  <c r="J23" i="4" s="1"/>
  <c r="H19" i="4"/>
  <c r="F19" i="4"/>
  <c r="C19" i="4"/>
  <c r="C23" i="4" s="1"/>
  <c r="B19" i="4"/>
  <c r="B23" i="4" s="1"/>
  <c r="N18" i="4"/>
  <c r="N16" i="4"/>
  <c r="N15" i="4"/>
  <c r="N13" i="4"/>
  <c r="N11" i="4"/>
  <c r="N9" i="4"/>
  <c r="N29" i="4" s="1"/>
  <c r="N7" i="4"/>
  <c r="E23" i="4" l="1"/>
  <c r="F23" i="4"/>
  <c r="F27" i="4" s="1"/>
  <c r="N19" i="4"/>
  <c r="H21" i="4"/>
  <c r="H23" i="4" s="1"/>
  <c r="L21" i="4"/>
  <c r="L23" i="4" s="1"/>
  <c r="D24" i="1"/>
  <c r="N23" i="4" l="1"/>
  <c r="N21" i="4"/>
  <c r="N30" i="4" s="1"/>
  <c r="S7" i="1"/>
  <c r="S26" i="1"/>
  <c r="S25" i="1"/>
  <c r="S18" i="1"/>
  <c r="S16" i="1"/>
  <c r="S15" i="1"/>
  <c r="S13" i="1"/>
  <c r="S11" i="1"/>
  <c r="S9" i="1"/>
  <c r="Q19" i="1" l="1"/>
  <c r="P19" i="1"/>
  <c r="P21" i="1" s="1"/>
  <c r="Q21" i="1" l="1"/>
  <c r="Q23" i="1" s="1"/>
  <c r="P23" i="1"/>
  <c r="N19" i="1"/>
  <c r="S19" i="1" s="1"/>
  <c r="M19" i="1"/>
  <c r="M21" i="1" s="1"/>
  <c r="M23" i="1" l="1"/>
  <c r="N21" i="1" l="1"/>
  <c r="N23" i="1" l="1"/>
  <c r="S21" i="1"/>
  <c r="S27" i="1" s="1"/>
  <c r="I19" i="1"/>
  <c r="F19" i="1"/>
  <c r="S23" i="1" l="1"/>
  <c r="F27" i="1"/>
  <c r="C19" i="1"/>
  <c r="C23" i="1" s="1"/>
  <c r="D19" i="1"/>
  <c r="D23" i="1" s="1"/>
  <c r="B11" i="1"/>
  <c r="B19" i="1" s="1"/>
  <c r="B23" i="1" s="1"/>
  <c r="I21" i="1" l="1"/>
  <c r="J19" i="1"/>
  <c r="J21" i="1" s="1"/>
  <c r="K19" i="1"/>
  <c r="K21" i="1" s="1"/>
  <c r="G19" i="1"/>
  <c r="F23" i="1" l="1"/>
  <c r="K23" i="1"/>
  <c r="F21" i="1"/>
  <c r="J23" i="1"/>
  <c r="G21" i="1"/>
  <c r="G23" i="1" s="1"/>
  <c r="I23" i="1"/>
</calcChain>
</file>

<file path=xl/comments1.xml><?xml version="1.0" encoding="utf-8"?>
<comments xmlns="http://schemas.openxmlformats.org/spreadsheetml/2006/main">
  <authors>
    <author>Mihir Sanghavi</author>
  </authors>
  <commentList>
    <comment ref="J15" authorId="0">
      <text>
        <r>
          <rPr>
            <b/>
            <sz val="9"/>
            <color indexed="81"/>
            <rFont val="Tahoma"/>
            <family val="2"/>
          </rPr>
          <t>Mihir Sanghavi:</t>
        </r>
        <r>
          <rPr>
            <sz val="9"/>
            <color indexed="81"/>
            <rFont val="Tahoma"/>
            <family val="2"/>
          </rPr>
          <t xml:space="preserve">
1.352</t>
        </r>
      </text>
    </comment>
  </commentList>
</comments>
</file>

<file path=xl/comments2.xml><?xml version="1.0" encoding="utf-8"?>
<comments xmlns="http://schemas.openxmlformats.org/spreadsheetml/2006/main">
  <authors>
    <author>Mihir Sanghavi</author>
  </authors>
  <commentList>
    <comment ref="N15" authorId="0">
      <text>
        <r>
          <rPr>
            <b/>
            <sz val="9"/>
            <color indexed="81"/>
            <rFont val="Tahoma"/>
            <family val="2"/>
          </rPr>
          <t>Mihir Sanghavi:</t>
        </r>
        <r>
          <rPr>
            <sz val="9"/>
            <color indexed="81"/>
            <rFont val="Tahoma"/>
            <family val="2"/>
          </rPr>
          <t xml:space="preserve">
1.352</t>
        </r>
      </text>
    </comment>
  </commentList>
</comments>
</file>

<file path=xl/sharedStrings.xml><?xml version="1.0" encoding="utf-8"?>
<sst xmlns="http://schemas.openxmlformats.org/spreadsheetml/2006/main" count="62" uniqueCount="37">
  <si>
    <t>Duke</t>
  </si>
  <si>
    <t>Base</t>
  </si>
  <si>
    <t>Fuel</t>
  </si>
  <si>
    <t>Capacity</t>
  </si>
  <si>
    <t>Conservation</t>
  </si>
  <si>
    <t>Environmental</t>
  </si>
  <si>
    <t>Subtotal</t>
  </si>
  <si>
    <t>GRT</t>
  </si>
  <si>
    <t>Total</t>
  </si>
  <si>
    <t>TECO</t>
  </si>
  <si>
    <t>FPL</t>
  </si>
  <si>
    <t>Nuclear</t>
  </si>
  <si>
    <t>Storm</t>
  </si>
  <si>
    <t>Current</t>
  </si>
  <si>
    <r>
      <t xml:space="preserve">1/1/2016 </t>
    </r>
    <r>
      <rPr>
        <b/>
        <vertAlign val="superscript"/>
        <sz val="11"/>
        <color theme="1"/>
        <rFont val="Arial"/>
        <family val="2"/>
      </rPr>
      <t>(1)</t>
    </r>
  </si>
  <si>
    <t>FPUC</t>
  </si>
  <si>
    <t>(1) Does not include impact of recovering CR3 regulatory asset through issuance of low-cost bonds.  The estimated rate impact is $3.17 on a 1,000 kWh residential bill, resulting in a total bill of $117.41.</t>
  </si>
  <si>
    <t>GULF</t>
  </si>
  <si>
    <t xml:space="preserve">Estimated Florida IOU bills </t>
  </si>
  <si>
    <t>September 1, 2015 Current Rates compared to Estimated 2016 Rates (Revised for Cedar Bay)</t>
  </si>
  <si>
    <t>FL IOU AVG:</t>
  </si>
  <si>
    <t>Average</t>
  </si>
  <si>
    <t>Base:</t>
  </si>
  <si>
    <t>Fuel:</t>
  </si>
  <si>
    <t>Other:</t>
  </si>
  <si>
    <t>Annual average</t>
  </si>
  <si>
    <t xml:space="preserve">2016 Florida IOU bills </t>
  </si>
  <si>
    <r>
      <t xml:space="preserve">4/1/2016 </t>
    </r>
    <r>
      <rPr>
        <b/>
        <vertAlign val="superscript"/>
        <sz val="11"/>
        <color theme="1"/>
        <rFont val="Arial"/>
        <family val="2"/>
      </rPr>
      <t>(1)</t>
    </r>
  </si>
  <si>
    <t>CR3 Reg asset</t>
  </si>
  <si>
    <t>Additional GRT</t>
  </si>
  <si>
    <t>FL IOU Average as of 4/1/16</t>
  </si>
  <si>
    <t>FL IOU Average as of 4/1/16 (WO FPL)</t>
  </si>
  <si>
    <t>FL IOU Average as of 1/1/16</t>
  </si>
  <si>
    <t>FL IOU Average as of 1/1/16 (WO FPL)</t>
  </si>
  <si>
    <t>OPC 006620</t>
  </si>
  <si>
    <t>FPL RC-16</t>
  </si>
  <si>
    <t>OPC 006621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</si>
</sst>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General_)"/>
    <numFmt numFmtId="165" formatCode="_(&quot;$&quot;* #,##0.0000_);_(&quot;$&quot;* \(#,##0.00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2" fillId="0" borderId="0"/>
    <xf numFmtId="8" fontId="3" fillId="0" borderId="0" applyFont="0" applyFill="0" applyBorder="0" applyAlignment="0" applyProtection="0"/>
  </cellStyleXfs>
  <cellXfs count="56">
    <xf numFmtId="0" fontId="0" fillId="0" borderId="0" xfId="0"/>
    <xf numFmtId="164" fontId="5" fillId="0" borderId="0" xfId="2" applyFont="1" applyFill="1" applyBorder="1" applyAlignment="1">
      <alignment horizontal="center"/>
    </xf>
    <xf numFmtId="7" fontId="5" fillId="0" borderId="0" xfId="2" applyNumberFormat="1" applyFont="1" applyFill="1" applyBorder="1" applyAlignment="1" applyProtection="1">
      <alignment horizontal="center"/>
    </xf>
    <xf numFmtId="0" fontId="4" fillId="0" borderId="0" xfId="0" applyFont="1" applyBorder="1"/>
    <xf numFmtId="0" fontId="7" fillId="0" borderId="0" xfId="0" applyFont="1" applyBorder="1" applyAlignment="1">
      <alignment horizontal="center" wrapText="1"/>
    </xf>
    <xf numFmtId="14" fontId="4" fillId="0" borderId="0" xfId="0" applyNumberFormat="1" applyFont="1" applyBorder="1"/>
    <xf numFmtId="0" fontId="7" fillId="0" borderId="0" xfId="0" applyFont="1" applyBorder="1"/>
    <xf numFmtId="7" fontId="6" fillId="0" borderId="0" xfId="2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center"/>
    </xf>
    <xf numFmtId="44" fontId="4" fillId="0" borderId="0" xfId="1" applyFont="1" applyBorder="1"/>
    <xf numFmtId="44" fontId="7" fillId="0" borderId="0" xfId="1" applyFont="1" applyBorder="1"/>
    <xf numFmtId="44" fontId="4" fillId="0" borderId="1" xfId="1" applyFont="1" applyBorder="1"/>
    <xf numFmtId="14" fontId="7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14" fontId="7" fillId="0" borderId="6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44" fontId="5" fillId="0" borderId="8" xfId="1" applyFont="1" applyFill="1" applyBorder="1" applyAlignment="1" applyProtection="1">
      <alignment horizontal="center"/>
    </xf>
    <xf numFmtId="44" fontId="4" fillId="0" borderId="9" xfId="1" applyFont="1" applyBorder="1"/>
    <xf numFmtId="44" fontId="5" fillId="0" borderId="8" xfId="1" applyFont="1" applyBorder="1" applyAlignment="1">
      <alignment horizontal="center" vertical="center"/>
    </xf>
    <xf numFmtId="44" fontId="5" fillId="0" borderId="8" xfId="1" applyFont="1" applyFill="1" applyBorder="1" applyAlignment="1">
      <alignment horizontal="center"/>
    </xf>
    <xf numFmtId="44" fontId="5" fillId="0" borderId="10" xfId="1" applyFont="1" applyFill="1" applyBorder="1" applyAlignment="1" applyProtection="1">
      <alignment horizontal="center"/>
    </xf>
    <xf numFmtId="44" fontId="4" fillId="0" borderId="11" xfId="1" applyFont="1" applyBorder="1"/>
    <xf numFmtId="44" fontId="7" fillId="0" borderId="8" xfId="1" applyFont="1" applyBorder="1"/>
    <xf numFmtId="44" fontId="7" fillId="0" borderId="9" xfId="1" applyFont="1" applyBorder="1"/>
    <xf numFmtId="44" fontId="7" fillId="0" borderId="12" xfId="1" applyFont="1" applyBorder="1"/>
    <xf numFmtId="44" fontId="7" fillId="0" borderId="13" xfId="1" applyFont="1" applyBorder="1"/>
    <xf numFmtId="44" fontId="7" fillId="0" borderId="14" xfId="1" applyFont="1" applyBorder="1"/>
    <xf numFmtId="44" fontId="4" fillId="0" borderId="8" xfId="1" applyFont="1" applyBorder="1"/>
    <xf numFmtId="44" fontId="4" fillId="0" borderId="10" xfId="1" applyFont="1" applyBorder="1"/>
    <xf numFmtId="14" fontId="7" fillId="0" borderId="8" xfId="0" applyNumberFormat="1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14" fontId="7" fillId="0" borderId="9" xfId="0" applyNumberFormat="1" applyFont="1" applyBorder="1" applyAlignment="1">
      <alignment horizontal="center"/>
    </xf>
    <xf numFmtId="44" fontId="4" fillId="0" borderId="0" xfId="0" applyNumberFormat="1" applyFont="1" applyBorder="1"/>
    <xf numFmtId="44" fontId="7" fillId="0" borderId="0" xfId="0" applyNumberFormat="1" applyFont="1" applyBorder="1"/>
    <xf numFmtId="165" fontId="4" fillId="0" borderId="0" xfId="0" applyNumberFormat="1" applyFont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44" fontId="6" fillId="0" borderId="0" xfId="1" applyFont="1" applyFill="1" applyBorder="1" applyAlignment="1">
      <alignment horizontal="left"/>
    </xf>
    <xf numFmtId="0" fontId="7" fillId="0" borderId="15" xfId="0" applyFont="1" applyBorder="1" applyAlignment="1">
      <alignment horizontal="center"/>
    </xf>
    <xf numFmtId="14" fontId="7" fillId="0" borderId="16" xfId="0" applyNumberFormat="1" applyFont="1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44" fontId="4" fillId="0" borderId="17" xfId="1" applyFont="1" applyBorder="1"/>
    <xf numFmtId="44" fontId="4" fillId="0" borderId="16" xfId="1" applyFont="1" applyBorder="1"/>
    <xf numFmtId="44" fontId="7" fillId="0" borderId="17" xfId="1" applyFont="1" applyBorder="1"/>
    <xf numFmtId="44" fontId="7" fillId="0" borderId="18" xfId="1" applyFont="1" applyBorder="1"/>
    <xf numFmtId="44" fontId="7" fillId="0" borderId="19" xfId="1" applyFont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11" fillId="0" borderId="0" xfId="0" applyFont="1" applyBorder="1"/>
  </cellXfs>
  <cellStyles count="4">
    <cellStyle name="Currency" xfId="1" builtinId="4"/>
    <cellStyle name="Currency 2" xfId="3"/>
    <cellStyle name="Normal" xfId="0" builtinId="0"/>
    <cellStyle name="Normal_E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zoomScaleNormal="100" workbookViewId="0">
      <selection activeCell="A2" sqref="A2:Q2"/>
    </sheetView>
  </sheetViews>
  <sheetFormatPr defaultColWidth="9.109375" defaultRowHeight="13.8" x14ac:dyDescent="0.25"/>
  <cols>
    <col min="1" max="1" width="20.44140625" style="6" customWidth="1"/>
    <col min="2" max="3" width="10.6640625" style="3" customWidth="1"/>
    <col min="4" max="4" width="3.5546875" style="3" customWidth="1"/>
    <col min="5" max="6" width="11.5546875" style="3" customWidth="1"/>
    <col min="7" max="7" width="3.5546875" style="3" customWidth="1"/>
    <col min="8" max="8" width="10.6640625" style="3" customWidth="1"/>
    <col min="9" max="9" width="3.5546875" style="3" customWidth="1"/>
    <col min="10" max="10" width="10.6640625" style="3" customWidth="1"/>
    <col min="11" max="11" width="3.5546875" style="3" customWidth="1"/>
    <col min="12" max="12" width="10.6640625" style="3" customWidth="1"/>
    <col min="13" max="13" width="0" style="3" hidden="1" customWidth="1"/>
    <col min="14" max="14" width="11" style="3" hidden="1" customWidth="1"/>
    <col min="15" max="16384" width="9.109375" style="3"/>
  </cols>
  <sheetData>
    <row r="1" spans="1:14" ht="30" customHeight="1" x14ac:dyDescent="0.25">
      <c r="A1" s="46" t="s">
        <v>26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 ht="24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4" ht="14.4" thickBot="1" x14ac:dyDescent="0.3">
      <c r="A3" s="6" t="s">
        <v>34</v>
      </c>
    </row>
    <row r="4" spans="1:14" ht="22.5" customHeight="1" thickBot="1" x14ac:dyDescent="0.3">
      <c r="A4" s="6" t="s">
        <v>35</v>
      </c>
      <c r="B4" s="48" t="s">
        <v>10</v>
      </c>
      <c r="C4" s="49"/>
      <c r="D4" s="35"/>
      <c r="E4" s="50" t="s">
        <v>0</v>
      </c>
      <c r="F4" s="51"/>
      <c r="G4" s="36"/>
      <c r="H4" s="38" t="s">
        <v>9</v>
      </c>
      <c r="J4" s="38" t="s">
        <v>15</v>
      </c>
      <c r="L4" s="38" t="s">
        <v>17</v>
      </c>
      <c r="N4" s="3" t="s">
        <v>21</v>
      </c>
    </row>
    <row r="5" spans="1:14" ht="26.25" customHeight="1" x14ac:dyDescent="0.25">
      <c r="B5" s="14">
        <v>42370</v>
      </c>
      <c r="C5" s="15">
        <v>42461</v>
      </c>
      <c r="D5" s="5"/>
      <c r="E5" s="39" t="s">
        <v>14</v>
      </c>
      <c r="F5" s="15" t="s">
        <v>27</v>
      </c>
      <c r="G5" s="5"/>
      <c r="H5" s="39">
        <v>42370</v>
      </c>
      <c r="J5" s="39">
        <v>42370</v>
      </c>
      <c r="L5" s="39">
        <v>42370</v>
      </c>
    </row>
    <row r="6" spans="1:14" ht="15" customHeight="1" x14ac:dyDescent="0.25">
      <c r="B6" s="29"/>
      <c r="C6" s="31"/>
      <c r="D6" s="5"/>
      <c r="E6" s="40"/>
      <c r="F6" s="31"/>
      <c r="G6" s="5"/>
      <c r="H6" s="40"/>
      <c r="J6" s="40"/>
      <c r="L6" s="40"/>
    </row>
    <row r="7" spans="1:14" x14ac:dyDescent="0.25">
      <c r="A7" s="6" t="s">
        <v>1</v>
      </c>
      <c r="B7" s="27">
        <v>54.86</v>
      </c>
      <c r="C7" s="17">
        <v>57</v>
      </c>
      <c r="D7" s="9"/>
      <c r="E7" s="41">
        <v>58.5</v>
      </c>
      <c r="F7" s="17">
        <v>58.5</v>
      </c>
      <c r="G7" s="9"/>
      <c r="H7" s="41">
        <v>61.94</v>
      </c>
      <c r="J7" s="41">
        <v>33.6</v>
      </c>
      <c r="L7" s="41">
        <v>64.45</v>
      </c>
      <c r="N7" s="32">
        <f>AVERAGE(B7,F7,H7,J7,L7)</f>
        <v>54.67</v>
      </c>
    </row>
    <row r="8" spans="1:14" x14ac:dyDescent="0.25">
      <c r="B8" s="27"/>
      <c r="C8" s="17"/>
      <c r="D8" s="9"/>
      <c r="E8" s="41"/>
      <c r="F8" s="17"/>
      <c r="G8" s="9"/>
      <c r="H8" s="41"/>
      <c r="J8" s="41"/>
      <c r="L8" s="41"/>
    </row>
    <row r="9" spans="1:14" x14ac:dyDescent="0.25">
      <c r="A9" s="6" t="s">
        <v>2</v>
      </c>
      <c r="B9" s="27">
        <v>25.8</v>
      </c>
      <c r="C9" s="17">
        <v>21.73</v>
      </c>
      <c r="D9" s="9"/>
      <c r="E9" s="41">
        <v>33.53</v>
      </c>
      <c r="F9" s="17">
        <v>26.79</v>
      </c>
      <c r="G9" s="9"/>
      <c r="H9" s="41">
        <v>33.61</v>
      </c>
      <c r="J9" s="41">
        <v>101.89</v>
      </c>
      <c r="L9" s="41">
        <v>36.78</v>
      </c>
      <c r="N9" s="32">
        <f>AVERAGE(B9,F9,H9,J9,L9)</f>
        <v>44.974000000000004</v>
      </c>
    </row>
    <row r="10" spans="1:14" x14ac:dyDescent="0.25">
      <c r="B10" s="27"/>
      <c r="C10" s="17"/>
      <c r="D10" s="9"/>
      <c r="E10" s="41"/>
      <c r="F10" s="17"/>
      <c r="G10" s="9"/>
      <c r="H10" s="41"/>
      <c r="J10" s="41"/>
      <c r="L10" s="41"/>
    </row>
    <row r="11" spans="1:14" x14ac:dyDescent="0.25">
      <c r="A11" s="6" t="s">
        <v>3</v>
      </c>
      <c r="B11" s="27">
        <v>4.54</v>
      </c>
      <c r="C11" s="17">
        <v>4.54</v>
      </c>
      <c r="D11" s="9"/>
      <c r="E11" s="41">
        <v>12.42</v>
      </c>
      <c r="F11" s="17">
        <v>13.47</v>
      </c>
      <c r="G11" s="9"/>
      <c r="H11" s="41">
        <v>1.78</v>
      </c>
      <c r="J11" s="41">
        <v>0</v>
      </c>
      <c r="L11" s="41">
        <v>9.19</v>
      </c>
      <c r="N11" s="32">
        <f>AVERAGE(B11,F11,H11,J11,L11)</f>
        <v>5.7960000000000012</v>
      </c>
    </row>
    <row r="12" spans="1:14" x14ac:dyDescent="0.25">
      <c r="B12" s="27"/>
      <c r="C12" s="17"/>
      <c r="D12" s="9"/>
      <c r="E12" s="41"/>
      <c r="F12" s="17"/>
      <c r="G12" s="9"/>
      <c r="H12" s="41"/>
      <c r="J12" s="41"/>
      <c r="L12" s="41"/>
    </row>
    <row r="13" spans="1:14" x14ac:dyDescent="0.25">
      <c r="A13" s="13" t="s">
        <v>11</v>
      </c>
      <c r="B13" s="27">
        <v>0.34</v>
      </c>
      <c r="C13" s="17">
        <v>0.34</v>
      </c>
      <c r="D13" s="9"/>
      <c r="E13" s="41">
        <v>1.76</v>
      </c>
      <c r="F13" s="17">
        <v>1.76</v>
      </c>
      <c r="G13" s="9"/>
      <c r="H13" s="41">
        <v>0</v>
      </c>
      <c r="J13" s="41">
        <v>0</v>
      </c>
      <c r="L13" s="41">
        <v>0</v>
      </c>
      <c r="N13" s="32">
        <f>AVERAGE(B13,F13,H13,J13,L13)</f>
        <v>0.42000000000000004</v>
      </c>
    </row>
    <row r="14" spans="1:14" x14ac:dyDescent="0.25">
      <c r="A14" s="13"/>
      <c r="B14" s="27"/>
      <c r="C14" s="17"/>
      <c r="D14" s="9"/>
      <c r="E14" s="41"/>
      <c r="F14" s="17"/>
      <c r="G14" s="9"/>
      <c r="H14" s="41"/>
      <c r="J14" s="41"/>
      <c r="L14" s="41"/>
    </row>
    <row r="15" spans="1:14" x14ac:dyDescent="0.25">
      <c r="A15" s="6" t="s">
        <v>4</v>
      </c>
      <c r="B15" s="27">
        <v>1.86</v>
      </c>
      <c r="C15" s="17">
        <v>1.86</v>
      </c>
      <c r="D15" s="9"/>
      <c r="E15" s="41">
        <v>3.25</v>
      </c>
      <c r="F15" s="17">
        <v>3.25</v>
      </c>
      <c r="G15" s="9"/>
      <c r="H15" s="41">
        <v>1.91</v>
      </c>
      <c r="J15" s="41">
        <v>1.35</v>
      </c>
      <c r="L15" s="41">
        <v>0.68</v>
      </c>
      <c r="N15" s="32">
        <f>AVERAGE(B15,F15,H15,J15,L15)</f>
        <v>1.81</v>
      </c>
    </row>
    <row r="16" spans="1:14" x14ac:dyDescent="0.25">
      <c r="A16" s="6" t="s">
        <v>5</v>
      </c>
      <c r="B16" s="27">
        <v>2.63</v>
      </c>
      <c r="C16" s="17">
        <v>2.63</v>
      </c>
      <c r="D16" s="9"/>
      <c r="E16" s="41">
        <v>1.84</v>
      </c>
      <c r="F16" s="17">
        <v>1.84</v>
      </c>
      <c r="G16" s="9"/>
      <c r="H16" s="41">
        <v>4.32</v>
      </c>
      <c r="J16" s="41">
        <v>0</v>
      </c>
      <c r="L16" s="41">
        <v>21.09</v>
      </c>
      <c r="N16" s="32">
        <f>AVERAGE(B16,F16,H16,J16,L16)</f>
        <v>5.976</v>
      </c>
    </row>
    <row r="17" spans="1:17" x14ac:dyDescent="0.25">
      <c r="B17" s="27"/>
      <c r="C17" s="17"/>
      <c r="D17" s="9"/>
      <c r="E17" s="41"/>
      <c r="F17" s="17"/>
      <c r="G17" s="9"/>
      <c r="H17" s="41"/>
      <c r="J17" s="41"/>
      <c r="L17" s="41"/>
    </row>
    <row r="18" spans="1:17" x14ac:dyDescent="0.25">
      <c r="A18" s="6" t="s">
        <v>12</v>
      </c>
      <c r="B18" s="28">
        <v>1.02</v>
      </c>
      <c r="C18" s="21">
        <v>1.34</v>
      </c>
      <c r="D18" s="9"/>
      <c r="E18" s="42">
        <v>0</v>
      </c>
      <c r="F18" s="21">
        <v>0</v>
      </c>
      <c r="G18" s="9"/>
      <c r="H18" s="42">
        <v>0</v>
      </c>
      <c r="J18" s="42">
        <v>0</v>
      </c>
      <c r="L18" s="42">
        <v>0</v>
      </c>
      <c r="N18" s="32">
        <f>AVERAGE(B18,F18,H18,J18,L18)</f>
        <v>0.20400000000000001</v>
      </c>
    </row>
    <row r="19" spans="1:17" s="6" customFormat="1" x14ac:dyDescent="0.25">
      <c r="A19" s="6" t="s">
        <v>6</v>
      </c>
      <c r="B19" s="22">
        <f t="shared" ref="B19:C19" si="0">SUM(B7:B18)</f>
        <v>91.05</v>
      </c>
      <c r="C19" s="23">
        <f t="shared" si="0"/>
        <v>89.440000000000012</v>
      </c>
      <c r="D19" s="10"/>
      <c r="E19" s="43">
        <f>SUM(E7:E16)</f>
        <v>111.30000000000001</v>
      </c>
      <c r="F19" s="23">
        <f>SUM(F7:F16)</f>
        <v>105.61</v>
      </c>
      <c r="G19" s="10"/>
      <c r="H19" s="43">
        <f>SUM(H7:H16)</f>
        <v>103.56</v>
      </c>
      <c r="J19" s="43">
        <f>SUM(J7:J18)</f>
        <v>136.84</v>
      </c>
      <c r="L19" s="43">
        <f>SUM(L7:L18)</f>
        <v>132.19</v>
      </c>
      <c r="N19" s="32">
        <f>AVERAGE(B19,F19,H19,J19,L19)</f>
        <v>113.85</v>
      </c>
      <c r="Q19" s="33"/>
    </row>
    <row r="20" spans="1:17" s="6" customFormat="1" x14ac:dyDescent="0.25">
      <c r="B20" s="22"/>
      <c r="C20" s="23"/>
      <c r="D20" s="10"/>
      <c r="E20" s="43"/>
      <c r="F20" s="23"/>
      <c r="G20" s="10"/>
      <c r="H20" s="43"/>
      <c r="J20" s="43"/>
      <c r="L20" s="43"/>
    </row>
    <row r="21" spans="1:17" x14ac:dyDescent="0.25">
      <c r="A21" s="6" t="s">
        <v>7</v>
      </c>
      <c r="B21" s="28">
        <v>2.33</v>
      </c>
      <c r="C21" s="21">
        <v>2.29</v>
      </c>
      <c r="D21" s="9"/>
      <c r="E21" s="42">
        <f>ROUND(E19*0.025641,2)</f>
        <v>2.85</v>
      </c>
      <c r="F21" s="21">
        <v>2.71</v>
      </c>
      <c r="G21" s="9"/>
      <c r="H21" s="42">
        <f t="shared" ref="H21" si="1">ROUND(H19*0.025641,2)</f>
        <v>2.66</v>
      </c>
      <c r="J21" s="42">
        <f>ROUND(J19*0.025641,2)</f>
        <v>3.51</v>
      </c>
      <c r="L21" s="42">
        <f>ROUND(L19*0.025641,2)</f>
        <v>3.39</v>
      </c>
      <c r="N21" s="32">
        <f>AVERAGE(B21,F21,H21,J21,L21)</f>
        <v>2.9200000000000004</v>
      </c>
    </row>
    <row r="22" spans="1:17" x14ac:dyDescent="0.25">
      <c r="B22" s="27"/>
      <c r="C22" s="17"/>
      <c r="D22" s="9"/>
      <c r="E22" s="41"/>
      <c r="F22" s="17"/>
      <c r="G22" s="9"/>
      <c r="H22" s="41"/>
      <c r="J22" s="41"/>
      <c r="L22" s="41"/>
    </row>
    <row r="23" spans="1:17" s="6" customFormat="1" ht="14.4" thickBot="1" x14ac:dyDescent="0.3">
      <c r="A23" s="6" t="s">
        <v>8</v>
      </c>
      <c r="B23" s="24">
        <f t="shared" ref="B23:C23" si="2">+B19+B21</f>
        <v>93.38</v>
      </c>
      <c r="C23" s="26">
        <f t="shared" si="2"/>
        <v>91.730000000000018</v>
      </c>
      <c r="D23" s="10"/>
      <c r="E23" s="44">
        <f>SUM(E19:E21)</f>
        <v>114.15</v>
      </c>
      <c r="F23" s="26">
        <f>SUM(F19:F21)</f>
        <v>108.32</v>
      </c>
      <c r="G23" s="10"/>
      <c r="H23" s="44">
        <f t="shared" ref="H23" si="3">SUM(H19:H21)</f>
        <v>106.22</v>
      </c>
      <c r="J23" s="44">
        <f>SUM(J19:J21)</f>
        <v>140.35</v>
      </c>
      <c r="L23" s="44">
        <f>SUM(L19:L21)</f>
        <v>135.57999999999998</v>
      </c>
      <c r="N23" s="32">
        <f>AVERAGE(B23,F23,H23,J23,L23)</f>
        <v>116.76999999999998</v>
      </c>
    </row>
    <row r="24" spans="1:17" s="6" customFormat="1" x14ac:dyDescent="0.25">
      <c r="B24" s="10"/>
      <c r="C24" s="10"/>
      <c r="D24" s="10"/>
      <c r="E24" s="10"/>
      <c r="F24" s="10"/>
      <c r="G24" s="10"/>
      <c r="H24" s="10"/>
      <c r="J24" s="10"/>
      <c r="L24" s="10"/>
      <c r="N24" s="32"/>
    </row>
    <row r="25" spans="1:17" x14ac:dyDescent="0.25">
      <c r="A25" s="6" t="s">
        <v>28</v>
      </c>
      <c r="B25" s="10"/>
      <c r="C25" s="10"/>
      <c r="D25" s="9"/>
      <c r="E25" s="9"/>
      <c r="F25" s="9">
        <v>2.93</v>
      </c>
      <c r="G25" s="9"/>
      <c r="H25" s="9"/>
    </row>
    <row r="26" spans="1:17" x14ac:dyDescent="0.25">
      <c r="A26" s="6" t="s">
        <v>29</v>
      </c>
      <c r="B26" s="10"/>
      <c r="C26" s="10"/>
      <c r="D26" s="9"/>
      <c r="E26" s="9"/>
      <c r="F26" s="11">
        <f>ROUND(F25*0.025641,2)</f>
        <v>0.08</v>
      </c>
      <c r="G26" s="9"/>
      <c r="H26" s="9"/>
    </row>
    <row r="27" spans="1:17" ht="14.4" thickBot="1" x14ac:dyDescent="0.3">
      <c r="A27" s="6" t="s">
        <v>8</v>
      </c>
      <c r="B27" s="10"/>
      <c r="C27" s="10"/>
      <c r="D27" s="9"/>
      <c r="E27" s="9"/>
      <c r="F27" s="45">
        <f>+F23+F25+F26</f>
        <v>111.33</v>
      </c>
      <c r="G27" s="9"/>
      <c r="H27" s="9"/>
    </row>
    <row r="28" spans="1:17" ht="14.4" thickTop="1" x14ac:dyDescent="0.25">
      <c r="B28" s="10"/>
      <c r="C28" s="10"/>
      <c r="D28" s="9"/>
      <c r="E28" s="9"/>
      <c r="F28" s="9"/>
      <c r="G28" s="9"/>
      <c r="H28" s="9"/>
    </row>
    <row r="29" spans="1:17" x14ac:dyDescent="0.25">
      <c r="M29" s="3" t="s">
        <v>23</v>
      </c>
      <c r="N29" s="34">
        <f>N9</f>
        <v>44.974000000000004</v>
      </c>
    </row>
    <row r="30" spans="1:17" x14ac:dyDescent="0.25">
      <c r="A30" s="6" t="s">
        <v>30</v>
      </c>
      <c r="E30" s="32">
        <f>+AVERAGE(C23+F23+H23+J23+L23)/5</f>
        <v>116.44000000000001</v>
      </c>
      <c r="M30" s="3" t="s">
        <v>24</v>
      </c>
      <c r="N30" s="34">
        <f>N11+N13+N15+N16+N18+N21</f>
        <v>17.126000000000005</v>
      </c>
    </row>
    <row r="31" spans="1:17" x14ac:dyDescent="0.25">
      <c r="A31" s="6" t="s">
        <v>31</v>
      </c>
      <c r="E31" s="9">
        <f>+(F23+H23+J23+L23)/4</f>
        <v>122.61749999999999</v>
      </c>
    </row>
    <row r="33" spans="1:5" x14ac:dyDescent="0.25">
      <c r="A33" s="6" t="s">
        <v>32</v>
      </c>
      <c r="E33" s="9">
        <f>+(B23+E23+H23+J23+L23)/5</f>
        <v>117.93600000000001</v>
      </c>
    </row>
    <row r="34" spans="1:5" x14ac:dyDescent="0.25">
      <c r="A34" s="6" t="s">
        <v>33</v>
      </c>
      <c r="E34" s="9">
        <f>+(E23+H23+J23+L23)/4</f>
        <v>124.075</v>
      </c>
    </row>
  </sheetData>
  <mergeCells count="4">
    <mergeCell ref="A1:L1"/>
    <mergeCell ref="A2:L2"/>
    <mergeCell ref="B4:C4"/>
    <mergeCell ref="E4:F4"/>
  </mergeCells>
  <pageMargins left="0.7" right="0.7" top="0.75" bottom="0.75" header="0.3" footer="0.3"/>
  <pageSetup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tabSelected="1" zoomScaleNormal="100" workbookViewId="0">
      <selection activeCell="A4" sqref="A4"/>
    </sheetView>
  </sheetViews>
  <sheetFormatPr defaultColWidth="9.109375" defaultRowHeight="13.8" x14ac:dyDescent="0.25"/>
  <cols>
    <col min="1" max="1" width="20.44140625" style="6" customWidth="1"/>
    <col min="2" max="4" width="10.6640625" style="3" customWidth="1"/>
    <col min="5" max="5" width="3.5546875" style="3" customWidth="1"/>
    <col min="6" max="7" width="10.6640625" style="3" customWidth="1"/>
    <col min="8" max="8" width="3.5546875" style="3" customWidth="1"/>
    <col min="9" max="11" width="10.6640625" style="3" customWidth="1"/>
    <col min="12" max="12" width="3.5546875" style="3" customWidth="1"/>
    <col min="13" max="14" width="10.6640625" style="3" customWidth="1"/>
    <col min="15" max="15" width="3.5546875" style="3" customWidth="1"/>
    <col min="16" max="17" width="10.6640625" style="3" customWidth="1"/>
    <col min="18" max="18" width="0" style="3" hidden="1" customWidth="1"/>
    <col min="19" max="19" width="11" style="3" hidden="1" customWidth="1"/>
    <col min="20" max="16384" width="9.109375" style="3"/>
  </cols>
  <sheetData>
    <row r="1" spans="1:19" ht="30" customHeight="1" x14ac:dyDescent="0.25">
      <c r="A1" s="46" t="s">
        <v>18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24.75" customHeight="1" x14ac:dyDescent="0.25">
      <c r="A2" s="47" t="s">
        <v>19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9" ht="14.4" thickBot="1" x14ac:dyDescent="0.3">
      <c r="A3" s="55" t="s">
        <v>36</v>
      </c>
    </row>
    <row r="4" spans="1:19" ht="22.5" customHeight="1" thickBot="1" x14ac:dyDescent="0.3">
      <c r="A4" s="55" t="s">
        <v>35</v>
      </c>
      <c r="B4" s="48" t="s">
        <v>10</v>
      </c>
      <c r="C4" s="54"/>
      <c r="D4" s="49"/>
      <c r="E4" s="4"/>
      <c r="F4" s="50" t="s">
        <v>0</v>
      </c>
      <c r="G4" s="51"/>
      <c r="H4" s="8"/>
      <c r="I4" s="50" t="s">
        <v>9</v>
      </c>
      <c r="J4" s="53"/>
      <c r="K4" s="51"/>
      <c r="M4" s="50" t="s">
        <v>15</v>
      </c>
      <c r="N4" s="51"/>
      <c r="P4" s="50" t="s">
        <v>17</v>
      </c>
      <c r="Q4" s="51"/>
      <c r="S4" s="3" t="s">
        <v>21</v>
      </c>
    </row>
    <row r="5" spans="1:19" ht="26.25" customHeight="1" x14ac:dyDescent="0.25">
      <c r="B5" s="14" t="s">
        <v>13</v>
      </c>
      <c r="C5" s="12">
        <v>42370</v>
      </c>
      <c r="D5" s="15">
        <v>42522</v>
      </c>
      <c r="E5" s="5"/>
      <c r="F5" s="14" t="s">
        <v>13</v>
      </c>
      <c r="G5" s="15" t="s">
        <v>14</v>
      </c>
      <c r="H5" s="5"/>
      <c r="I5" s="14" t="s">
        <v>13</v>
      </c>
      <c r="J5" s="12">
        <v>42309</v>
      </c>
      <c r="K5" s="15">
        <v>42370</v>
      </c>
      <c r="M5" s="14" t="s">
        <v>13</v>
      </c>
      <c r="N5" s="15">
        <v>42370</v>
      </c>
      <c r="P5" s="14" t="s">
        <v>13</v>
      </c>
      <c r="Q5" s="15">
        <v>42370</v>
      </c>
    </row>
    <row r="6" spans="1:19" ht="15" customHeight="1" x14ac:dyDescent="0.25">
      <c r="B6" s="29"/>
      <c r="C6" s="30"/>
      <c r="D6" s="31"/>
      <c r="E6" s="5"/>
      <c r="F6" s="29"/>
      <c r="G6" s="31"/>
      <c r="H6" s="5"/>
      <c r="I6" s="29"/>
      <c r="J6" s="30"/>
      <c r="K6" s="31"/>
      <c r="M6" s="29"/>
      <c r="N6" s="31"/>
      <c r="P6" s="29"/>
      <c r="Q6" s="31"/>
    </row>
    <row r="7" spans="1:19" x14ac:dyDescent="0.25">
      <c r="A7" s="6" t="s">
        <v>1</v>
      </c>
      <c r="B7" s="16">
        <v>54.86</v>
      </c>
      <c r="C7" s="9">
        <v>54.86</v>
      </c>
      <c r="D7" s="17">
        <v>57</v>
      </c>
      <c r="E7" s="9"/>
      <c r="F7" s="27">
        <v>58.5</v>
      </c>
      <c r="G7" s="17">
        <v>58.5</v>
      </c>
      <c r="H7" s="9"/>
      <c r="I7" s="27">
        <v>61.5</v>
      </c>
      <c r="J7" s="9">
        <v>61.94</v>
      </c>
      <c r="K7" s="17">
        <v>61.94</v>
      </c>
      <c r="M7" s="27">
        <v>33.6</v>
      </c>
      <c r="N7" s="17">
        <v>33.6</v>
      </c>
      <c r="P7" s="27">
        <v>64.45</v>
      </c>
      <c r="Q7" s="17">
        <v>64.45</v>
      </c>
      <c r="S7" s="32">
        <f>AVERAGE(C7,G7,K7,N7,Q7)</f>
        <v>54.67</v>
      </c>
    </row>
    <row r="8" spans="1:19" x14ac:dyDescent="0.25">
      <c r="B8" s="16"/>
      <c r="C8" s="9"/>
      <c r="D8" s="17"/>
      <c r="E8" s="9"/>
      <c r="F8" s="27"/>
      <c r="G8" s="17"/>
      <c r="H8" s="9"/>
      <c r="I8" s="27"/>
      <c r="J8" s="9"/>
      <c r="K8" s="17"/>
      <c r="M8" s="27"/>
      <c r="N8" s="17"/>
      <c r="P8" s="27"/>
      <c r="Q8" s="17"/>
    </row>
    <row r="9" spans="1:19" x14ac:dyDescent="0.25">
      <c r="A9" s="6" t="s">
        <v>2</v>
      </c>
      <c r="B9" s="16">
        <v>28.02</v>
      </c>
      <c r="C9" s="9">
        <v>25.8</v>
      </c>
      <c r="D9" s="17">
        <v>25.19</v>
      </c>
      <c r="E9" s="9"/>
      <c r="F9" s="27">
        <v>43.23</v>
      </c>
      <c r="G9" s="17">
        <v>33.53</v>
      </c>
      <c r="H9" s="9"/>
      <c r="I9" s="27">
        <v>35.590000000000003</v>
      </c>
      <c r="J9" s="9">
        <v>35.590000000000003</v>
      </c>
      <c r="K9" s="17">
        <v>33.61</v>
      </c>
      <c r="M9" s="27">
        <v>102.9</v>
      </c>
      <c r="N9" s="17">
        <v>101.89</v>
      </c>
      <c r="P9" s="27">
        <v>43.69</v>
      </c>
      <c r="Q9" s="17">
        <v>36.78</v>
      </c>
      <c r="S9" s="32">
        <f>AVERAGE(C9,G9,K9,N9,Q9)</f>
        <v>46.321999999999996</v>
      </c>
    </row>
    <row r="10" spans="1:19" x14ac:dyDescent="0.25">
      <c r="B10" s="16"/>
      <c r="C10" s="9"/>
      <c r="D10" s="17"/>
      <c r="E10" s="9"/>
      <c r="F10" s="27"/>
      <c r="G10" s="17"/>
      <c r="H10" s="9"/>
      <c r="I10" s="27"/>
      <c r="J10" s="9"/>
      <c r="K10" s="17"/>
      <c r="M10" s="27"/>
      <c r="N10" s="17"/>
      <c r="P10" s="27"/>
      <c r="Q10" s="17"/>
    </row>
    <row r="11" spans="1:19" x14ac:dyDescent="0.25">
      <c r="A11" s="6" t="s">
        <v>3</v>
      </c>
      <c r="B11" s="18">
        <f>6.35-B13</f>
        <v>6.1999999999999993</v>
      </c>
      <c r="C11" s="9">
        <v>4.54</v>
      </c>
      <c r="D11" s="17">
        <v>4.54</v>
      </c>
      <c r="E11" s="9"/>
      <c r="F11" s="27">
        <v>10.74</v>
      </c>
      <c r="G11" s="17">
        <v>12.42</v>
      </c>
      <c r="H11" s="9"/>
      <c r="I11" s="27">
        <v>2.04</v>
      </c>
      <c r="J11" s="9">
        <v>2.04</v>
      </c>
      <c r="K11" s="17">
        <v>1.78</v>
      </c>
      <c r="M11" s="27">
        <v>0</v>
      </c>
      <c r="N11" s="17">
        <v>0</v>
      </c>
      <c r="P11" s="27">
        <v>9.16</v>
      </c>
      <c r="Q11" s="17">
        <v>9.19</v>
      </c>
      <c r="S11" s="32">
        <f>AVERAGE(C11,G11,K11,N11,Q11)</f>
        <v>5.5860000000000003</v>
      </c>
    </row>
    <row r="12" spans="1:19" x14ac:dyDescent="0.25">
      <c r="B12" s="18"/>
      <c r="C12" s="9"/>
      <c r="D12" s="17"/>
      <c r="E12" s="9"/>
      <c r="F12" s="27"/>
      <c r="G12" s="17"/>
      <c r="H12" s="9"/>
      <c r="I12" s="27"/>
      <c r="J12" s="9"/>
      <c r="K12" s="17"/>
      <c r="M12" s="27"/>
      <c r="N12" s="17"/>
      <c r="P12" s="27"/>
      <c r="Q12" s="17"/>
    </row>
    <row r="13" spans="1:19" x14ac:dyDescent="0.25">
      <c r="A13" s="13" t="s">
        <v>11</v>
      </c>
      <c r="B13" s="19">
        <v>0.15</v>
      </c>
      <c r="C13" s="9">
        <v>0.34</v>
      </c>
      <c r="D13" s="17">
        <v>0.34</v>
      </c>
      <c r="E13" s="9"/>
      <c r="F13" s="27">
        <v>2</v>
      </c>
      <c r="G13" s="17">
        <v>1.76</v>
      </c>
      <c r="H13" s="9"/>
      <c r="I13" s="27">
        <v>0</v>
      </c>
      <c r="J13" s="9">
        <v>0</v>
      </c>
      <c r="K13" s="17">
        <v>0</v>
      </c>
      <c r="M13" s="27">
        <v>0</v>
      </c>
      <c r="N13" s="17">
        <v>0</v>
      </c>
      <c r="P13" s="27">
        <v>0</v>
      </c>
      <c r="Q13" s="17">
        <v>0</v>
      </c>
      <c r="S13" s="32">
        <f>AVERAGE(C13,G13,K13,N13,Q13)</f>
        <v>0.42000000000000004</v>
      </c>
    </row>
    <row r="14" spans="1:19" x14ac:dyDescent="0.25">
      <c r="A14" s="13"/>
      <c r="B14" s="19"/>
      <c r="C14" s="9"/>
      <c r="D14" s="17"/>
      <c r="E14" s="9"/>
      <c r="F14" s="27"/>
      <c r="G14" s="17"/>
      <c r="H14" s="9"/>
      <c r="I14" s="27"/>
      <c r="J14" s="9"/>
      <c r="K14" s="17"/>
      <c r="M14" s="27"/>
      <c r="N14" s="17"/>
      <c r="P14" s="27"/>
      <c r="Q14" s="17"/>
    </row>
    <row r="15" spans="1:19" x14ac:dyDescent="0.25">
      <c r="A15" s="6" t="s">
        <v>4</v>
      </c>
      <c r="B15" s="16">
        <v>2</v>
      </c>
      <c r="C15" s="9">
        <v>1.86</v>
      </c>
      <c r="D15" s="17">
        <v>1.86</v>
      </c>
      <c r="E15" s="9"/>
      <c r="F15" s="27">
        <v>2.7</v>
      </c>
      <c r="G15" s="17">
        <v>3.25</v>
      </c>
      <c r="H15" s="9"/>
      <c r="I15" s="27">
        <v>2.5499999999999998</v>
      </c>
      <c r="J15" s="9">
        <v>2.5499999999999998</v>
      </c>
      <c r="K15" s="17">
        <v>1.91</v>
      </c>
      <c r="M15" s="27">
        <v>1.07</v>
      </c>
      <c r="N15" s="17">
        <v>1.35</v>
      </c>
      <c r="P15" s="27">
        <v>2.59</v>
      </c>
      <c r="Q15" s="17">
        <v>0.68</v>
      </c>
      <c r="S15" s="32">
        <f>AVERAGE(C15,G15,K15,N15,Q15)</f>
        <v>1.81</v>
      </c>
    </row>
    <row r="16" spans="1:19" x14ac:dyDescent="0.25">
      <c r="A16" s="6" t="s">
        <v>5</v>
      </c>
      <c r="B16" s="16">
        <v>2.0499999999999998</v>
      </c>
      <c r="C16" s="9">
        <v>2.63</v>
      </c>
      <c r="D16" s="17">
        <v>2.63</v>
      </c>
      <c r="E16" s="9"/>
      <c r="F16" s="27">
        <v>1.38</v>
      </c>
      <c r="G16" s="17">
        <v>1.84</v>
      </c>
      <c r="H16" s="9"/>
      <c r="I16" s="27">
        <v>4.08</v>
      </c>
      <c r="J16" s="9">
        <v>4.08</v>
      </c>
      <c r="K16" s="17">
        <v>4.32</v>
      </c>
      <c r="M16" s="27"/>
      <c r="N16" s="17">
        <v>0</v>
      </c>
      <c r="P16" s="27">
        <v>15.92</v>
      </c>
      <c r="Q16" s="17">
        <v>21.09</v>
      </c>
      <c r="S16" s="32">
        <f>AVERAGE(C16,G16,K16,N16,Q16)</f>
        <v>5.976</v>
      </c>
    </row>
    <row r="17" spans="1:22" x14ac:dyDescent="0.25">
      <c r="B17" s="16"/>
      <c r="C17" s="9"/>
      <c r="D17" s="17"/>
      <c r="E17" s="9"/>
      <c r="F17" s="27"/>
      <c r="G17" s="17"/>
      <c r="H17" s="9"/>
      <c r="I17" s="27"/>
      <c r="J17" s="9"/>
      <c r="K17" s="17"/>
      <c r="M17" s="27"/>
      <c r="N17" s="17"/>
      <c r="P17" s="27"/>
      <c r="Q17" s="17"/>
    </row>
    <row r="18" spans="1:22" x14ac:dyDescent="0.25">
      <c r="A18" s="6" t="s">
        <v>12</v>
      </c>
      <c r="B18" s="20">
        <v>1.02</v>
      </c>
      <c r="C18" s="11">
        <v>1.02</v>
      </c>
      <c r="D18" s="21">
        <v>1.02</v>
      </c>
      <c r="E18" s="9"/>
      <c r="F18" s="28">
        <v>0</v>
      </c>
      <c r="G18" s="21">
        <v>0</v>
      </c>
      <c r="H18" s="9"/>
      <c r="I18" s="28">
        <v>0</v>
      </c>
      <c r="J18" s="11">
        <v>0</v>
      </c>
      <c r="K18" s="21">
        <v>0</v>
      </c>
      <c r="M18" s="28">
        <v>0</v>
      </c>
      <c r="N18" s="21">
        <v>0</v>
      </c>
      <c r="P18" s="28">
        <v>0</v>
      </c>
      <c r="Q18" s="21">
        <v>0</v>
      </c>
      <c r="S18" s="32">
        <f>AVERAGE(C18,G18,K18,N18,Q18)</f>
        <v>0.20400000000000001</v>
      </c>
    </row>
    <row r="19" spans="1:22" s="6" customFormat="1" x14ac:dyDescent="0.25">
      <c r="A19" s="6" t="s">
        <v>6</v>
      </c>
      <c r="B19" s="22">
        <f>SUM(B7:B18)</f>
        <v>94.3</v>
      </c>
      <c r="C19" s="10">
        <f t="shared" ref="C19:D19" si="0">SUM(C7:C18)</f>
        <v>91.05</v>
      </c>
      <c r="D19" s="23">
        <f t="shared" si="0"/>
        <v>92.58</v>
      </c>
      <c r="E19" s="10"/>
      <c r="F19" s="22">
        <f>SUM(F7:F18)</f>
        <v>118.54999999999998</v>
      </c>
      <c r="G19" s="23">
        <f>SUM(G7:G16)</f>
        <v>111.30000000000001</v>
      </c>
      <c r="H19" s="10"/>
      <c r="I19" s="22">
        <f>SUM(I7:I18)</f>
        <v>105.76</v>
      </c>
      <c r="J19" s="10">
        <f>SUM(J7:J16)</f>
        <v>106.2</v>
      </c>
      <c r="K19" s="23">
        <f>SUM(K7:K16)</f>
        <v>103.56</v>
      </c>
      <c r="M19" s="22">
        <f>SUM(M7:M18)</f>
        <v>137.57</v>
      </c>
      <c r="N19" s="23">
        <f>SUM(N7:N18)</f>
        <v>136.84</v>
      </c>
      <c r="P19" s="22">
        <f>SUM(P7:P18)</f>
        <v>135.81</v>
      </c>
      <c r="Q19" s="23">
        <f>SUM(Q7:Q18)</f>
        <v>132.19</v>
      </c>
      <c r="S19" s="32">
        <f>AVERAGE(C19,G19,K19,N19,Q19)</f>
        <v>114.98800000000001</v>
      </c>
      <c r="V19" s="33"/>
    </row>
    <row r="20" spans="1:22" s="6" customFormat="1" x14ac:dyDescent="0.25">
      <c r="B20" s="22"/>
      <c r="C20" s="10"/>
      <c r="D20" s="23"/>
      <c r="E20" s="10"/>
      <c r="F20" s="22"/>
      <c r="G20" s="23"/>
      <c r="H20" s="10"/>
      <c r="I20" s="22"/>
      <c r="J20" s="10"/>
      <c r="K20" s="23"/>
      <c r="M20" s="22"/>
      <c r="N20" s="23"/>
      <c r="P20" s="22"/>
      <c r="Q20" s="23"/>
    </row>
    <row r="21" spans="1:22" x14ac:dyDescent="0.25">
      <c r="A21" s="6" t="s">
        <v>7</v>
      </c>
      <c r="B21" s="20">
        <v>2.42</v>
      </c>
      <c r="C21" s="11">
        <v>2.33</v>
      </c>
      <c r="D21" s="21">
        <v>2.37</v>
      </c>
      <c r="E21" s="9"/>
      <c r="F21" s="28">
        <f>ROUND(F19*0.025641,2)</f>
        <v>3.04</v>
      </c>
      <c r="G21" s="21">
        <f>ROUND(G19*0.025641,2)</f>
        <v>2.85</v>
      </c>
      <c r="H21" s="9"/>
      <c r="I21" s="28">
        <f t="shared" ref="I21:K21" si="1">ROUND(I19*0.025641,2)</f>
        <v>2.71</v>
      </c>
      <c r="J21" s="11">
        <f t="shared" si="1"/>
        <v>2.72</v>
      </c>
      <c r="K21" s="21">
        <f t="shared" si="1"/>
        <v>2.66</v>
      </c>
      <c r="M21" s="28">
        <f>ROUND(M19*0.025641,2)</f>
        <v>3.53</v>
      </c>
      <c r="N21" s="21">
        <f>ROUND(N19*0.025641,2)</f>
        <v>3.51</v>
      </c>
      <c r="P21" s="28">
        <f>ROUND(P19*0.025641,2)</f>
        <v>3.48</v>
      </c>
      <c r="Q21" s="21">
        <f>ROUND(Q19*0.025641,2)</f>
        <v>3.39</v>
      </c>
      <c r="S21" s="32">
        <f>AVERAGE(C21,G21,K21,N21,Q21)</f>
        <v>2.948</v>
      </c>
    </row>
    <row r="22" spans="1:22" x14ac:dyDescent="0.25">
      <c r="B22" s="16"/>
      <c r="C22" s="9"/>
      <c r="D22" s="17"/>
      <c r="E22" s="9"/>
      <c r="F22" s="27"/>
      <c r="G22" s="17"/>
      <c r="H22" s="9"/>
      <c r="I22" s="27"/>
      <c r="J22" s="9"/>
      <c r="K22" s="17"/>
      <c r="M22" s="27"/>
      <c r="N22" s="17"/>
      <c r="P22" s="27"/>
      <c r="Q22" s="17"/>
    </row>
    <row r="23" spans="1:22" s="6" customFormat="1" ht="14.4" thickBot="1" x14ac:dyDescent="0.3">
      <c r="A23" s="6" t="s">
        <v>8</v>
      </c>
      <c r="B23" s="24">
        <f>+B19+B21</f>
        <v>96.72</v>
      </c>
      <c r="C23" s="25">
        <f t="shared" ref="C23:D23" si="2">+C19+C21</f>
        <v>93.38</v>
      </c>
      <c r="D23" s="26">
        <f t="shared" si="2"/>
        <v>94.95</v>
      </c>
      <c r="E23" s="10"/>
      <c r="F23" s="24">
        <f>SUM(F19:F21)</f>
        <v>121.58999999999999</v>
      </c>
      <c r="G23" s="26">
        <f>SUM(G19:G21)</f>
        <v>114.15</v>
      </c>
      <c r="H23" s="10"/>
      <c r="I23" s="24">
        <f>SUM(I19:I21)</f>
        <v>108.47</v>
      </c>
      <c r="J23" s="25">
        <f t="shared" ref="J23:K23" si="3">SUM(J19:J21)</f>
        <v>108.92</v>
      </c>
      <c r="K23" s="26">
        <f t="shared" si="3"/>
        <v>106.22</v>
      </c>
      <c r="M23" s="24">
        <f>SUM(M19:M21)</f>
        <v>141.1</v>
      </c>
      <c r="N23" s="26">
        <f>SUM(N19:N21)</f>
        <v>140.35</v>
      </c>
      <c r="P23" s="24">
        <f>SUM(P19:P21)</f>
        <v>139.29</v>
      </c>
      <c r="Q23" s="26">
        <f>SUM(Q19:Q21)</f>
        <v>135.57999999999998</v>
      </c>
      <c r="S23" s="32">
        <f>AVERAGE(C23,G23,K23,N23,Q23)</f>
        <v>117.93600000000001</v>
      </c>
    </row>
    <row r="24" spans="1:22" x14ac:dyDescent="0.25">
      <c r="B24" s="37" t="s">
        <v>25</v>
      </c>
      <c r="C24" s="10"/>
      <c r="D24" s="10">
        <f>+((C23*5)+(D23*7))/12</f>
        <v>94.295833333333334</v>
      </c>
      <c r="E24" s="9"/>
      <c r="F24" s="9"/>
      <c r="G24" s="9"/>
      <c r="H24" s="9"/>
      <c r="I24" s="9"/>
      <c r="J24" s="9"/>
      <c r="K24" s="9"/>
    </row>
    <row r="25" spans="1:22" ht="46.5" customHeight="1" x14ac:dyDescent="0.25">
      <c r="A25" s="52" t="s">
        <v>16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R25" s="3" t="s">
        <v>22</v>
      </c>
      <c r="S25" s="34">
        <f>S7</f>
        <v>54.67</v>
      </c>
    </row>
    <row r="26" spans="1:22" x14ac:dyDescent="0.25">
      <c r="B26" s="1"/>
      <c r="R26" s="3" t="s">
        <v>23</v>
      </c>
      <c r="S26" s="34">
        <f>S9</f>
        <v>46.321999999999996</v>
      </c>
    </row>
    <row r="27" spans="1:22" x14ac:dyDescent="0.25">
      <c r="C27" s="3" t="s">
        <v>20</v>
      </c>
      <c r="F27" s="32">
        <f>AVERAGE(C23,G23,K23,N23,Q23)</f>
        <v>117.93600000000001</v>
      </c>
      <c r="R27" s="3" t="s">
        <v>24</v>
      </c>
      <c r="S27" s="34">
        <f>S11+S13+S15+S16+S18+S21</f>
        <v>16.944000000000003</v>
      </c>
    </row>
    <row r="28" spans="1:22" x14ac:dyDescent="0.25">
      <c r="B28" s="2"/>
      <c r="J28" s="32"/>
    </row>
    <row r="30" spans="1:22" x14ac:dyDescent="0.25">
      <c r="B30" s="2"/>
    </row>
    <row r="31" spans="1:22" x14ac:dyDescent="0.25">
      <c r="B31" s="2"/>
    </row>
    <row r="32" spans="1:22" x14ac:dyDescent="0.25">
      <c r="B32" s="1"/>
    </row>
    <row r="34" spans="2:2" x14ac:dyDescent="0.25">
      <c r="B34" s="2"/>
    </row>
    <row r="35" spans="2:2" x14ac:dyDescent="0.25">
      <c r="B35" s="7"/>
    </row>
    <row r="36" spans="2:2" x14ac:dyDescent="0.25">
      <c r="B36" s="7"/>
    </row>
  </sheetData>
  <mergeCells count="8">
    <mergeCell ref="A25:K25"/>
    <mergeCell ref="M4:N4"/>
    <mergeCell ref="A1:Q1"/>
    <mergeCell ref="A2:Q2"/>
    <mergeCell ref="P4:Q4"/>
    <mergeCell ref="F4:G4"/>
    <mergeCell ref="I4:K4"/>
    <mergeCell ref="B4:D4"/>
  </mergeCells>
  <pageMargins left="0.7" right="0.7" top="0.75" bottom="0.75" header="0.3" footer="0.3"/>
  <pageSetup scale="7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D38BB-8161-495B-886F-0D17EAFA299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6D8B2004-93C7-431D-A3C5-1F12B2A10F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F76E01-B402-44A4-BF1F-07B1E984B5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Updated for april 1 rates</vt:lpstr>
      <vt:lpstr>Sheet1</vt:lpstr>
      <vt:lpstr>Sheet2</vt:lpstr>
      <vt:lpstr>Sheet3</vt:lpstr>
      <vt:lpstr>Sheet1!Print_Area</vt:lpstr>
      <vt:lpstr>'Updated for april 1 rates'!Print_Area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 Sanghavi</dc:creator>
  <cp:lastModifiedBy>FPL_User</cp:lastModifiedBy>
  <cp:lastPrinted>2016-03-03T21:38:43Z</cp:lastPrinted>
  <dcterms:created xsi:type="dcterms:W3CDTF">2015-09-01T17:34:01Z</dcterms:created>
  <dcterms:modified xsi:type="dcterms:W3CDTF">2016-04-11T15:54:51Z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