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5832" windowWidth="15480" windowHeight="1860"/>
  </bookViews>
  <sheets>
    <sheet name="EOL M&amp;S Accrual PSL" sheetId="7" r:id="rId1"/>
    <sheet name="228.415" sheetId="3" r:id="rId2"/>
    <sheet name="St. Lucie" sheetId="9" r:id="rId3"/>
    <sheet name="Additional Support" sheetId="8" r:id="rId4"/>
  </sheets>
  <definedNames>
    <definedName name="_xlnm.Print_Area" localSheetId="0">'EOL M&amp;S Accrual PSL'!$A$1:$J$46</definedName>
    <definedName name="_xlnm.Print_Titles" localSheetId="1">'228.415'!$A:$A,'228.415'!$3:$6</definedName>
    <definedName name="turnover">#REF!</definedName>
  </definedNames>
  <calcPr calcId="145621"/>
</workbook>
</file>

<file path=xl/calcChain.xml><?xml version="1.0" encoding="utf-8"?>
<calcChain xmlns="http://schemas.openxmlformats.org/spreadsheetml/2006/main">
  <c r="C11" i="3" l="1"/>
  <c r="C12" i="3" s="1"/>
  <c r="L11" i="9"/>
  <c r="O11" i="9" s="1"/>
  <c r="R11" i="9" s="1"/>
  <c r="U11" i="9" s="1"/>
  <c r="X11" i="9" s="1"/>
  <c r="AA11" i="9" s="1"/>
  <c r="AD11" i="9" s="1"/>
  <c r="AG11" i="9" s="1"/>
  <c r="AJ11" i="9" s="1"/>
  <c r="AM11" i="9" s="1"/>
  <c r="AP11" i="9" s="1"/>
  <c r="AS11" i="9" s="1"/>
  <c r="AV11" i="9" s="1"/>
  <c r="AY11" i="9" s="1"/>
  <c r="BB11" i="9" s="1"/>
  <c r="BE11" i="9" s="1"/>
  <c r="BH11" i="9" s="1"/>
  <c r="BK11" i="9" s="1"/>
  <c r="BN11" i="9" s="1"/>
  <c r="BQ11" i="9" s="1"/>
  <c r="BT11" i="9" s="1"/>
  <c r="BW11" i="9" s="1"/>
  <c r="BZ11" i="9" s="1"/>
  <c r="CC11" i="9" s="1"/>
  <c r="CF11" i="9" s="1"/>
  <c r="CI11" i="9" s="1"/>
  <c r="J11" i="9"/>
  <c r="M11" i="9" s="1"/>
  <c r="P11" i="9" s="1"/>
  <c r="S11" i="9" s="1"/>
  <c r="V11" i="9" s="1"/>
  <c r="Y11" i="9" s="1"/>
  <c r="AB11" i="9" s="1"/>
  <c r="AE11" i="9" s="1"/>
  <c r="AH11" i="9" s="1"/>
  <c r="AK11" i="9" s="1"/>
  <c r="AN11" i="9" s="1"/>
  <c r="AQ11" i="9" s="1"/>
  <c r="AT11" i="9" s="1"/>
  <c r="AW11" i="9" s="1"/>
  <c r="AZ11" i="9" s="1"/>
  <c r="BC11" i="9" s="1"/>
  <c r="BF11" i="9" s="1"/>
  <c r="BI11" i="9" s="1"/>
  <c r="BL11" i="9" s="1"/>
  <c r="BO11" i="9" s="1"/>
  <c r="BR11" i="9" s="1"/>
  <c r="BU11" i="9" s="1"/>
  <c r="BX11" i="9" s="1"/>
  <c r="CA11" i="9" s="1"/>
  <c r="CD11" i="9" s="1"/>
  <c r="CG11" i="9" s="1"/>
  <c r="I11" i="9"/>
  <c r="H11" i="9"/>
  <c r="K11" i="9" s="1"/>
  <c r="N11" i="9" s="1"/>
  <c r="Q11" i="9" s="1"/>
  <c r="T11" i="9" s="1"/>
  <c r="W11" i="9" s="1"/>
  <c r="Z11" i="9" s="1"/>
  <c r="AC11" i="9" s="1"/>
  <c r="AF11" i="9" s="1"/>
  <c r="AI11" i="9" s="1"/>
  <c r="AL11" i="9" s="1"/>
  <c r="AO11" i="9" s="1"/>
  <c r="AR11" i="9" s="1"/>
  <c r="AU11" i="9" s="1"/>
  <c r="AX11" i="9" s="1"/>
  <c r="BA11" i="9" s="1"/>
  <c r="BD11" i="9" s="1"/>
  <c r="BG11" i="9" s="1"/>
  <c r="BJ11" i="9" s="1"/>
  <c r="BM11" i="9" s="1"/>
  <c r="BP11" i="9" s="1"/>
  <c r="BS11" i="9" s="1"/>
  <c r="BV11" i="9" s="1"/>
  <c r="BY11" i="9" s="1"/>
  <c r="CB11" i="9" s="1"/>
  <c r="CE11" i="9" s="1"/>
  <c r="CH11" i="9" s="1"/>
  <c r="G11" i="9"/>
  <c r="D19" i="9"/>
  <c r="CH9" i="9"/>
  <c r="CE9" i="9"/>
  <c r="CB9" i="9"/>
  <c r="BY9" i="9"/>
  <c r="BV9" i="9"/>
  <c r="BS9" i="9"/>
  <c r="BP9" i="9"/>
  <c r="BM9" i="9"/>
  <c r="BJ9" i="9"/>
  <c r="BG9" i="9"/>
  <c r="BD9" i="9"/>
  <c r="BA9" i="9"/>
  <c r="AX9" i="9"/>
  <c r="AU9" i="9"/>
  <c r="AR9" i="9"/>
  <c r="AO9" i="9"/>
  <c r="AL9" i="9"/>
  <c r="AI9" i="9"/>
  <c r="AF9" i="9"/>
  <c r="AC9" i="9"/>
  <c r="Z9" i="9"/>
  <c r="W9" i="9"/>
  <c r="T9" i="9"/>
  <c r="Q9" i="9"/>
  <c r="N9" i="9"/>
  <c r="K9" i="9"/>
  <c r="H9" i="9"/>
  <c r="E9" i="9"/>
  <c r="F25" i="7"/>
  <c r="Q21" i="8"/>
  <c r="D17" i="9" l="1"/>
  <c r="E17" i="9" s="1"/>
  <c r="D14" i="9"/>
  <c r="D11" i="3"/>
  <c r="E11" i="3" s="1"/>
  <c r="F11" i="3" s="1"/>
  <c r="G11" i="3" s="1"/>
  <c r="H11" i="3" s="1"/>
  <c r="I11" i="3" s="1"/>
  <c r="J11" i="3" s="1"/>
  <c r="K11" i="3" s="1"/>
  <c r="L11" i="3" s="1"/>
  <c r="M11" i="3" s="1"/>
  <c r="N11" i="3" s="1"/>
  <c r="O11" i="3" s="1"/>
  <c r="P11" i="3" s="1"/>
  <c r="Q11" i="3" s="1"/>
  <c r="R11" i="3" s="1"/>
  <c r="S11" i="3" s="1"/>
  <c r="T11" i="3" s="1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AH11" i="3" s="1"/>
  <c r="AI11" i="3" s="1"/>
  <c r="AJ11" i="3" s="1"/>
  <c r="AK11" i="3" s="1"/>
  <c r="AL11" i="3" s="1"/>
  <c r="AM11" i="3" s="1"/>
  <c r="AN11" i="3" s="1"/>
  <c r="AO11" i="3" s="1"/>
  <c r="AP11" i="3" s="1"/>
  <c r="AQ11" i="3" s="1"/>
  <c r="AS11" i="3" s="1"/>
  <c r="CL27" i="9"/>
  <c r="CM27" i="9" s="1"/>
  <c r="CL24" i="9"/>
  <c r="CM24" i="9" s="1"/>
  <c r="CL29" i="9"/>
  <c r="CM29" i="9" s="1"/>
  <c r="CL21" i="9"/>
  <c r="CM21" i="9" s="1"/>
  <c r="CL16" i="9"/>
  <c r="CM16" i="9" s="1"/>
  <c r="CL15" i="9"/>
  <c r="CM15" i="9" s="1"/>
  <c r="E19" i="9"/>
  <c r="F19" i="9" s="1"/>
  <c r="E14" i="9"/>
  <c r="F14" i="9" s="1"/>
  <c r="D13" i="9"/>
  <c r="D15" i="9"/>
  <c r="F17" i="9"/>
  <c r="H65" i="9"/>
  <c r="H61" i="9"/>
  <c r="H56" i="9"/>
  <c r="H52" i="9"/>
  <c r="H48" i="9"/>
  <c r="H44" i="9"/>
  <c r="H39" i="9"/>
  <c r="D28" i="9"/>
  <c r="H64" i="9"/>
  <c r="H59" i="9"/>
  <c r="H55" i="9"/>
  <c r="H51" i="9"/>
  <c r="H47" i="9"/>
  <c r="H43" i="9"/>
  <c r="D30" i="9"/>
  <c r="H63" i="9"/>
  <c r="H58" i="9"/>
  <c r="H54" i="9"/>
  <c r="H50" i="9"/>
  <c r="H46" i="9"/>
  <c r="H42" i="9"/>
  <c r="D29" i="9"/>
  <c r="H62" i="9"/>
  <c r="H45" i="9"/>
  <c r="H57" i="9"/>
  <c r="H41" i="9"/>
  <c r="D26" i="9"/>
  <c r="H53" i="9"/>
  <c r="H49" i="9"/>
  <c r="D27" i="9"/>
  <c r="D23" i="9"/>
  <c r="D25" i="9"/>
  <c r="D24" i="9"/>
  <c r="D21" i="9"/>
  <c r="D16" i="9"/>
  <c r="D20" i="9"/>
  <c r="D18" i="9"/>
  <c r="D22" i="9"/>
  <c r="AT11" i="3" l="1"/>
  <c r="AU11" i="3" s="1"/>
  <c r="AV11" i="3" s="1"/>
  <c r="AW11" i="3" s="1"/>
  <c r="AX11" i="3" s="1"/>
  <c r="AY11" i="3" s="1"/>
  <c r="AZ11" i="3" s="1"/>
  <c r="BA11" i="3" s="1"/>
  <c r="BB11" i="3" s="1"/>
  <c r="BC11" i="3" s="1"/>
  <c r="BD11" i="3" s="1"/>
  <c r="BF11" i="3" s="1"/>
  <c r="BR14" i="3" s="1"/>
  <c r="BF14" i="3"/>
  <c r="G19" i="9"/>
  <c r="H19" i="9" s="1"/>
  <c r="G14" i="9"/>
  <c r="H14" i="9" s="1"/>
  <c r="I14" i="9"/>
  <c r="E30" i="9"/>
  <c r="F30" i="9" s="1"/>
  <c r="E22" i="9"/>
  <c r="F22" i="9" s="1"/>
  <c r="E21" i="9"/>
  <c r="F21" i="9" s="1"/>
  <c r="E27" i="9"/>
  <c r="F27" i="9" s="1"/>
  <c r="E29" i="9"/>
  <c r="F29" i="9" s="1"/>
  <c r="E13" i="9"/>
  <c r="F13" i="9" s="1"/>
  <c r="E16" i="9"/>
  <c r="F16" i="9" s="1"/>
  <c r="E18" i="9"/>
  <c r="F18" i="9"/>
  <c r="E24" i="9"/>
  <c r="F24" i="9" s="1"/>
  <c r="E23" i="9"/>
  <c r="F23" i="9" s="1"/>
  <c r="E26" i="9"/>
  <c r="F26" i="9" s="1"/>
  <c r="E15" i="9"/>
  <c r="F15" i="9"/>
  <c r="E20" i="9"/>
  <c r="F20" i="9" s="1"/>
  <c r="E25" i="9"/>
  <c r="F25" i="9" s="1"/>
  <c r="E28" i="9"/>
  <c r="F28" i="9" s="1"/>
  <c r="G17" i="9"/>
  <c r="H17" i="9" s="1"/>
  <c r="I17" i="9" s="1"/>
  <c r="BG11" i="3" l="1"/>
  <c r="BH11" i="3" s="1"/>
  <c r="BI11" i="3" s="1"/>
  <c r="BJ11" i="3" s="1"/>
  <c r="BK11" i="3" s="1"/>
  <c r="BL11" i="3" s="1"/>
  <c r="BM11" i="3" s="1"/>
  <c r="BN11" i="3" s="1"/>
  <c r="BO11" i="3" s="1"/>
  <c r="BP11" i="3" s="1"/>
  <c r="BQ11" i="3" s="1"/>
  <c r="BR11" i="3" s="1"/>
  <c r="BR13" i="3" s="1"/>
  <c r="BF13" i="3"/>
  <c r="G22" i="9"/>
  <c r="H22" i="9" s="1"/>
  <c r="G27" i="9"/>
  <c r="H27" i="9" s="1"/>
  <c r="G30" i="9"/>
  <c r="H30" i="9" s="1"/>
  <c r="G23" i="9"/>
  <c r="H23" i="9" s="1"/>
  <c r="I23" i="9"/>
  <c r="G25" i="9"/>
  <c r="H25" i="9" s="1"/>
  <c r="G20" i="9"/>
  <c r="H20" i="9" s="1"/>
  <c r="G24" i="9"/>
  <c r="H24" i="9" s="1"/>
  <c r="G21" i="9"/>
  <c r="H21" i="9" s="1"/>
  <c r="F31" i="9"/>
  <c r="G13" i="9"/>
  <c r="H13" i="9" s="1"/>
  <c r="J14" i="9"/>
  <c r="K14" i="9" s="1"/>
  <c r="G26" i="9"/>
  <c r="H26" i="9" s="1"/>
  <c r="G16" i="9"/>
  <c r="H16" i="9" s="1"/>
  <c r="J17" i="9"/>
  <c r="K17" i="9" s="1"/>
  <c r="L17" i="9" s="1"/>
  <c r="G15" i="9"/>
  <c r="H15" i="9" s="1"/>
  <c r="G18" i="9"/>
  <c r="H18" i="9" s="1"/>
  <c r="I19" i="9"/>
  <c r="G28" i="9"/>
  <c r="H28" i="9" s="1"/>
  <c r="G29" i="9"/>
  <c r="H29" i="9" s="1"/>
  <c r="I26" i="9" l="1"/>
  <c r="F19" i="7"/>
  <c r="BR15" i="3"/>
  <c r="BR16" i="3" s="1"/>
  <c r="I24" i="9"/>
  <c r="I25" i="9"/>
  <c r="I30" i="9"/>
  <c r="J30" i="9" s="1"/>
  <c r="K30" i="9" s="1"/>
  <c r="I28" i="9"/>
  <c r="J28" i="9" s="1"/>
  <c r="K28" i="9" s="1"/>
  <c r="I16" i="9"/>
  <c r="L14" i="9"/>
  <c r="I21" i="9"/>
  <c r="BF15" i="3"/>
  <c r="BF16" i="3" s="1"/>
  <c r="M17" i="9"/>
  <c r="N17" i="9" s="1"/>
  <c r="J19" i="9"/>
  <c r="K19" i="9" s="1"/>
  <c r="J21" i="9"/>
  <c r="K21" i="9" s="1"/>
  <c r="I29" i="9"/>
  <c r="J26" i="9"/>
  <c r="K26" i="9" s="1"/>
  <c r="I20" i="9"/>
  <c r="I27" i="9"/>
  <c r="J16" i="9"/>
  <c r="K16" i="9" s="1"/>
  <c r="M14" i="9"/>
  <c r="N14" i="9" s="1"/>
  <c r="J25" i="9"/>
  <c r="K25" i="9" s="1"/>
  <c r="I15" i="9"/>
  <c r="J23" i="9"/>
  <c r="K23" i="9" s="1"/>
  <c r="I18" i="9"/>
  <c r="I13" i="9"/>
  <c r="I22" i="9"/>
  <c r="J24" i="9"/>
  <c r="K24" i="9" s="1"/>
  <c r="L25" i="9" l="1"/>
  <c r="L24" i="9"/>
  <c r="M24" i="9" s="1"/>
  <c r="N24" i="9" s="1"/>
  <c r="O17" i="9"/>
  <c r="P17" i="9" s="1"/>
  <c r="Q17" i="9" s="1"/>
  <c r="J29" i="9"/>
  <c r="K29" i="9" s="1"/>
  <c r="J20" i="9"/>
  <c r="K20" i="9" s="1"/>
  <c r="J22" i="9"/>
  <c r="K22" i="9" s="1"/>
  <c r="L23" i="9"/>
  <c r="L21" i="9"/>
  <c r="L30" i="9"/>
  <c r="M25" i="9"/>
  <c r="N25" i="9" s="1"/>
  <c r="J27" i="9"/>
  <c r="K27" i="9" s="1"/>
  <c r="L16" i="9"/>
  <c r="I31" i="9"/>
  <c r="J13" i="9"/>
  <c r="K13" i="9" s="1"/>
  <c r="J15" i="9"/>
  <c r="K15" i="9" s="1"/>
  <c r="O14" i="9"/>
  <c r="L28" i="9"/>
  <c r="L26" i="9"/>
  <c r="L19" i="9"/>
  <c r="J18" i="9"/>
  <c r="K18" i="9" s="1"/>
  <c r="L22" i="9" l="1"/>
  <c r="L15" i="9"/>
  <c r="M15" i="9" s="1"/>
  <c r="N15" i="9" s="1"/>
  <c r="O25" i="9"/>
  <c r="L13" i="9"/>
  <c r="L27" i="9"/>
  <c r="O24" i="9"/>
  <c r="P24" i="9" s="1"/>
  <c r="Q24" i="9" s="1"/>
  <c r="M13" i="9"/>
  <c r="N13" i="9" s="1"/>
  <c r="L18" i="9"/>
  <c r="P14" i="9"/>
  <c r="Q14" i="9" s="1"/>
  <c r="M19" i="9"/>
  <c r="N19" i="9" s="1"/>
  <c r="M30" i="9"/>
  <c r="N30" i="9" s="1"/>
  <c r="O30" i="9"/>
  <c r="R17" i="9"/>
  <c r="M28" i="9"/>
  <c r="N28" i="9" s="1"/>
  <c r="O28" i="9" s="1"/>
  <c r="M23" i="9"/>
  <c r="N23" i="9" s="1"/>
  <c r="M22" i="9"/>
  <c r="N22" i="9" s="1"/>
  <c r="M26" i="9"/>
  <c r="N26" i="9" s="1"/>
  <c r="M16" i="9"/>
  <c r="N16" i="9" s="1"/>
  <c r="M21" i="9"/>
  <c r="N21" i="9" s="1"/>
  <c r="L20" i="9"/>
  <c r="L31" i="9" s="1"/>
  <c r="L29" i="9"/>
  <c r="M27" i="9"/>
  <c r="N27" i="9" s="1"/>
  <c r="O27" i="9"/>
  <c r="O19" i="9" l="1"/>
  <c r="O15" i="9"/>
  <c r="P15" i="9" s="1"/>
  <c r="Q15" i="9" s="1"/>
  <c r="P25" i="9"/>
  <c r="Q25" i="9" s="1"/>
  <c r="P28" i="9"/>
  <c r="Q28" i="9" s="1"/>
  <c r="P27" i="9"/>
  <c r="Q27" i="9" s="1"/>
  <c r="P19" i="9"/>
  <c r="Q19" i="9" s="1"/>
  <c r="O26" i="9"/>
  <c r="O23" i="9"/>
  <c r="R24" i="9"/>
  <c r="M29" i="9"/>
  <c r="N29" i="9" s="1"/>
  <c r="R14" i="9"/>
  <c r="O13" i="9"/>
  <c r="S17" i="9"/>
  <c r="T17" i="9" s="1"/>
  <c r="O21" i="9"/>
  <c r="P30" i="9"/>
  <c r="Q30" i="9" s="1"/>
  <c r="M20" i="9"/>
  <c r="N20" i="9" s="1"/>
  <c r="O16" i="9"/>
  <c r="O22" i="9"/>
  <c r="M18" i="9"/>
  <c r="N18" i="9" s="1"/>
  <c r="O18" i="9" l="1"/>
  <c r="O20" i="9"/>
  <c r="P20" i="9" s="1"/>
  <c r="Q20" i="9" s="1"/>
  <c r="U17" i="9"/>
  <c r="O29" i="9"/>
  <c r="R25" i="9"/>
  <c r="R15" i="9"/>
  <c r="S15" i="9" s="1"/>
  <c r="T15" i="9" s="1"/>
  <c r="U15" i="9" s="1"/>
  <c r="P16" i="9"/>
  <c r="Q16" i="9" s="1"/>
  <c r="S24" i="9"/>
  <c r="T24" i="9" s="1"/>
  <c r="S14" i="9"/>
  <c r="T14" i="9" s="1"/>
  <c r="V17" i="9"/>
  <c r="W17" i="9" s="1"/>
  <c r="P29" i="9"/>
  <c r="Q29" i="9" s="1"/>
  <c r="R19" i="9"/>
  <c r="R27" i="9"/>
  <c r="O31" i="9"/>
  <c r="P13" i="9"/>
  <c r="Q13" i="9" s="1"/>
  <c r="P26" i="9"/>
  <c r="Q26" i="9" s="1"/>
  <c r="R26" i="9" s="1"/>
  <c r="P18" i="9"/>
  <c r="Q18" i="9" s="1"/>
  <c r="P21" i="9"/>
  <c r="Q21" i="9" s="1"/>
  <c r="P22" i="9"/>
  <c r="Q22" i="9" s="1"/>
  <c r="R30" i="9"/>
  <c r="P23" i="9"/>
  <c r="Q23" i="9" s="1"/>
  <c r="R23" i="9"/>
  <c r="R28" i="9"/>
  <c r="R20" i="9" l="1"/>
  <c r="S25" i="9"/>
  <c r="T25" i="9" s="1"/>
  <c r="R21" i="9"/>
  <c r="S21" i="9" s="1"/>
  <c r="T21" i="9" s="1"/>
  <c r="U14" i="9"/>
  <c r="V14" i="9" s="1"/>
  <c r="V15" i="9"/>
  <c r="W15" i="9" s="1"/>
  <c r="S26" i="9"/>
  <c r="T26" i="9" s="1"/>
  <c r="U26" i="9"/>
  <c r="S23" i="9"/>
  <c r="T23" i="9" s="1"/>
  <c r="R13" i="9"/>
  <c r="R18" i="9"/>
  <c r="R29" i="9"/>
  <c r="U24" i="9"/>
  <c r="S19" i="9"/>
  <c r="T19" i="9" s="1"/>
  <c r="R22" i="9"/>
  <c r="S30" i="9"/>
  <c r="T30" i="9" s="1"/>
  <c r="S27" i="9"/>
  <c r="T27" i="9" s="1"/>
  <c r="U27" i="9" s="1"/>
  <c r="X17" i="9"/>
  <c r="R16" i="9"/>
  <c r="S28" i="9"/>
  <c r="T28" i="9" s="1"/>
  <c r="S20" i="9"/>
  <c r="T20" i="9" s="1"/>
  <c r="W14" i="9" l="1"/>
  <c r="X14" i="9"/>
  <c r="U28" i="9"/>
  <c r="U23" i="9"/>
  <c r="U25" i="9"/>
  <c r="U19" i="9"/>
  <c r="V19" i="9" s="1"/>
  <c r="W19" i="9" s="1"/>
  <c r="R31" i="9"/>
  <c r="S13" i="9"/>
  <c r="T13" i="9" s="1"/>
  <c r="Y17" i="9"/>
  <c r="Z17" i="9" s="1"/>
  <c r="V23" i="9"/>
  <c r="W23" i="9" s="1"/>
  <c r="V27" i="9"/>
  <c r="W27" i="9" s="1"/>
  <c r="S29" i="9"/>
  <c r="T29" i="9" s="1"/>
  <c r="S16" i="9"/>
  <c r="T16" i="9" s="1"/>
  <c r="U20" i="9"/>
  <c r="U30" i="9"/>
  <c r="V24" i="9"/>
  <c r="W24" i="9" s="1"/>
  <c r="V26" i="9"/>
  <c r="W26" i="9" s="1"/>
  <c r="V28" i="9"/>
  <c r="W28" i="9" s="1"/>
  <c r="S18" i="9"/>
  <c r="T18" i="9" s="1"/>
  <c r="U21" i="9"/>
  <c r="X15" i="9"/>
  <c r="S22" i="9"/>
  <c r="T22" i="9" s="1"/>
  <c r="U22" i="9" s="1"/>
  <c r="AA14" i="9" l="1"/>
  <c r="AB14" i="9" s="1"/>
  <c r="AC14" i="9" s="1"/>
  <c r="Y14" i="9"/>
  <c r="Z14" i="9" s="1"/>
  <c r="X28" i="9"/>
  <c r="Y28" i="9" s="1"/>
  <c r="Z28" i="9" s="1"/>
  <c r="X23" i="9"/>
  <c r="X27" i="9"/>
  <c r="X19" i="9"/>
  <c r="V25" i="9"/>
  <c r="W25" i="9" s="1"/>
  <c r="X25" i="9"/>
  <c r="AA17" i="9"/>
  <c r="AB17" i="9" s="1"/>
  <c r="AC17" i="9" s="1"/>
  <c r="U18" i="9"/>
  <c r="V30" i="9"/>
  <c r="W30" i="9" s="1"/>
  <c r="Y27" i="9"/>
  <c r="Z27" i="9" s="1"/>
  <c r="Y19" i="9"/>
  <c r="Z19" i="9" s="1"/>
  <c r="V22" i="9"/>
  <c r="W22" i="9" s="1"/>
  <c r="Y15" i="9"/>
  <c r="Z15" i="9" s="1"/>
  <c r="X26" i="9"/>
  <c r="V20" i="9"/>
  <c r="W20" i="9" s="1"/>
  <c r="U29" i="9"/>
  <c r="U13" i="9"/>
  <c r="V21" i="9"/>
  <c r="W21" i="9" s="1"/>
  <c r="X24" i="9"/>
  <c r="U16" i="9"/>
  <c r="Y23" i="9" l="1"/>
  <c r="Z23" i="9" s="1"/>
  <c r="AD14" i="9"/>
  <c r="AE14" i="9" s="1"/>
  <c r="AF14" i="9" s="1"/>
  <c r="Y25" i="9"/>
  <c r="Z25" i="9" s="1"/>
  <c r="AA15" i="9"/>
  <c r="AB15" i="9" s="1"/>
  <c r="AC15" i="9" s="1"/>
  <c r="X22" i="9"/>
  <c r="AA19" i="9"/>
  <c r="X21" i="9"/>
  <c r="V29" i="9"/>
  <c r="W29" i="9" s="1"/>
  <c r="V18" i="9"/>
  <c r="W18" i="9" s="1"/>
  <c r="U31" i="9"/>
  <c r="V13" i="9"/>
  <c r="W13" i="9" s="1"/>
  <c r="Y26" i="9"/>
  <c r="Z26" i="9" s="1"/>
  <c r="AA28" i="9"/>
  <c r="X30" i="9"/>
  <c r="V16" i="9"/>
  <c r="W16" i="9" s="1"/>
  <c r="X20" i="9"/>
  <c r="AD17" i="9"/>
  <c r="AA27" i="9"/>
  <c r="Y24" i="9"/>
  <c r="Z24" i="9" s="1"/>
  <c r="AA23" i="9" l="1"/>
  <c r="AB23" i="9" s="1"/>
  <c r="AC23" i="9" s="1"/>
  <c r="Y22" i="9"/>
  <c r="Z22" i="9" s="1"/>
  <c r="X18" i="9"/>
  <c r="Y18" i="9" s="1"/>
  <c r="Z18" i="9" s="1"/>
  <c r="AA24" i="9"/>
  <c r="AB24" i="9" s="1"/>
  <c r="AC24" i="9" s="1"/>
  <c r="AA25" i="9"/>
  <c r="AB19" i="9"/>
  <c r="AC19" i="9" s="1"/>
  <c r="Y20" i="9"/>
  <c r="Z20" i="9" s="1"/>
  <c r="AA20" i="9" s="1"/>
  <c r="AB28" i="9"/>
  <c r="AC28" i="9" s="1"/>
  <c r="X13" i="9"/>
  <c r="X29" i="9"/>
  <c r="AG14" i="9"/>
  <c r="AB27" i="9"/>
  <c r="AC27" i="9" s="1"/>
  <c r="AE17" i="9"/>
  <c r="AF17" i="9" s="1"/>
  <c r="X16" i="9"/>
  <c r="AA26" i="9"/>
  <c r="AD15" i="9"/>
  <c r="Y21" i="9"/>
  <c r="Z21" i="9" s="1"/>
  <c r="Y30" i="9"/>
  <c r="Z30" i="9" s="1"/>
  <c r="AA18" i="9" l="1"/>
  <c r="AD23" i="9"/>
  <c r="AE23" i="9" s="1"/>
  <c r="AF23" i="9" s="1"/>
  <c r="AD27" i="9"/>
  <c r="AE27" i="9" s="1"/>
  <c r="AD28" i="9"/>
  <c r="AB25" i="9"/>
  <c r="AC25" i="9" s="1"/>
  <c r="AD25" i="9"/>
  <c r="AE25" i="9" s="1"/>
  <c r="AF25" i="9" s="1"/>
  <c r="AA22" i="9"/>
  <c r="AB22" i="9" s="1"/>
  <c r="AC22" i="9" s="1"/>
  <c r="AB26" i="9"/>
  <c r="AC26" i="9" s="1"/>
  <c r="AD26" i="9"/>
  <c r="AB18" i="9"/>
  <c r="AC18" i="9" s="1"/>
  <c r="AH14" i="9"/>
  <c r="AI14" i="9" s="1"/>
  <c r="AD19" i="9"/>
  <c r="Y16" i="9"/>
  <c r="Z16" i="9" s="1"/>
  <c r="Y29" i="9"/>
  <c r="Z29" i="9" s="1"/>
  <c r="AB20" i="9"/>
  <c r="AC20" i="9" s="1"/>
  <c r="AE15" i="9"/>
  <c r="AF15" i="9" s="1"/>
  <c r="AE28" i="9"/>
  <c r="AF28" i="9" s="1"/>
  <c r="AA30" i="9"/>
  <c r="AA21" i="9"/>
  <c r="AG17" i="9"/>
  <c r="X31" i="9"/>
  <c r="Y13" i="9"/>
  <c r="Z13" i="9" s="1"/>
  <c r="AD24" i="9"/>
  <c r="AF27" i="9" l="1"/>
  <c r="AG27" i="9"/>
  <c r="AH27" i="9" s="1"/>
  <c r="AI27" i="9" s="1"/>
  <c r="AD22" i="9"/>
  <c r="AE22" i="9" s="1"/>
  <c r="AF22" i="9" s="1"/>
  <c r="AA13" i="9"/>
  <c r="AJ14" i="9"/>
  <c r="AK14" i="9" s="1"/>
  <c r="AL14" i="9" s="1"/>
  <c r="AG15" i="9"/>
  <c r="AG25" i="9"/>
  <c r="AE19" i="9"/>
  <c r="AF19" i="9" s="1"/>
  <c r="AB21" i="9"/>
  <c r="AC21" i="9" s="1"/>
  <c r="AB30" i="9"/>
  <c r="AC30" i="9" s="1"/>
  <c r="AD20" i="9"/>
  <c r="AA16" i="9"/>
  <c r="AH17" i="9"/>
  <c r="AI17" i="9" s="1"/>
  <c r="AH15" i="9"/>
  <c r="AI15" i="9" s="1"/>
  <c r="AB13" i="9"/>
  <c r="AC13" i="9" s="1"/>
  <c r="AE26" i="9"/>
  <c r="AF26" i="9" s="1"/>
  <c r="AG24" i="9"/>
  <c r="AE24" i="9"/>
  <c r="AF24" i="9" s="1"/>
  <c r="AG28" i="9"/>
  <c r="AA29" i="9"/>
  <c r="AH25" i="9"/>
  <c r="AI25" i="9" s="1"/>
  <c r="AD18" i="9"/>
  <c r="AG23" i="9"/>
  <c r="AG26" i="9" l="1"/>
  <c r="AH26" i="9" s="1"/>
  <c r="AI26" i="9" s="1"/>
  <c r="AJ15" i="9"/>
  <c r="AG19" i="9"/>
  <c r="AH24" i="9"/>
  <c r="AI24" i="9" s="1"/>
  <c r="AK15" i="9"/>
  <c r="AL15" i="9" s="1"/>
  <c r="AB16" i="9"/>
  <c r="AC16" i="9" s="1"/>
  <c r="AH23" i="9"/>
  <c r="AI23" i="9" s="1"/>
  <c r="AB29" i="9"/>
  <c r="AC29" i="9" s="1"/>
  <c r="AE20" i="9"/>
  <c r="AF20" i="9" s="1"/>
  <c r="AM14" i="9"/>
  <c r="AE18" i="9"/>
  <c r="AF18" i="9" s="1"/>
  <c r="AH28" i="9"/>
  <c r="AI28" i="9" s="1"/>
  <c r="AD13" i="9"/>
  <c r="AJ17" i="9"/>
  <c r="AD30" i="9"/>
  <c r="AD21" i="9"/>
  <c r="AG22" i="9"/>
  <c r="AH19" i="9"/>
  <c r="AI19" i="9" s="1"/>
  <c r="AJ25" i="9"/>
  <c r="AJ27" i="9"/>
  <c r="AA31" i="9"/>
  <c r="AD29" i="9" l="1"/>
  <c r="AG20" i="9"/>
  <c r="AH20" i="9" s="1"/>
  <c r="AM15" i="9"/>
  <c r="AN15" i="9" s="1"/>
  <c r="AO15" i="9" s="1"/>
  <c r="AH22" i="9"/>
  <c r="AI22" i="9" s="1"/>
  <c r="AG18" i="9"/>
  <c r="AK25" i="9"/>
  <c r="AL25" i="9" s="1"/>
  <c r="AE21" i="9"/>
  <c r="AF21" i="9" s="1"/>
  <c r="AN14" i="9"/>
  <c r="AO14" i="9" s="1"/>
  <c r="AJ26" i="9"/>
  <c r="AJ23" i="9"/>
  <c r="AK17" i="9"/>
  <c r="AL17" i="9" s="1"/>
  <c r="AK27" i="9"/>
  <c r="AL27" i="9" s="1"/>
  <c r="AE13" i="9"/>
  <c r="AF13" i="9" s="1"/>
  <c r="AJ19" i="9"/>
  <c r="AE30" i="9"/>
  <c r="AF30" i="9" s="1"/>
  <c r="AJ28" i="9"/>
  <c r="AD16" i="9"/>
  <c r="AJ24" i="9"/>
  <c r="AE29" i="9"/>
  <c r="AF29" i="9" s="1"/>
  <c r="AG29" i="9" s="1"/>
  <c r="AI20" i="9" l="1"/>
  <c r="AJ20" i="9"/>
  <c r="AK20" i="9" s="1"/>
  <c r="AL20" i="9" s="1"/>
  <c r="AG21" i="9"/>
  <c r="AG30" i="9"/>
  <c r="AM27" i="9"/>
  <c r="AM17" i="9"/>
  <c r="AP14" i="9"/>
  <c r="AQ14" i="9" s="1"/>
  <c r="AR14" i="9" s="1"/>
  <c r="AH29" i="9"/>
  <c r="AI29" i="9" s="1"/>
  <c r="AK24" i="9"/>
  <c r="AL24" i="9" s="1"/>
  <c r="AM24" i="9" s="1"/>
  <c r="AN27" i="9"/>
  <c r="AO27" i="9" s="1"/>
  <c r="AE16" i="9"/>
  <c r="AF16" i="9" s="1"/>
  <c r="AG16" i="9" s="1"/>
  <c r="AK19" i="9"/>
  <c r="AL19" i="9" s="1"/>
  <c r="AG13" i="9"/>
  <c r="AK23" i="9"/>
  <c r="AL23" i="9" s="1"/>
  <c r="AH21" i="9"/>
  <c r="AI21" i="9" s="1"/>
  <c r="AH18" i="9"/>
  <c r="AI18" i="9" s="1"/>
  <c r="AH30" i="9"/>
  <c r="AI30" i="9" s="1"/>
  <c r="AK28" i="9"/>
  <c r="AL28" i="9" s="1"/>
  <c r="AP15" i="9"/>
  <c r="AD31" i="9"/>
  <c r="AK26" i="9"/>
  <c r="AL26" i="9" s="1"/>
  <c r="AJ22" i="9"/>
  <c r="AN17" i="9"/>
  <c r="AO17" i="9" s="1"/>
  <c r="AM25" i="9"/>
  <c r="AP27" i="9" l="1"/>
  <c r="AM20" i="9"/>
  <c r="AN20" i="9" s="1"/>
  <c r="AO20" i="9" s="1"/>
  <c r="AM19" i="9"/>
  <c r="AS14" i="9"/>
  <c r="AQ27" i="9"/>
  <c r="AR27" i="9" s="1"/>
  <c r="AM28" i="9"/>
  <c r="AJ30" i="9"/>
  <c r="AJ21" i="9"/>
  <c r="AH16" i="9"/>
  <c r="AI16" i="9" s="1"/>
  <c r="AP17" i="9"/>
  <c r="AT14" i="9"/>
  <c r="AU14" i="9" s="1"/>
  <c r="AG31" i="9"/>
  <c r="AH13" i="9"/>
  <c r="AI13" i="9" s="1"/>
  <c r="AN25" i="9"/>
  <c r="AO25" i="9" s="1"/>
  <c r="AM26" i="9"/>
  <c r="AN24" i="9"/>
  <c r="AO24" i="9" s="1"/>
  <c r="AK22" i="9"/>
  <c r="AL22" i="9" s="1"/>
  <c r="AQ15" i="9"/>
  <c r="AR15" i="9" s="1"/>
  <c r="AJ18" i="9"/>
  <c r="AM23" i="9"/>
  <c r="AJ29" i="9"/>
  <c r="AP19" i="9" l="1"/>
  <c r="AN19" i="9"/>
  <c r="AO19" i="9" s="1"/>
  <c r="AM22" i="9"/>
  <c r="AS15" i="9"/>
  <c r="AT15" i="9" s="1"/>
  <c r="AU15" i="9" s="1"/>
  <c r="AP24" i="9"/>
  <c r="AQ24" i="9" s="1"/>
  <c r="AR24" i="9" s="1"/>
  <c r="AN28" i="9"/>
  <c r="AO28" i="9" s="1"/>
  <c r="AP28" i="9" s="1"/>
  <c r="AQ19" i="9"/>
  <c r="AR19" i="9" s="1"/>
  <c r="AS19" i="9" s="1"/>
  <c r="AN23" i="9"/>
  <c r="AO23" i="9" s="1"/>
  <c r="AN26" i="9"/>
  <c r="AO26" i="9" s="1"/>
  <c r="AP26" i="9" s="1"/>
  <c r="AP25" i="9"/>
  <c r="AV14" i="9"/>
  <c r="AJ16" i="9"/>
  <c r="AS27" i="9"/>
  <c r="AK18" i="9"/>
  <c r="AL18" i="9" s="1"/>
  <c r="AN22" i="9"/>
  <c r="AO22" i="9" s="1"/>
  <c r="AK21" i="9"/>
  <c r="AL21" i="9" s="1"/>
  <c r="AM21" i="9" s="1"/>
  <c r="AP20" i="9"/>
  <c r="AJ13" i="9"/>
  <c r="AQ17" i="9"/>
  <c r="AR17" i="9" s="1"/>
  <c r="AK30" i="9"/>
  <c r="AL30" i="9" s="1"/>
  <c r="AK29" i="9"/>
  <c r="AL29" i="9" s="1"/>
  <c r="AM30" i="9" l="1"/>
  <c r="AN30" i="9" s="1"/>
  <c r="AO30" i="9" s="1"/>
  <c r="AQ28" i="9"/>
  <c r="AR28" i="9" s="1"/>
  <c r="AN21" i="9"/>
  <c r="AO21" i="9" s="1"/>
  <c r="AJ31" i="9"/>
  <c r="AK13" i="9"/>
  <c r="AL13" i="9" s="1"/>
  <c r="AT27" i="9"/>
  <c r="AU27" i="9" s="1"/>
  <c r="AV27" i="9"/>
  <c r="AQ26" i="9"/>
  <c r="AR26" i="9" s="1"/>
  <c r="AQ20" i="9"/>
  <c r="AR20" i="9" s="1"/>
  <c r="AP22" i="9"/>
  <c r="AK16" i="9"/>
  <c r="AL16" i="9" s="1"/>
  <c r="AS24" i="9"/>
  <c r="AM29" i="9"/>
  <c r="AS17" i="9"/>
  <c r="AM18" i="9"/>
  <c r="AW14" i="9"/>
  <c r="AX14" i="9" s="1"/>
  <c r="AP23" i="9"/>
  <c r="AT19" i="9"/>
  <c r="AU19" i="9" s="1"/>
  <c r="AQ25" i="9"/>
  <c r="AR25" i="9" s="1"/>
  <c r="AV15" i="9"/>
  <c r="AM16" i="9" l="1"/>
  <c r="AN16" i="9" s="1"/>
  <c r="AV19" i="9"/>
  <c r="AS26" i="9"/>
  <c r="AM13" i="9"/>
  <c r="AM31" i="9" s="1"/>
  <c r="AP21" i="9"/>
  <c r="AQ21" i="9" s="1"/>
  <c r="AR21" i="9" s="1"/>
  <c r="AQ23" i="9"/>
  <c r="AR23" i="9" s="1"/>
  <c r="AT26" i="9"/>
  <c r="AU26" i="9" s="1"/>
  <c r="AS25" i="9"/>
  <c r="AN29" i="9"/>
  <c r="AO29" i="9" s="1"/>
  <c r="AW19" i="9"/>
  <c r="AX19" i="9" s="1"/>
  <c r="AY14" i="9"/>
  <c r="AT24" i="9"/>
  <c r="AU24" i="9" s="1"/>
  <c r="AW27" i="9"/>
  <c r="AX27" i="9" s="1"/>
  <c r="AT17" i="9"/>
  <c r="AU17" i="9" s="1"/>
  <c r="AN13" i="9"/>
  <c r="AO13" i="9" s="1"/>
  <c r="AQ22" i="9"/>
  <c r="AR22" i="9" s="1"/>
  <c r="AW15" i="9"/>
  <c r="AX15" i="9" s="1"/>
  <c r="AY15" i="9"/>
  <c r="AN18" i="9"/>
  <c r="AO18" i="9" s="1"/>
  <c r="AS20" i="9"/>
  <c r="AP30" i="9"/>
  <c r="AS28" i="9"/>
  <c r="AO16" i="9" l="1"/>
  <c r="AP16" i="9" s="1"/>
  <c r="AP18" i="9"/>
  <c r="AQ18" i="9" s="1"/>
  <c r="AR18" i="9" s="1"/>
  <c r="AS21" i="9"/>
  <c r="AZ15" i="9"/>
  <c r="BA15" i="9" s="1"/>
  <c r="AT25" i="9"/>
  <c r="AU25" i="9" s="1"/>
  <c r="AV25" i="9"/>
  <c r="AT20" i="9"/>
  <c r="AU20" i="9" s="1"/>
  <c r="AY27" i="9"/>
  <c r="AV26" i="9"/>
  <c r="AQ30" i="9"/>
  <c r="AR30" i="9" s="1"/>
  <c r="AT21" i="9"/>
  <c r="AU21" i="9" s="1"/>
  <c r="AV21" i="9" s="1"/>
  <c r="AP13" i="9"/>
  <c r="AZ14" i="9"/>
  <c r="BA14" i="9" s="1"/>
  <c r="AT28" i="9"/>
  <c r="AU28" i="9" s="1"/>
  <c r="AS22" i="9"/>
  <c r="AV17" i="9"/>
  <c r="AV24" i="9"/>
  <c r="AY19" i="9"/>
  <c r="AP29" i="9"/>
  <c r="AS23" i="9"/>
  <c r="AS16" i="9" l="1"/>
  <c r="AT16" i="9" s="1"/>
  <c r="AU16" i="9" s="1"/>
  <c r="AQ16" i="9"/>
  <c r="AR16" i="9" s="1"/>
  <c r="AV28" i="9"/>
  <c r="AW28" i="9" s="1"/>
  <c r="AX28" i="9" s="1"/>
  <c r="AW21" i="9"/>
  <c r="AX21" i="9" s="1"/>
  <c r="AW24" i="9"/>
  <c r="AX24" i="9" s="1"/>
  <c r="AT23" i="9"/>
  <c r="AU23" i="9" s="1"/>
  <c r="AW17" i="9"/>
  <c r="AX17" i="9" s="1"/>
  <c r="AS30" i="9"/>
  <c r="AS18" i="9"/>
  <c r="AQ29" i="9"/>
  <c r="AR29" i="9" s="1"/>
  <c r="AT22" i="9"/>
  <c r="AU22" i="9" s="1"/>
  <c r="AV22" i="9"/>
  <c r="BB14" i="9"/>
  <c r="AW26" i="9"/>
  <c r="AX26" i="9" s="1"/>
  <c r="AY26" i="9" s="1"/>
  <c r="AV20" i="9"/>
  <c r="BB15" i="9"/>
  <c r="AW25" i="9"/>
  <c r="AX25" i="9" s="1"/>
  <c r="AY25" i="9"/>
  <c r="AZ19" i="9"/>
  <c r="BA19" i="9" s="1"/>
  <c r="AP31" i="9"/>
  <c r="AQ13" i="9"/>
  <c r="AR13" i="9" s="1"/>
  <c r="AZ27" i="9"/>
  <c r="BA27" i="9" s="1"/>
  <c r="AS13" i="9" l="1"/>
  <c r="AS31" i="9" s="1"/>
  <c r="AV16" i="9"/>
  <c r="AY21" i="9"/>
  <c r="AZ21" i="9" s="1"/>
  <c r="AS29" i="9"/>
  <c r="AY17" i="9"/>
  <c r="AZ17" i="9" s="1"/>
  <c r="BA17" i="9" s="1"/>
  <c r="AY24" i="9"/>
  <c r="AZ26" i="9"/>
  <c r="BA26" i="9" s="1"/>
  <c r="AT13" i="9"/>
  <c r="AU13" i="9" s="1"/>
  <c r="BC14" i="9"/>
  <c r="BD14" i="9" s="1"/>
  <c r="AW22" i="9"/>
  <c r="AX22" i="9" s="1"/>
  <c r="BB27" i="9"/>
  <c r="AT30" i="9"/>
  <c r="AU30" i="9" s="1"/>
  <c r="AV23" i="9"/>
  <c r="BC15" i="9"/>
  <c r="BD15" i="9" s="1"/>
  <c r="AT29" i="9"/>
  <c r="AU29" i="9" s="1"/>
  <c r="AW16" i="9"/>
  <c r="AX16" i="9" s="1"/>
  <c r="AW20" i="9"/>
  <c r="AX20" i="9" s="1"/>
  <c r="AY20" i="9"/>
  <c r="AT18" i="9"/>
  <c r="AU18" i="9" s="1"/>
  <c r="AZ24" i="9"/>
  <c r="BA24" i="9" s="1"/>
  <c r="BB19" i="9"/>
  <c r="AY28" i="9"/>
  <c r="AZ25" i="9"/>
  <c r="BA25" i="9" s="1"/>
  <c r="AV29" i="9" l="1"/>
  <c r="AW29" i="9" s="1"/>
  <c r="AX29" i="9" s="1"/>
  <c r="BA21" i="9"/>
  <c r="BB21" i="9" s="1"/>
  <c r="BE14" i="9"/>
  <c r="AZ20" i="9"/>
  <c r="BA20" i="9" s="1"/>
  <c r="BB25" i="9"/>
  <c r="BB24" i="9"/>
  <c r="AY22" i="9"/>
  <c r="BB17" i="9"/>
  <c r="AZ28" i="9"/>
  <c r="BA28" i="9" s="1"/>
  <c r="AV30" i="9"/>
  <c r="BF14" i="9"/>
  <c r="BG14" i="9" s="1"/>
  <c r="AV13" i="9"/>
  <c r="BC19" i="9"/>
  <c r="BD19" i="9" s="1"/>
  <c r="BE19" i="9"/>
  <c r="AV18" i="9"/>
  <c r="AY16" i="9"/>
  <c r="BE15" i="9"/>
  <c r="BC27" i="9"/>
  <c r="BD27" i="9" s="1"/>
  <c r="BB26" i="9"/>
  <c r="AW23" i="9"/>
  <c r="AX23" i="9" s="1"/>
  <c r="BC21" i="9" l="1"/>
  <c r="BD21" i="9" s="1"/>
  <c r="BH14" i="9"/>
  <c r="BB28" i="9"/>
  <c r="BC28" i="9" s="1"/>
  <c r="BD28" i="9" s="1"/>
  <c r="AY29" i="9"/>
  <c r="AV31" i="9"/>
  <c r="AW13" i="9"/>
  <c r="AX13" i="9" s="1"/>
  <c r="AY13" i="9"/>
  <c r="BC24" i="9"/>
  <c r="BD24" i="9" s="1"/>
  <c r="BE27" i="9"/>
  <c r="AW18" i="9"/>
  <c r="AX18" i="9" s="1"/>
  <c r="AY18" i="9"/>
  <c r="AZ29" i="9"/>
  <c r="BA29" i="9" s="1"/>
  <c r="BC25" i="9"/>
  <c r="BD25" i="9" s="1"/>
  <c r="AZ16" i="9"/>
  <c r="BA16" i="9" s="1"/>
  <c r="BB16" i="9"/>
  <c r="BI14" i="9"/>
  <c r="BJ14" i="9" s="1"/>
  <c r="BF19" i="9"/>
  <c r="BG19" i="9" s="1"/>
  <c r="BC17" i="9"/>
  <c r="BD17" i="9" s="1"/>
  <c r="BC26" i="9"/>
  <c r="BD26" i="9" s="1"/>
  <c r="AY23" i="9"/>
  <c r="BF15" i="9"/>
  <c r="BG15" i="9" s="1"/>
  <c r="AW30" i="9"/>
  <c r="AX30" i="9" s="1"/>
  <c r="AY30" i="9" s="1"/>
  <c r="AZ22" i="9"/>
  <c r="BA22" i="9" s="1"/>
  <c r="BB20" i="9"/>
  <c r="BB29" i="9" l="1"/>
  <c r="BC29" i="9" s="1"/>
  <c r="BD29" i="9" s="1"/>
  <c r="BK14" i="9"/>
  <c r="BE25" i="9"/>
  <c r="BE26" i="9"/>
  <c r="BE21" i="9"/>
  <c r="BF21" i="9" s="1"/>
  <c r="BG21" i="9" s="1"/>
  <c r="AZ30" i="9"/>
  <c r="BA30" i="9" s="1"/>
  <c r="BB30" i="9" s="1"/>
  <c r="BH15" i="9"/>
  <c r="BF26" i="9"/>
  <c r="BG26" i="9" s="1"/>
  <c r="BE24" i="9"/>
  <c r="AZ23" i="9"/>
  <c r="BA23" i="9" s="1"/>
  <c r="BH19" i="9"/>
  <c r="BH21" i="9"/>
  <c r="AY31" i="9"/>
  <c r="AZ13" i="9"/>
  <c r="BA13" i="9" s="1"/>
  <c r="BF25" i="9"/>
  <c r="BG25" i="9" s="1"/>
  <c r="BB22" i="9"/>
  <c r="BC16" i="9"/>
  <c r="BD16" i="9" s="1"/>
  <c r="BE16" i="9"/>
  <c r="AZ18" i="9"/>
  <c r="BA18" i="9" s="1"/>
  <c r="BC20" i="9"/>
  <c r="BD20" i="9" s="1"/>
  <c r="BE28" i="9"/>
  <c r="BE17" i="9"/>
  <c r="BF27" i="9"/>
  <c r="BG27" i="9" s="1"/>
  <c r="BH27" i="9"/>
  <c r="BL14" i="9"/>
  <c r="BM14" i="9" s="1"/>
  <c r="BN14" i="9" l="1"/>
  <c r="BO14" i="9" s="1"/>
  <c r="BP14" i="9" s="1"/>
  <c r="BC30" i="9"/>
  <c r="BD30" i="9" s="1"/>
  <c r="BE30" i="9" s="1"/>
  <c r="BE20" i="9"/>
  <c r="BI19" i="9"/>
  <c r="BJ19" i="9" s="1"/>
  <c r="BE29" i="9"/>
  <c r="BF24" i="9"/>
  <c r="BG24" i="9" s="1"/>
  <c r="BH24" i="9"/>
  <c r="BF17" i="9"/>
  <c r="BG17" i="9" s="1"/>
  <c r="BB18" i="9"/>
  <c r="BC22" i="9"/>
  <c r="BD22" i="9" s="1"/>
  <c r="BE22" i="9"/>
  <c r="BB13" i="9"/>
  <c r="BB23" i="9"/>
  <c r="BH26" i="9"/>
  <c r="BI27" i="9"/>
  <c r="BJ27" i="9" s="1"/>
  <c r="BF16" i="9"/>
  <c r="BG16" i="9" s="1"/>
  <c r="BI21" i="9"/>
  <c r="BJ21" i="9" s="1"/>
  <c r="BF28" i="9"/>
  <c r="BG28" i="9" s="1"/>
  <c r="BH25" i="9"/>
  <c r="BI15" i="9"/>
  <c r="BJ15" i="9" s="1"/>
  <c r="BK15" i="9"/>
  <c r="BK27" i="9" l="1"/>
  <c r="BL27" i="9" s="1"/>
  <c r="BM27" i="9" s="1"/>
  <c r="BH28" i="9"/>
  <c r="BK21" i="9"/>
  <c r="BL21" i="9" s="1"/>
  <c r="BM21" i="9" s="1"/>
  <c r="BQ14" i="9"/>
  <c r="BR14" i="9" s="1"/>
  <c r="BS14" i="9" s="1"/>
  <c r="BI28" i="9"/>
  <c r="BJ28" i="9" s="1"/>
  <c r="BF22" i="9"/>
  <c r="BG22" i="9" s="1"/>
  <c r="BK19" i="9"/>
  <c r="BI25" i="9"/>
  <c r="BJ25" i="9" s="1"/>
  <c r="BH16" i="9"/>
  <c r="BC23" i="9"/>
  <c r="BD23" i="9" s="1"/>
  <c r="BC18" i="9"/>
  <c r="BD18" i="9" s="1"/>
  <c r="BF20" i="9"/>
  <c r="BG20" i="9" s="1"/>
  <c r="BL15" i="9"/>
  <c r="BM15" i="9" s="1"/>
  <c r="BH30" i="9"/>
  <c r="BF30" i="9"/>
  <c r="BG30" i="9" s="1"/>
  <c r="BI26" i="9"/>
  <c r="BJ26" i="9" s="1"/>
  <c r="BI24" i="9"/>
  <c r="BJ24" i="9" s="1"/>
  <c r="BB31" i="9"/>
  <c r="BC13" i="9"/>
  <c r="BD13" i="9" s="1"/>
  <c r="BH17" i="9"/>
  <c r="BF29" i="9"/>
  <c r="BG29" i="9" s="1"/>
  <c r="BK25" i="9" l="1"/>
  <c r="BL25" i="9" s="1"/>
  <c r="BM25" i="9" s="1"/>
  <c r="BK28" i="9"/>
  <c r="BE18" i="9"/>
  <c r="BF18" i="9" s="1"/>
  <c r="BK26" i="9"/>
  <c r="BL26" i="9" s="1"/>
  <c r="BM26" i="9" s="1"/>
  <c r="BI30" i="9"/>
  <c r="BJ30" i="9" s="1"/>
  <c r="BK30" i="9" s="1"/>
  <c r="BL28" i="9"/>
  <c r="BM28" i="9" s="1"/>
  <c r="BH29" i="9"/>
  <c r="BE13" i="9"/>
  <c r="BN27" i="9"/>
  <c r="BH20" i="9"/>
  <c r="BE23" i="9"/>
  <c r="BH22" i="9"/>
  <c r="BL19" i="9"/>
  <c r="BM19" i="9" s="1"/>
  <c r="BN21" i="9"/>
  <c r="BI17" i="9"/>
  <c r="BJ17" i="9" s="1"/>
  <c r="BK24" i="9"/>
  <c r="BN15" i="9"/>
  <c r="BI16" i="9"/>
  <c r="BJ16" i="9" s="1"/>
  <c r="BT14" i="9"/>
  <c r="BG18" i="9" l="1"/>
  <c r="BH18" i="9" s="1"/>
  <c r="BI18" i="9" s="1"/>
  <c r="BJ18" i="9" s="1"/>
  <c r="BN19" i="9"/>
  <c r="BO19" i="9" s="1"/>
  <c r="BP19" i="9" s="1"/>
  <c r="BL30" i="9"/>
  <c r="BM30" i="9" s="1"/>
  <c r="BU14" i="9"/>
  <c r="BV14" i="9" s="1"/>
  <c r="BI22" i="9"/>
  <c r="BJ22" i="9" s="1"/>
  <c r="BF23" i="9"/>
  <c r="BG23" i="9" s="1"/>
  <c r="BI29" i="9"/>
  <c r="BJ29" i="9" s="1"/>
  <c r="BK29" i="9"/>
  <c r="BN25" i="9"/>
  <c r="BL24" i="9"/>
  <c r="BM24" i="9" s="1"/>
  <c r="BE31" i="9"/>
  <c r="BF13" i="9"/>
  <c r="BG13" i="9" s="1"/>
  <c r="BK16" i="9"/>
  <c r="BK17" i="9"/>
  <c r="BN26" i="9"/>
  <c r="BI20" i="9"/>
  <c r="BJ20" i="9" s="1"/>
  <c r="BN28" i="9"/>
  <c r="BO15" i="9"/>
  <c r="BP15" i="9" s="1"/>
  <c r="BO21" i="9"/>
  <c r="BP21" i="9" s="1"/>
  <c r="BO27" i="9"/>
  <c r="BP27" i="9" s="1"/>
  <c r="BH23" i="9" l="1"/>
  <c r="BH13" i="9"/>
  <c r="BK20" i="9"/>
  <c r="BO26" i="9"/>
  <c r="BP26" i="9" s="1"/>
  <c r="BQ26" i="9" s="1"/>
  <c r="BI23" i="9"/>
  <c r="BJ23" i="9" s="1"/>
  <c r="BQ27" i="9"/>
  <c r="BQ15" i="9"/>
  <c r="BL20" i="9"/>
  <c r="BM20" i="9" s="1"/>
  <c r="BL16" i="9"/>
  <c r="BM16" i="9" s="1"/>
  <c r="BK22" i="9"/>
  <c r="BW14" i="9"/>
  <c r="BO25" i="9"/>
  <c r="BP25" i="9" s="1"/>
  <c r="BO28" i="9"/>
  <c r="BP28" i="9" s="1"/>
  <c r="BL17" i="9"/>
  <c r="BM17" i="9" s="1"/>
  <c r="BL29" i="9"/>
  <c r="BM29" i="9" s="1"/>
  <c r="BQ21" i="9"/>
  <c r="BK18" i="9"/>
  <c r="BN24" i="9"/>
  <c r="BQ19" i="9"/>
  <c r="BN30" i="9"/>
  <c r="BH31" i="9"/>
  <c r="BI13" i="9"/>
  <c r="BJ13" i="9" s="1"/>
  <c r="BK13" i="9"/>
  <c r="BQ25" i="9" l="1"/>
  <c r="BQ28" i="9"/>
  <c r="BR26" i="9"/>
  <c r="BS26" i="9" s="1"/>
  <c r="BO24" i="9"/>
  <c r="BP24" i="9" s="1"/>
  <c r="BN29" i="9"/>
  <c r="BL22" i="9"/>
  <c r="BM22" i="9" s="1"/>
  <c r="BN20" i="9"/>
  <c r="BK23" i="9"/>
  <c r="BR19" i="9"/>
  <c r="BS19" i="9" s="1"/>
  <c r="BR28" i="9"/>
  <c r="BS28" i="9" s="1"/>
  <c r="BX14" i="9"/>
  <c r="BY14" i="9" s="1"/>
  <c r="BL18" i="9"/>
  <c r="BM18" i="9" s="1"/>
  <c r="BN18" i="9"/>
  <c r="BN16" i="9"/>
  <c r="BR15" i="9"/>
  <c r="BS15" i="9" s="1"/>
  <c r="BK31" i="9"/>
  <c r="BL13" i="9"/>
  <c r="BM13" i="9" s="1"/>
  <c r="BO30" i="9"/>
  <c r="BP30" i="9" s="1"/>
  <c r="BR21" i="9"/>
  <c r="BS21" i="9" s="1"/>
  <c r="BN17" i="9"/>
  <c r="BR25" i="9"/>
  <c r="BS25" i="9" s="1"/>
  <c r="BR27" i="9"/>
  <c r="BS27" i="9" s="1"/>
  <c r="BT27" i="9"/>
  <c r="BT26" i="9" l="1"/>
  <c r="BO18" i="9"/>
  <c r="BP18" i="9" s="1"/>
  <c r="BL23" i="9"/>
  <c r="BM23" i="9" s="1"/>
  <c r="BN23" i="9"/>
  <c r="BU26" i="9"/>
  <c r="BV26" i="9" s="1"/>
  <c r="BU27" i="9"/>
  <c r="BV27" i="9" s="1"/>
  <c r="BQ30" i="9"/>
  <c r="BT28" i="9"/>
  <c r="BO20" i="9"/>
  <c r="BP20" i="9" s="1"/>
  <c r="BT15" i="9"/>
  <c r="BQ24" i="9"/>
  <c r="BO29" i="9"/>
  <c r="BP29" i="9" s="1"/>
  <c r="BO17" i="9"/>
  <c r="BP17" i="9" s="1"/>
  <c r="BT25" i="9"/>
  <c r="BT21" i="9"/>
  <c r="BN13" i="9"/>
  <c r="BO16" i="9"/>
  <c r="BP16" i="9" s="1"/>
  <c r="BQ16" i="9" s="1"/>
  <c r="BZ14" i="9"/>
  <c r="BT19" i="9"/>
  <c r="BN22" i="9"/>
  <c r="BQ17" i="9" l="1"/>
  <c r="BR17" i="9" s="1"/>
  <c r="BW27" i="9"/>
  <c r="BX27" i="9"/>
  <c r="BY27" i="9" s="1"/>
  <c r="BR16" i="9"/>
  <c r="BS16" i="9" s="1"/>
  <c r="BU25" i="9"/>
  <c r="BV25" i="9" s="1"/>
  <c r="BQ29" i="9"/>
  <c r="BQ20" i="9"/>
  <c r="BU21" i="9"/>
  <c r="BV21" i="9" s="1"/>
  <c r="BW21" i="9" s="1"/>
  <c r="BO23" i="9"/>
  <c r="BP23" i="9" s="1"/>
  <c r="BO22" i="9"/>
  <c r="BP22" i="9" s="1"/>
  <c r="BQ22" i="9" s="1"/>
  <c r="BR24" i="9"/>
  <c r="BS24" i="9" s="1"/>
  <c r="BU28" i="9"/>
  <c r="BV28" i="9" s="1"/>
  <c r="CA14" i="9"/>
  <c r="CB14" i="9" s="1"/>
  <c r="BU19" i="9"/>
  <c r="BV19" i="9" s="1"/>
  <c r="BN31" i="9"/>
  <c r="BO13" i="9"/>
  <c r="BP13" i="9" s="1"/>
  <c r="BU15" i="9"/>
  <c r="BV15" i="9" s="1"/>
  <c r="BW15" i="9"/>
  <c r="BR30" i="9"/>
  <c r="BS30" i="9" s="1"/>
  <c r="BW26" i="9"/>
  <c r="BQ18" i="9"/>
  <c r="BS17" i="9" l="1"/>
  <c r="BT17" i="9" s="1"/>
  <c r="BU17" i="9" s="1"/>
  <c r="BV17" i="9" s="1"/>
  <c r="BQ23" i="9"/>
  <c r="BZ27" i="9"/>
  <c r="CA27" i="9" s="1"/>
  <c r="CB27" i="9" s="1"/>
  <c r="BR18" i="9"/>
  <c r="BS18" i="9" s="1"/>
  <c r="BR22" i="9"/>
  <c r="BS22" i="9" s="1"/>
  <c r="BX26" i="9"/>
  <c r="BY26" i="9" s="1"/>
  <c r="BZ26" i="9" s="1"/>
  <c r="BR23" i="9"/>
  <c r="BS23" i="9" s="1"/>
  <c r="BR20" i="9"/>
  <c r="BS20" i="9" s="1"/>
  <c r="BT20" i="9"/>
  <c r="BW19" i="9"/>
  <c r="BW28" i="9"/>
  <c r="BR29" i="9"/>
  <c r="BS29" i="9" s="1"/>
  <c r="BT29" i="9"/>
  <c r="BT16" i="9"/>
  <c r="BX15" i="9"/>
  <c r="BY15" i="9" s="1"/>
  <c r="BT30" i="9"/>
  <c r="BQ13" i="9"/>
  <c r="CC14" i="9"/>
  <c r="BT24" i="9"/>
  <c r="BW25" i="9"/>
  <c r="BX21" i="9"/>
  <c r="BY21" i="9" s="1"/>
  <c r="BZ15" i="9" l="1"/>
  <c r="BT22" i="9"/>
  <c r="BU22" i="9" s="1"/>
  <c r="BV22" i="9" s="1"/>
  <c r="BZ21" i="9"/>
  <c r="CA26" i="9"/>
  <c r="CB26" i="9" s="1"/>
  <c r="BX25" i="9"/>
  <c r="BY25" i="9" s="1"/>
  <c r="BU29" i="9"/>
  <c r="BV29" i="9" s="1"/>
  <c r="CC27" i="9"/>
  <c r="BU24" i="9"/>
  <c r="BV24" i="9" s="1"/>
  <c r="CA15" i="9"/>
  <c r="CB15" i="9" s="1"/>
  <c r="BW17" i="9"/>
  <c r="CA21" i="9"/>
  <c r="CB21" i="9" s="1"/>
  <c r="CC21" i="9"/>
  <c r="CF14" i="9"/>
  <c r="CD14" i="9"/>
  <c r="CE14" i="9" s="1"/>
  <c r="BX28" i="9"/>
  <c r="BY28" i="9" s="1"/>
  <c r="BZ28" i="9"/>
  <c r="BU30" i="9"/>
  <c r="BV30" i="9" s="1"/>
  <c r="BU20" i="9"/>
  <c r="BV20" i="9" s="1"/>
  <c r="BW20" i="9"/>
  <c r="BQ31" i="9"/>
  <c r="BR13" i="9"/>
  <c r="BS13" i="9" s="1"/>
  <c r="BU16" i="9"/>
  <c r="BV16" i="9" s="1"/>
  <c r="BX19" i="9"/>
  <c r="BY19" i="9" s="1"/>
  <c r="BZ19" i="9"/>
  <c r="BT23" i="9"/>
  <c r="BT18" i="9"/>
  <c r="BU18" i="9" l="1"/>
  <c r="BV18" i="9" s="1"/>
  <c r="BW18" i="9" s="1"/>
  <c r="BW16" i="9"/>
  <c r="CA28" i="9"/>
  <c r="CB28" i="9" s="1"/>
  <c r="CC15" i="9"/>
  <c r="CA19" i="9"/>
  <c r="CB19" i="9" s="1"/>
  <c r="BW22" i="9"/>
  <c r="BZ25" i="9"/>
  <c r="CD27" i="9"/>
  <c r="CE27" i="9" s="1"/>
  <c r="BU23" i="9"/>
  <c r="BV23" i="9" s="1"/>
  <c r="BX20" i="9"/>
  <c r="BY20" i="9" s="1"/>
  <c r="CD21" i="9"/>
  <c r="CE21" i="9" s="1"/>
  <c r="BT13" i="9"/>
  <c r="BW30" i="9"/>
  <c r="BX17" i="9"/>
  <c r="BY17" i="9" s="1"/>
  <c r="BW24" i="9"/>
  <c r="BW29" i="9"/>
  <c r="CC26" i="9"/>
  <c r="CG14" i="9"/>
  <c r="CI14" i="9" s="1"/>
  <c r="CJ14" i="9" s="1"/>
  <c r="CC19" i="9" l="1"/>
  <c r="BX18" i="9"/>
  <c r="BY18" i="9" s="1"/>
  <c r="BX30" i="9"/>
  <c r="BY30" i="9" s="1"/>
  <c r="BZ30" i="9"/>
  <c r="BX24" i="9"/>
  <c r="BY24" i="9" s="1"/>
  <c r="BT31" i="9"/>
  <c r="BU13" i="9"/>
  <c r="BV13" i="9" s="1"/>
  <c r="BW13" i="9"/>
  <c r="BZ20" i="9"/>
  <c r="CF27" i="9"/>
  <c r="BX16" i="9"/>
  <c r="BY16" i="9" s="1"/>
  <c r="BZ16" i="9"/>
  <c r="CL14" i="9"/>
  <c r="CM14" i="9" s="1"/>
  <c r="CA25" i="9"/>
  <c r="CB25" i="9" s="1"/>
  <c r="CD15" i="9"/>
  <c r="CE15" i="9" s="1"/>
  <c r="BX29" i="9"/>
  <c r="BY29" i="9" s="1"/>
  <c r="CD19" i="9"/>
  <c r="CE19" i="9" s="1"/>
  <c r="CD26" i="9"/>
  <c r="CE26" i="9" s="1"/>
  <c r="BZ17" i="9"/>
  <c r="CF21" i="9"/>
  <c r="BW23" i="9"/>
  <c r="BX22" i="9"/>
  <c r="BY22" i="9" s="1"/>
  <c r="CC28" i="9"/>
  <c r="BZ24" i="9" l="1"/>
  <c r="BZ22" i="9"/>
  <c r="CA22" i="9" s="1"/>
  <c r="CA16" i="9"/>
  <c r="CB16" i="9" s="1"/>
  <c r="CF26" i="9"/>
  <c r="CA30" i="9"/>
  <c r="CB30" i="9" s="1"/>
  <c r="CG21" i="9"/>
  <c r="CI21" i="9" s="1"/>
  <c r="CG27" i="9"/>
  <c r="CI27" i="9"/>
  <c r="BW31" i="9"/>
  <c r="BX13" i="9"/>
  <c r="BY13" i="9" s="1"/>
  <c r="BX23" i="9"/>
  <c r="BY23" i="9" s="1"/>
  <c r="BZ29" i="9"/>
  <c r="CC25" i="9"/>
  <c r="CD28" i="9"/>
  <c r="CE28" i="9" s="1"/>
  <c r="CA17" i="9"/>
  <c r="CB17" i="9" s="1"/>
  <c r="CC17" i="9"/>
  <c r="CF19" i="9"/>
  <c r="CF15" i="9"/>
  <c r="CA20" i="9"/>
  <c r="CB20" i="9" s="1"/>
  <c r="BZ18" i="9"/>
  <c r="CC24" i="9" l="1"/>
  <c r="CD24" i="9" s="1"/>
  <c r="CE24" i="9" s="1"/>
  <c r="CA24" i="9"/>
  <c r="CB24" i="9" s="1"/>
  <c r="CB22" i="9"/>
  <c r="CC22" i="9"/>
  <c r="CD22" i="9" s="1"/>
  <c r="BZ13" i="9"/>
  <c r="CA13" i="9" s="1"/>
  <c r="CB13" i="9" s="1"/>
  <c r="CF28" i="9"/>
  <c r="CG19" i="9"/>
  <c r="CI19" i="9" s="1"/>
  <c r="CJ19" i="9" s="1"/>
  <c r="CG28" i="9"/>
  <c r="CI28" i="9" s="1"/>
  <c r="CJ28" i="9" s="1"/>
  <c r="CD17" i="9"/>
  <c r="CE17" i="9" s="1"/>
  <c r="CC30" i="9"/>
  <c r="CC20" i="9"/>
  <c r="CA29" i="9"/>
  <c r="CB29" i="9" s="1"/>
  <c r="CC29" i="9" s="1"/>
  <c r="CG26" i="9"/>
  <c r="CI26" i="9" s="1"/>
  <c r="CJ26" i="9" s="1"/>
  <c r="CA18" i="9"/>
  <c r="CB18" i="9" s="1"/>
  <c r="CD25" i="9"/>
  <c r="CE25" i="9" s="1"/>
  <c r="CF25" i="9"/>
  <c r="CG15" i="9"/>
  <c r="CI15" i="9"/>
  <c r="BZ23" i="9"/>
  <c r="BZ31" i="9" s="1"/>
  <c r="CC16" i="9"/>
  <c r="CE22" i="9" l="1"/>
  <c r="CF22" i="9" s="1"/>
  <c r="CG22" i="9" s="1"/>
  <c r="CI22" i="9" s="1"/>
  <c r="CJ22" i="9" s="1"/>
  <c r="CF24" i="9"/>
  <c r="CL28" i="9"/>
  <c r="CM28" i="9" s="1"/>
  <c r="CG25" i="9"/>
  <c r="CI25" i="9" s="1"/>
  <c r="CJ25" i="9" s="1"/>
  <c r="CL26" i="9"/>
  <c r="CM26" i="9" s="1"/>
  <c r="CD16" i="9"/>
  <c r="CE16" i="9" s="1"/>
  <c r="CG24" i="9"/>
  <c r="CI24" i="9" s="1"/>
  <c r="CC18" i="9"/>
  <c r="CD30" i="9"/>
  <c r="CE30" i="9" s="1"/>
  <c r="CF30" i="9" s="1"/>
  <c r="CD29" i="9"/>
  <c r="CE29" i="9" s="1"/>
  <c r="CF29" i="9"/>
  <c r="CL19" i="9"/>
  <c r="CM19" i="9"/>
  <c r="CD20" i="9"/>
  <c r="CE20" i="9" s="1"/>
  <c r="CF20" i="9"/>
  <c r="CA23" i="9"/>
  <c r="CB23" i="9" s="1"/>
  <c r="CC23" i="9" s="1"/>
  <c r="CC13" i="9"/>
  <c r="CF17" i="9"/>
  <c r="CF16" i="9" l="1"/>
  <c r="CD23" i="9"/>
  <c r="CE23" i="9" s="1"/>
  <c r="CG30" i="9"/>
  <c r="CI30" i="9"/>
  <c r="CJ30" i="9" s="1"/>
  <c r="CL22" i="9"/>
  <c r="CM22" i="9" s="1"/>
  <c r="CL25" i="9"/>
  <c r="CM25" i="9" s="1"/>
  <c r="CG20" i="9"/>
  <c r="CI20" i="9" s="1"/>
  <c r="CJ20" i="9" s="1"/>
  <c r="CD18" i="9"/>
  <c r="CE18" i="9" s="1"/>
  <c r="CG17" i="9"/>
  <c r="CI17" i="9" s="1"/>
  <c r="CJ17" i="9" s="1"/>
  <c r="CG29" i="9"/>
  <c r="CI29" i="9" s="1"/>
  <c r="CC31" i="9"/>
  <c r="CD13" i="9"/>
  <c r="CE13" i="9" s="1"/>
  <c r="CI16" i="9" l="1"/>
  <c r="CG16" i="9"/>
  <c r="CF23" i="9"/>
  <c r="CL20" i="9"/>
  <c r="CM20" i="9" s="1"/>
  <c r="CF13" i="9"/>
  <c r="CL30" i="9"/>
  <c r="CM30" i="9" s="1"/>
  <c r="CF18" i="9"/>
  <c r="CL17" i="9"/>
  <c r="CM17" i="9" s="1"/>
  <c r="CI23" i="9" l="1"/>
  <c r="CJ23" i="9" s="1"/>
  <c r="CL23" i="9" s="1"/>
  <c r="CM23" i="9" s="1"/>
  <c r="CG23" i="9"/>
  <c r="CF31" i="9"/>
  <c r="CG13" i="9"/>
  <c r="CI13" i="9" s="1"/>
  <c r="CG18" i="9"/>
  <c r="CI18" i="9"/>
  <c r="CJ18" i="9" s="1"/>
  <c r="CI31" i="9" l="1"/>
  <c r="CJ13" i="9"/>
  <c r="CL18" i="9"/>
  <c r="CM18" i="9" s="1"/>
  <c r="CJ31" i="9" l="1"/>
  <c r="F13" i="7" s="1"/>
  <c r="CL13" i="9"/>
  <c r="CL31" i="9" s="1"/>
  <c r="F14" i="7" s="1"/>
  <c r="CM13" i="9" l="1"/>
  <c r="CM31" i="9" s="1"/>
  <c r="F15" i="7" l="1"/>
  <c r="F17" i="7" s="1"/>
  <c r="F21" i="7" s="1"/>
  <c r="F28" i="7" s="1"/>
  <c r="F29" i="7" l="1"/>
  <c r="F37" i="7" s="1"/>
  <c r="F36" i="7"/>
</calcChain>
</file>

<file path=xl/sharedStrings.xml><?xml version="1.0" encoding="utf-8"?>
<sst xmlns="http://schemas.openxmlformats.org/spreadsheetml/2006/main" count="295" uniqueCount="136">
  <si>
    <t>Jul 2011</t>
  </si>
  <si>
    <t>Aug 2011</t>
  </si>
  <si>
    <t>Sep 2011</t>
  </si>
  <si>
    <t>Oct 2011</t>
  </si>
  <si>
    <t>Nov 2011</t>
  </si>
  <si>
    <t>Dec 2011</t>
  </si>
  <si>
    <t>Jan 2012</t>
  </si>
  <si>
    <t>Feb 2012</t>
  </si>
  <si>
    <t>Mar 2012</t>
  </si>
  <si>
    <t>Apr 2012</t>
  </si>
  <si>
    <t>May 2012</t>
  </si>
  <si>
    <t>Jun 2012</t>
  </si>
  <si>
    <t>Jul 2012</t>
  </si>
  <si>
    <t>Aug 2012</t>
  </si>
  <si>
    <t>Sep 2012</t>
  </si>
  <si>
    <t>Oct 2012</t>
  </si>
  <si>
    <t>Nov 2012</t>
  </si>
  <si>
    <t>Dec 2012</t>
  </si>
  <si>
    <t>Dec 2013</t>
  </si>
  <si>
    <t>Account Balance</t>
  </si>
  <si>
    <t>Description:</t>
  </si>
  <si>
    <t>Forecast Method:</t>
  </si>
  <si>
    <t>Actual</t>
  </si>
  <si>
    <t>Forecast</t>
  </si>
  <si>
    <t>228.415 Misc Op Res - End of Life M&amp;S Inventory PSL</t>
  </si>
  <si>
    <t>June 2011</t>
  </si>
  <si>
    <t>Jan 2013</t>
  </si>
  <si>
    <t>Feb 2013</t>
  </si>
  <si>
    <t>Mar 2013</t>
  </si>
  <si>
    <t>Apr 2013</t>
  </si>
  <si>
    <t>May 2013</t>
  </si>
  <si>
    <t>Jun 2013</t>
  </si>
  <si>
    <t>Jul 2013</t>
  </si>
  <si>
    <t>Aug 2013</t>
  </si>
  <si>
    <t>Sep 2013</t>
  </si>
  <si>
    <t>Oct 2013</t>
  </si>
  <si>
    <t>Nov 2013</t>
  </si>
  <si>
    <t>Change in monthly amortization rate effective 1/1/2013 per amount approved in FPSC Docket 100458-EI.</t>
  </si>
  <si>
    <t>St. Lucie</t>
  </si>
  <si>
    <t>Unit 2</t>
  </si>
  <si>
    <t>Total Number of Months From:</t>
  </si>
  <si>
    <t>Monthly</t>
  </si>
  <si>
    <t>Annual</t>
  </si>
  <si>
    <t>Florida Power and Light Company</t>
  </si>
  <si>
    <t>St Lucie Plant</t>
  </si>
  <si>
    <t>Line</t>
  </si>
  <si>
    <t>Number</t>
  </si>
  <si>
    <t>Adjusted Ending Inventory Value @ End of License</t>
  </si>
  <si>
    <t>Estimated Salvage</t>
  </si>
  <si>
    <t>Inventory Subject to Write-off</t>
  </si>
  <si>
    <t>Effective 1/1/2017</t>
  </si>
  <si>
    <t>Current Accrual Effective 01/01/13</t>
  </si>
  <si>
    <t>Increase (Decrease) Required Effective 1/1/17</t>
  </si>
  <si>
    <t>Required Accrual From 1/1/17 to  End of License</t>
  </si>
  <si>
    <t>FPL's Ownership Share Net of Participants</t>
  </si>
  <si>
    <t>(Change in Annual Amortization Assuming An Effective Date of 1/1/2017)</t>
  </si>
  <si>
    <t>2015 Decommissioning Study</t>
  </si>
  <si>
    <t>Decommissioning Study</t>
  </si>
  <si>
    <t>PSL Unit 2</t>
  </si>
  <si>
    <t>LICENSE ENDS</t>
  </si>
  <si>
    <t>Month of Calculation</t>
  </si>
  <si>
    <t>Months Remaining</t>
  </si>
  <si>
    <t>BU Email containing the EOL Inventory and Salvage values (refer to St. Lucie tab)</t>
  </si>
  <si>
    <t>Florida Power &amp; Light Company</t>
  </si>
  <si>
    <t>Projected Inventory Write-Off</t>
  </si>
  <si>
    <t>St. Lucie Plant</t>
  </si>
  <si>
    <t>Public Util Private Fixed Investment - From EDM Model</t>
  </si>
  <si>
    <t>Inventory Turnover --&gt;</t>
  </si>
  <si>
    <r>
      <t xml:space="preserve">Salvage Recovery --&gt; </t>
    </r>
    <r>
      <rPr>
        <vertAlign val="superscript"/>
        <sz val="8"/>
        <rFont val="Arial"/>
        <family val="2"/>
      </rPr>
      <t>(1)</t>
    </r>
  </si>
  <si>
    <t>Commodity Description</t>
  </si>
  <si>
    <t>Com Code</t>
  </si>
  <si>
    <t>5/12/15 Balance as Proxy for Average  Balance</t>
  </si>
  <si>
    <t>Issues</t>
  </si>
  <si>
    <t>Purchases</t>
  </si>
  <si>
    <t>Average Balance</t>
  </si>
  <si>
    <t>Issues - Last Unit 1 Operating Year</t>
  </si>
  <si>
    <t xml:space="preserve"> Purchases @ 75% of Issues</t>
  </si>
  <si>
    <t xml:space="preserve"> Purchases @ 25% of Issues</t>
  </si>
  <si>
    <t>Adjusted 2043 Balance to Write Off</t>
  </si>
  <si>
    <t>Comment</t>
  </si>
  <si>
    <t>Less Assumed Salvage Proceeds</t>
  </si>
  <si>
    <t>Net Write Off at End of Plant Life</t>
  </si>
  <si>
    <t>Actuators</t>
  </si>
  <si>
    <t>AC</t>
  </si>
  <si>
    <t>Bearings</t>
  </si>
  <si>
    <t>BE</t>
  </si>
  <si>
    <t>Cables, Wire, Coax, Opti</t>
  </si>
  <si>
    <t>CA</t>
  </si>
  <si>
    <t>Used for decommissioning</t>
  </si>
  <si>
    <t>Chemicals &amp; Compounds</t>
  </si>
  <si>
    <t>CM</t>
  </si>
  <si>
    <t>Assumed inventory is zero</t>
  </si>
  <si>
    <t>Electric Components</t>
  </si>
  <si>
    <t>EC</t>
  </si>
  <si>
    <t>Electric Switches, Relays, Fuses</t>
  </si>
  <si>
    <t>EL</t>
  </si>
  <si>
    <t>Fasteners</t>
  </si>
  <si>
    <t>FS</t>
  </si>
  <si>
    <t>Insulation</t>
  </si>
  <si>
    <t>IN</t>
  </si>
  <si>
    <t>Janitorial</t>
  </si>
  <si>
    <t>JA</t>
  </si>
  <si>
    <t>Lamps &amp; Lighting</t>
  </si>
  <si>
    <t>LA</t>
  </si>
  <si>
    <t>Motor &amp; Parts</t>
  </si>
  <si>
    <t>MO</t>
  </si>
  <si>
    <t>Office, Copy paper, toner</t>
  </si>
  <si>
    <t>OF</t>
  </si>
  <si>
    <t>Pipe &amp; Fittings</t>
  </si>
  <si>
    <t>PI</t>
  </si>
  <si>
    <t>Pump Parts</t>
  </si>
  <si>
    <t>PU</t>
  </si>
  <si>
    <t>Safety &amp; Medical</t>
  </si>
  <si>
    <t>SA</t>
  </si>
  <si>
    <t>Steam Turbine &amp; Generator</t>
  </si>
  <si>
    <t>ST</t>
  </si>
  <si>
    <t>Tools &amp; Parts</t>
  </si>
  <si>
    <t>TO</t>
  </si>
  <si>
    <t>Valves</t>
  </si>
  <si>
    <t>VA</t>
  </si>
  <si>
    <r>
      <t xml:space="preserve">(1) </t>
    </r>
    <r>
      <rPr>
        <sz val="8"/>
        <rFont val="Arial"/>
        <family val="2"/>
      </rPr>
      <t>Based on recent sales of obsolete inventory, FPL could expect to receive approximately 1% of book value for salvage.</t>
    </r>
  </si>
  <si>
    <t>YEAR</t>
  </si>
  <si>
    <t>Public Util Private Fixed Invsmt (PUPFI)</t>
  </si>
  <si>
    <t>A</t>
  </si>
  <si>
    <t>B</t>
  </si>
  <si>
    <t>Annual Accrual</t>
  </si>
  <si>
    <t>=</t>
  </si>
  <si>
    <t>Monthly Accrual</t>
  </si>
  <si>
    <t>Actual Reserve Balance Accrued as of 12/31/16</t>
  </si>
  <si>
    <t>Remaining Amount to be Recovered as of 12/31/16</t>
  </si>
  <si>
    <t>12/31/16 to End of License - 4/6/2043</t>
  </si>
  <si>
    <t>OPC 010049</t>
  </si>
  <si>
    <t>FPL RC-16</t>
  </si>
  <si>
    <t>OPC 010050</t>
  </si>
  <si>
    <t>OPC 010051</t>
  </si>
  <si>
    <t>OPC 010052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</si>
</sst>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_);\(0\)"/>
    <numFmt numFmtId="166" formatCode="_(&quot;$&quot;* #,##0_);_(&quot;$&quot;* \(#,##0\);_(&quot;$&quot;* &quot;-&quot;??_);_(@_)"/>
    <numFmt numFmtId="167" formatCode="_-* #,##0.00\ _D_M_-;\-* #,##0.00\ _D_M_-;_-* &quot;-&quot;??\ _D_M_-;_-@_-"/>
    <numFmt numFmtId="168" formatCode="_-* #,##0.00\ &quot;DM&quot;_-;\-* #,##0.00\ &quot;DM&quot;_-;_-* &quot;-&quot;??\ &quot;DM&quot;_-;_-@_-"/>
    <numFmt numFmtId="169" formatCode="0.0"/>
    <numFmt numFmtId="170" formatCode="0.0000"/>
    <numFmt numFmtId="171" formatCode="0.0%"/>
    <numFmt numFmtId="172" formatCode="[$-409]mmm\-yy;@"/>
    <numFmt numFmtId="173" formatCode="0_)"/>
  </numFmts>
  <fonts count="4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name val="Helvetica"/>
    </font>
    <font>
      <b/>
      <sz val="10"/>
      <name val="Arial"/>
      <family val="2"/>
    </font>
    <font>
      <b/>
      <u/>
      <sz val="10"/>
      <name val="Arial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name val="MS Sans Serif"/>
      <family val="2"/>
    </font>
    <font>
      <b/>
      <u/>
      <sz val="8"/>
      <name val="Arial"/>
      <family val="2"/>
    </font>
    <font>
      <b/>
      <sz val="12"/>
      <color indexed="8"/>
      <name val="Arial"/>
      <family val="2"/>
    </font>
    <font>
      <sz val="19"/>
      <color indexed="48"/>
      <name val="Arial"/>
      <family val="2"/>
    </font>
    <font>
      <b/>
      <sz val="10"/>
      <color rgb="FFFF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1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2" borderId="0" applyNumberFormat="0" applyBorder="0" applyAlignment="0" applyProtection="0"/>
    <xf numFmtId="0" fontId="6" fillId="30" borderId="0" applyNumberFormat="0" applyBorder="0" applyAlignment="0" applyProtection="0"/>
    <xf numFmtId="0" fontId="7" fillId="3" borderId="0" applyNumberFormat="0" applyBorder="0" applyAlignment="0" applyProtection="0"/>
    <xf numFmtId="0" fontId="8" fillId="31" borderId="1" applyNumberFormat="0" applyAlignment="0" applyProtection="0"/>
    <xf numFmtId="0" fontId="9" fillId="32" borderId="2" applyNumberFormat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36" borderId="0" applyNumberFormat="0" applyBorder="0" applyAlignment="0" applyProtection="0"/>
    <xf numFmtId="0" fontId="1" fillId="0" borderId="0"/>
    <xf numFmtId="0" fontId="1" fillId="37" borderId="7" applyNumberFormat="0" applyFont="0" applyAlignment="0" applyProtection="0"/>
    <xf numFmtId="0" fontId="18" fillId="31" borderId="8" applyNumberFormat="0" applyAlignment="0" applyProtection="0"/>
    <xf numFmtId="4" fontId="26" fillId="36" borderId="9" applyNumberFormat="0" applyProtection="0">
      <alignment vertical="center"/>
    </xf>
    <xf numFmtId="4" fontId="27" fillId="36" borderId="9" applyNumberFormat="0" applyProtection="0">
      <alignment vertical="center"/>
    </xf>
    <xf numFmtId="4" fontId="26" fillId="36" borderId="9" applyNumberFormat="0" applyProtection="0">
      <alignment horizontal="left" vertical="center" indent="1"/>
    </xf>
    <xf numFmtId="0" fontId="26" fillId="36" borderId="9" applyNumberFormat="0" applyProtection="0">
      <alignment horizontal="left" vertical="top" indent="1"/>
    </xf>
    <xf numFmtId="4" fontId="26" fillId="38" borderId="0" applyNumberFormat="0" applyProtection="0">
      <alignment horizontal="left" vertical="center" indent="1"/>
    </xf>
    <xf numFmtId="4" fontId="25" fillId="3" borderId="9" applyNumberFormat="0" applyProtection="0">
      <alignment horizontal="right" vertical="center"/>
    </xf>
    <xf numFmtId="4" fontId="25" fillId="9" borderId="9" applyNumberFormat="0" applyProtection="0">
      <alignment horizontal="right" vertical="center"/>
    </xf>
    <xf numFmtId="4" fontId="25" fillId="20" borderId="9" applyNumberFormat="0" applyProtection="0">
      <alignment horizontal="right" vertical="center"/>
    </xf>
    <xf numFmtId="4" fontId="25" fillId="11" borderId="9" applyNumberFormat="0" applyProtection="0">
      <alignment horizontal="right" vertical="center"/>
    </xf>
    <xf numFmtId="4" fontId="25" fillId="15" borderId="9" applyNumberFormat="0" applyProtection="0">
      <alignment horizontal="right" vertical="center"/>
    </xf>
    <xf numFmtId="4" fontId="25" fillId="28" borderId="9" applyNumberFormat="0" applyProtection="0">
      <alignment horizontal="right" vertical="center"/>
    </xf>
    <xf numFmtId="4" fontId="25" fillId="24" borderId="9" applyNumberFormat="0" applyProtection="0">
      <alignment horizontal="right" vertical="center"/>
    </xf>
    <xf numFmtId="4" fontId="25" fillId="39" borderId="9" applyNumberFormat="0" applyProtection="0">
      <alignment horizontal="right" vertical="center"/>
    </xf>
    <xf numFmtId="4" fontId="25" fillId="10" borderId="9" applyNumberFormat="0" applyProtection="0">
      <alignment horizontal="right" vertical="center"/>
    </xf>
    <xf numFmtId="4" fontId="26" fillId="40" borderId="10" applyNumberFormat="0" applyProtection="0">
      <alignment horizontal="left" vertical="center" indent="1"/>
    </xf>
    <xf numFmtId="4" fontId="25" fillId="41" borderId="0" applyNumberFormat="0" applyProtection="0">
      <alignment horizontal="left" vertical="center" indent="1"/>
    </xf>
    <xf numFmtId="4" fontId="28" fillId="42" borderId="0" applyNumberFormat="0" applyProtection="0">
      <alignment horizontal="left" vertical="center" indent="1"/>
    </xf>
    <xf numFmtId="4" fontId="25" fillId="38" borderId="9" applyNumberFormat="0" applyProtection="0">
      <alignment horizontal="right" vertical="center"/>
    </xf>
    <xf numFmtId="4" fontId="29" fillId="41" borderId="0" applyNumberFormat="0" applyProtection="0">
      <alignment horizontal="left" vertical="center" indent="1"/>
    </xf>
    <xf numFmtId="4" fontId="29" fillId="38" borderId="0" applyNumberFormat="0" applyProtection="0">
      <alignment horizontal="left" vertical="center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38" borderId="9" applyNumberFormat="0" applyProtection="0">
      <alignment horizontal="left" vertical="center" indent="1"/>
    </xf>
    <xf numFmtId="0" fontId="1" fillId="38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25" fillId="37" borderId="9" applyNumberFormat="0" applyProtection="0">
      <alignment vertical="center"/>
    </xf>
    <xf numFmtId="4" fontId="30" fillId="37" borderId="9" applyNumberFormat="0" applyProtection="0">
      <alignment vertical="center"/>
    </xf>
    <xf numFmtId="4" fontId="25" fillId="37" borderId="9" applyNumberFormat="0" applyProtection="0">
      <alignment horizontal="left" vertical="center" indent="1"/>
    </xf>
    <xf numFmtId="0" fontId="25" fillId="37" borderId="9" applyNumberFormat="0" applyProtection="0">
      <alignment horizontal="left" vertical="top" indent="1"/>
    </xf>
    <xf numFmtId="4" fontId="25" fillId="41" borderId="9" applyNumberFormat="0" applyProtection="0">
      <alignment horizontal="right" vertical="center"/>
    </xf>
    <xf numFmtId="4" fontId="30" fillId="41" borderId="9" applyNumberFormat="0" applyProtection="0">
      <alignment horizontal="right" vertical="center"/>
    </xf>
    <xf numFmtId="4" fontId="25" fillId="38" borderId="9" applyNumberFormat="0" applyProtection="0">
      <alignment horizontal="left" vertical="center" indent="1"/>
    </xf>
    <xf numFmtId="0" fontId="25" fillId="38" borderId="9" applyNumberFormat="0" applyProtection="0">
      <alignment horizontal="left" vertical="top" indent="1"/>
    </xf>
    <xf numFmtId="4" fontId="31" fillId="44" borderId="0" applyNumberFormat="0" applyProtection="0">
      <alignment horizontal="left" vertical="center" indent="1"/>
    </xf>
    <xf numFmtId="4" fontId="32" fillId="41" borderId="9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4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37" borderId="7" applyNumberFormat="0" applyFont="0" applyAlignment="0" applyProtection="0"/>
    <xf numFmtId="4" fontId="44" fillId="42" borderId="0" applyNumberFormat="0" applyProtection="0">
      <alignment horizontal="left" vertical="center" indent="1"/>
    </xf>
    <xf numFmtId="4" fontId="25" fillId="41" borderId="0" applyNumberFormat="0" applyProtection="0">
      <alignment horizontal="left" vertical="center" indent="1"/>
    </xf>
    <xf numFmtId="4" fontId="25" fillId="38" borderId="0" applyNumberFormat="0" applyProtection="0">
      <alignment horizontal="left" vertical="center" indent="1"/>
    </xf>
    <xf numFmtId="0" fontId="3" fillId="42" borderId="9" applyNumberFormat="0" applyProtection="0">
      <alignment horizontal="left" vertical="center" indent="1"/>
    </xf>
    <xf numFmtId="0" fontId="3" fillId="42" borderId="9" applyNumberFormat="0" applyProtection="0">
      <alignment horizontal="left" vertical="top" indent="1"/>
    </xf>
    <xf numFmtId="0" fontId="3" fillId="38" borderId="9" applyNumberFormat="0" applyProtection="0">
      <alignment horizontal="left" vertical="center" indent="1"/>
    </xf>
    <xf numFmtId="0" fontId="3" fillId="38" borderId="9" applyNumberFormat="0" applyProtection="0">
      <alignment horizontal="left" vertical="top" indent="1"/>
    </xf>
    <xf numFmtId="0" fontId="3" fillId="8" borderId="9" applyNumberFormat="0" applyProtection="0">
      <alignment horizontal="left" vertical="center" indent="1"/>
    </xf>
    <xf numFmtId="0" fontId="3" fillId="8" borderId="9" applyNumberFormat="0" applyProtection="0">
      <alignment horizontal="left" vertical="top" indent="1"/>
    </xf>
    <xf numFmtId="0" fontId="3" fillId="41" borderId="9" applyNumberFormat="0" applyProtection="0">
      <alignment horizontal="left" vertical="center" indent="1"/>
    </xf>
    <xf numFmtId="0" fontId="3" fillId="41" borderId="9" applyNumberFormat="0" applyProtection="0">
      <alignment horizontal="left" vertical="top" indent="1"/>
    </xf>
    <xf numFmtId="0" fontId="3" fillId="43" borderId="11" applyNumberFormat="0">
      <protection locked="0"/>
    </xf>
    <xf numFmtId="0" fontId="39" fillId="42" borderId="36" applyBorder="0"/>
    <xf numFmtId="4" fontId="45" fillId="44" borderId="0" applyNumberFormat="0" applyProtection="0">
      <alignment horizontal="left" vertical="center" indent="1"/>
    </xf>
  </cellStyleXfs>
  <cellXfs count="140">
    <xf numFmtId="0" fontId="0" fillId="0" borderId="0" xfId="0"/>
    <xf numFmtId="0" fontId="2" fillId="45" borderId="13" xfId="0" applyFont="1" applyFill="1" applyBorder="1"/>
    <xf numFmtId="0" fontId="2" fillId="45" borderId="15" xfId="0" applyFont="1" applyFill="1" applyBorder="1" applyAlignment="1">
      <alignment vertical="top"/>
    </xf>
    <xf numFmtId="49" fontId="1" fillId="0" borderId="0" xfId="0" applyNumberFormat="1" applyFont="1" applyAlignment="1">
      <alignment horizontal="center" wrapText="1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3" fontId="4" fillId="0" borderId="0" xfId="0" applyNumberFormat="1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0" fillId="0" borderId="0" xfId="0" applyFill="1"/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/>
    <xf numFmtId="0" fontId="2" fillId="0" borderId="14" xfId="0" applyFont="1" applyFill="1" applyBorder="1"/>
    <xf numFmtId="17" fontId="1" fillId="0" borderId="0" xfId="0" applyNumberFormat="1" applyFont="1" applyAlignment="1">
      <alignment horizontal="center" wrapText="1"/>
    </xf>
    <xf numFmtId="164" fontId="2" fillId="0" borderId="0" xfId="46" applyNumberFormat="1" applyFont="1"/>
    <xf numFmtId="164" fontId="0" fillId="0" borderId="0" xfId="0" applyNumberFormat="1"/>
    <xf numFmtId="0" fontId="1" fillId="0" borderId="0" xfId="61"/>
    <xf numFmtId="0" fontId="2" fillId="0" borderId="0" xfId="61" applyFont="1"/>
    <xf numFmtId="0" fontId="2" fillId="0" borderId="0" xfId="0" applyFont="1" applyAlignment="1">
      <alignment horizontal="centerContinuous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61" applyFont="1" applyAlignment="1">
      <alignment horizontal="center"/>
    </xf>
    <xf numFmtId="0" fontId="36" fillId="0" borderId="0" xfId="61" applyFont="1" applyAlignment="1">
      <alignment horizontal="center"/>
    </xf>
    <xf numFmtId="0" fontId="36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166" fontId="1" fillId="0" borderId="0" xfId="48" applyNumberFormat="1"/>
    <xf numFmtId="164" fontId="1" fillId="0" borderId="0" xfId="47" applyNumberFormat="1"/>
    <xf numFmtId="164" fontId="1" fillId="0" borderId="16" xfId="47" applyNumberFormat="1" applyBorder="1"/>
    <xf numFmtId="0" fontId="35" fillId="0" borderId="0" xfId="0" applyFont="1"/>
    <xf numFmtId="166" fontId="35" fillId="0" borderId="18" xfId="48" applyNumberFormat="1" applyFont="1" applyBorder="1"/>
    <xf numFmtId="164" fontId="35" fillId="0" borderId="0" xfId="47" applyNumberFormat="1" applyFont="1"/>
    <xf numFmtId="166" fontId="35" fillId="0" borderId="0" xfId="48" applyNumberFormat="1" applyFont="1"/>
    <xf numFmtId="0" fontId="2" fillId="0" borderId="0" xfId="61" quotePrefix="1" applyFont="1" applyAlignment="1">
      <alignment horizontal="left"/>
    </xf>
    <xf numFmtId="166" fontId="2" fillId="0" borderId="19" xfId="48" applyNumberFormat="1" applyFont="1" applyBorder="1"/>
    <xf numFmtId="0" fontId="0" fillId="0" borderId="0" xfId="0" quotePrefix="1"/>
    <xf numFmtId="165" fontId="1" fillId="0" borderId="0" xfId="61" applyNumberFormat="1" applyFont="1" applyAlignment="1">
      <alignment horizontal="left"/>
    </xf>
    <xf numFmtId="0" fontId="22" fillId="46" borderId="0" xfId="0" applyFont="1" applyFill="1" applyAlignment="1">
      <alignment horizontal="center"/>
    </xf>
    <xf numFmtId="0" fontId="0" fillId="46" borderId="0" xfId="0" applyFill="1"/>
    <xf numFmtId="17" fontId="1" fillId="46" borderId="0" xfId="0" applyNumberFormat="1" applyFont="1" applyFill="1" applyAlignment="1">
      <alignment horizontal="center" wrapText="1"/>
    </xf>
    <xf numFmtId="164" fontId="0" fillId="46" borderId="0" xfId="0" applyNumberFormat="1" applyFill="1"/>
    <xf numFmtId="164" fontId="0" fillId="0" borderId="0" xfId="47" applyNumberFormat="1" applyFont="1"/>
    <xf numFmtId="0" fontId="0" fillId="0" borderId="0" xfId="61" applyFont="1" applyAlignment="1">
      <alignment horizontal="left"/>
    </xf>
    <xf numFmtId="14" fontId="0" fillId="0" borderId="0" xfId="0" applyNumberFormat="1"/>
    <xf numFmtId="43" fontId="0" fillId="0" borderId="0" xfId="46" applyFont="1"/>
    <xf numFmtId="0" fontId="3" fillId="0" borderId="0" xfId="0" quotePrefix="1" applyFont="1" applyAlignment="1">
      <alignment horizontal="left"/>
    </xf>
    <xf numFmtId="0" fontId="37" fillId="0" borderId="0" xfId="0" applyFont="1" applyFill="1" applyAlignment="1">
      <alignment horizontal="left"/>
    </xf>
    <xf numFmtId="0" fontId="38" fillId="0" borderId="0" xfId="0" applyFont="1" applyFill="1" applyAlignment="1">
      <alignment horizontal="left"/>
    </xf>
    <xf numFmtId="0" fontId="38" fillId="0" borderId="0" xfId="0" applyFont="1" applyFill="1" applyAlignment="1">
      <alignment horizontal="center"/>
    </xf>
    <xf numFmtId="14" fontId="38" fillId="46" borderId="0" xfId="0" applyNumberFormat="1" applyFont="1" applyFill="1" applyAlignment="1">
      <alignment horizontal="center"/>
    </xf>
    <xf numFmtId="14" fontId="38" fillId="46" borderId="0" xfId="107" quotePrefix="1" applyNumberFormat="1" applyFont="1" applyFill="1" applyAlignment="1">
      <alignment horizontal="center"/>
    </xf>
    <xf numFmtId="169" fontId="38" fillId="46" borderId="0" xfId="107" quotePrefix="1" applyNumberFormat="1" applyFont="1" applyFill="1" applyAlignment="1">
      <alignment horizontal="center"/>
    </xf>
    <xf numFmtId="0" fontId="39" fillId="0" borderId="0" xfId="108" applyFont="1"/>
    <xf numFmtId="0" fontId="40" fillId="0" borderId="0" xfId="108" applyFont="1" applyAlignment="1">
      <alignment horizontal="center"/>
    </xf>
    <xf numFmtId="38" fontId="40" fillId="0" borderId="0" xfId="108" applyNumberFormat="1" applyFont="1"/>
    <xf numFmtId="40" fontId="40" fillId="0" borderId="0" xfId="108" applyNumberFormat="1" applyFont="1"/>
    <xf numFmtId="0" fontId="40" fillId="0" borderId="0" xfId="108" applyFont="1"/>
    <xf numFmtId="10" fontId="40" fillId="0" borderId="0" xfId="109" applyNumberFormat="1" applyFont="1"/>
    <xf numFmtId="43" fontId="40" fillId="0" borderId="0" xfId="110" applyFont="1"/>
    <xf numFmtId="0" fontId="40" fillId="0" borderId="0" xfId="108" applyFont="1" applyBorder="1" applyAlignment="1">
      <alignment horizontal="left"/>
    </xf>
    <xf numFmtId="10" fontId="40" fillId="0" borderId="0" xfId="108" applyNumberFormat="1" applyFont="1"/>
    <xf numFmtId="0" fontId="40" fillId="0" borderId="0" xfId="108" applyFont="1" applyAlignment="1">
      <alignment horizontal="right"/>
    </xf>
    <xf numFmtId="170" fontId="40" fillId="0" borderId="0" xfId="108" applyNumberFormat="1" applyFont="1" applyAlignment="1">
      <alignment horizontal="center"/>
    </xf>
    <xf numFmtId="40" fontId="40" fillId="0" borderId="20" xfId="108" applyNumberFormat="1" applyFont="1" applyBorder="1"/>
    <xf numFmtId="40" fontId="40" fillId="0" borderId="21" xfId="108" applyNumberFormat="1" applyFont="1" applyBorder="1" applyAlignment="1">
      <alignment horizontal="right"/>
    </xf>
    <xf numFmtId="171" fontId="40" fillId="0" borderId="21" xfId="109" applyNumberFormat="1" applyFont="1" applyBorder="1"/>
    <xf numFmtId="40" fontId="40" fillId="0" borderId="22" xfId="108" applyNumberFormat="1" applyFont="1" applyBorder="1"/>
    <xf numFmtId="38" fontId="39" fillId="0" borderId="0" xfId="108" applyNumberFormat="1" applyFont="1" applyAlignment="1">
      <alignment horizontal="center"/>
    </xf>
    <xf numFmtId="0" fontId="39" fillId="0" borderId="0" xfId="108" applyNumberFormat="1" applyFont="1" applyAlignment="1">
      <alignment horizontal="center"/>
    </xf>
    <xf numFmtId="40" fontId="40" fillId="0" borderId="23" xfId="108" applyNumberFormat="1" applyFont="1" applyBorder="1"/>
    <xf numFmtId="40" fontId="40" fillId="0" borderId="0" xfId="108" applyNumberFormat="1" applyFont="1" applyBorder="1" applyAlignment="1">
      <alignment horizontal="right"/>
    </xf>
    <xf numFmtId="10" fontId="40" fillId="0" borderId="0" xfId="109" applyNumberFormat="1" applyFont="1" applyBorder="1"/>
    <xf numFmtId="40" fontId="40" fillId="0" borderId="24" xfId="108" applyNumberFormat="1" applyFont="1" applyBorder="1"/>
    <xf numFmtId="0" fontId="39" fillId="0" borderId="0" xfId="108" applyFont="1" applyAlignment="1">
      <alignment horizontal="left" wrapText="1"/>
    </xf>
    <xf numFmtId="0" fontId="39" fillId="0" borderId="0" xfId="108" applyFont="1" applyAlignment="1">
      <alignment horizontal="center" wrapText="1"/>
    </xf>
    <xf numFmtId="38" fontId="39" fillId="0" borderId="0" xfId="108" applyNumberFormat="1" applyFont="1" applyFill="1" applyAlignment="1">
      <alignment horizontal="center" wrapText="1"/>
    </xf>
    <xf numFmtId="40" fontId="39" fillId="0" borderId="25" xfId="108" applyNumberFormat="1" applyFont="1" applyBorder="1" applyAlignment="1">
      <alignment horizontal="center" wrapText="1"/>
    </xf>
    <xf numFmtId="40" fontId="39" fillId="0" borderId="26" xfId="108" applyNumberFormat="1" applyFont="1" applyBorder="1" applyAlignment="1">
      <alignment horizontal="center" wrapText="1"/>
    </xf>
    <xf numFmtId="40" fontId="39" fillId="0" borderId="27" xfId="108" applyNumberFormat="1" applyFont="1" applyBorder="1" applyAlignment="1">
      <alignment horizontal="center" wrapText="1"/>
    </xf>
    <xf numFmtId="40" fontId="39" fillId="0" borderId="23" xfId="108" applyNumberFormat="1" applyFont="1" applyBorder="1" applyAlignment="1">
      <alignment horizontal="center" wrapText="1"/>
    </xf>
    <xf numFmtId="40" fontId="39" fillId="0" borderId="0" xfId="108" applyNumberFormat="1" applyFont="1" applyBorder="1" applyAlignment="1">
      <alignment horizontal="center" wrapText="1"/>
    </xf>
    <xf numFmtId="40" fontId="39" fillId="0" borderId="24" xfId="108" applyNumberFormat="1" applyFont="1" applyBorder="1" applyAlignment="1">
      <alignment horizontal="center" wrapText="1"/>
    </xf>
    <xf numFmtId="0" fontId="40" fillId="0" borderId="0" xfId="108" applyFont="1" applyAlignment="1">
      <alignment horizontal="left" wrapText="1"/>
    </xf>
    <xf numFmtId="38" fontId="40" fillId="0" borderId="0" xfId="108" applyNumberFormat="1" applyFont="1" applyFill="1"/>
    <xf numFmtId="38" fontId="40" fillId="0" borderId="28" xfId="108" applyNumberFormat="1" applyFont="1" applyBorder="1"/>
    <xf numFmtId="38" fontId="40" fillId="0" borderId="0" xfId="108" applyNumberFormat="1" applyFont="1" applyBorder="1"/>
    <xf numFmtId="38" fontId="40" fillId="0" borderId="29" xfId="108" applyNumberFormat="1" applyFont="1" applyBorder="1"/>
    <xf numFmtId="38" fontId="40" fillId="0" borderId="23" xfId="108" applyNumberFormat="1" applyFont="1" applyBorder="1"/>
    <xf numFmtId="38" fontId="40" fillId="0" borderId="24" xfId="108" applyNumberFormat="1" applyFont="1" applyBorder="1"/>
    <xf numFmtId="38" fontId="40" fillId="0" borderId="17" xfId="108" applyNumberFormat="1" applyFont="1" applyFill="1" applyBorder="1"/>
    <xf numFmtId="38" fontId="39" fillId="0" borderId="0" xfId="108" applyNumberFormat="1" applyFont="1"/>
    <xf numFmtId="38" fontId="40" fillId="0" borderId="15" xfId="108" applyNumberFormat="1" applyFont="1" applyBorder="1"/>
    <xf numFmtId="38" fontId="40" fillId="0" borderId="16" xfId="108" applyNumberFormat="1" applyFont="1" applyBorder="1"/>
    <xf numFmtId="38" fontId="40" fillId="0" borderId="17" xfId="108" applyNumberFormat="1" applyFont="1" applyBorder="1"/>
    <xf numFmtId="38" fontId="40" fillId="0" borderId="30" xfId="108" applyNumberFormat="1" applyFont="1" applyBorder="1"/>
    <xf numFmtId="38" fontId="40" fillId="0" borderId="31" xfId="108" applyNumberFormat="1" applyFont="1" applyBorder="1"/>
    <xf numFmtId="38" fontId="40" fillId="0" borderId="32" xfId="108" applyNumberFormat="1" applyFont="1" applyBorder="1"/>
    <xf numFmtId="0" fontId="41" fillId="0" borderId="0" xfId="108" quotePrefix="1" applyFont="1" applyFill="1"/>
    <xf numFmtId="0" fontId="40" fillId="0" borderId="0" xfId="108" applyFont="1" applyFill="1"/>
    <xf numFmtId="0" fontId="3" fillId="0" borderId="33" xfId="108" applyNumberFormat="1" applyFont="1" applyBorder="1" applyAlignment="1" applyProtection="1">
      <alignment horizontal="center"/>
    </xf>
    <xf numFmtId="0" fontId="3" fillId="0" borderId="0" xfId="108" applyNumberFormat="1" applyFont="1" applyBorder="1" applyAlignment="1" applyProtection="1">
      <alignment horizontal="center"/>
    </xf>
    <xf numFmtId="38" fontId="3" fillId="0" borderId="34" xfId="108" applyNumberFormat="1" applyFont="1" applyBorder="1" applyAlignment="1">
      <alignment horizontal="right"/>
    </xf>
    <xf numFmtId="0" fontId="3" fillId="0" borderId="35" xfId="111" applyFont="1" applyBorder="1" applyAlignment="1">
      <alignment horizontal="center" wrapText="1"/>
    </xf>
    <xf numFmtId="40" fontId="40" fillId="0" borderId="0" xfId="108" applyNumberFormat="1" applyFont="1" applyBorder="1" applyAlignment="1">
      <alignment horizontal="center" wrapText="1"/>
    </xf>
    <xf numFmtId="0" fontId="3" fillId="0" borderId="0" xfId="108" applyFont="1"/>
    <xf numFmtId="0" fontId="3" fillId="0" borderId="0" xfId="108" quotePrefix="1" applyFont="1" applyBorder="1" applyAlignment="1">
      <alignment horizontal="left"/>
    </xf>
    <xf numFmtId="0" fontId="3" fillId="0" borderId="0" xfId="108" applyFont="1" applyBorder="1"/>
    <xf numFmtId="172" fontId="3" fillId="0" borderId="0" xfId="108" applyNumberFormat="1" applyFont="1" applyFill="1" applyBorder="1" applyAlignment="1">
      <alignment horizontal="right"/>
    </xf>
    <xf numFmtId="0" fontId="3" fillId="0" borderId="33" xfId="108" applyNumberFormat="1" applyFont="1" applyFill="1" applyBorder="1" applyProtection="1"/>
    <xf numFmtId="10" fontId="40" fillId="0" borderId="0" xfId="109" applyNumberFormat="1" applyFont="1" applyFill="1"/>
    <xf numFmtId="10" fontId="4" fillId="0" borderId="0" xfId="108" applyNumberFormat="1" applyFont="1" applyFill="1" applyBorder="1" applyAlignment="1"/>
    <xf numFmtId="10" fontId="4" fillId="0" borderId="0" xfId="108" applyNumberFormat="1" applyFont="1" applyBorder="1" applyAlignment="1"/>
    <xf numFmtId="0" fontId="3" fillId="0" borderId="0" xfId="108" applyFont="1" applyBorder="1" applyAlignment="1">
      <alignment horizontal="right"/>
    </xf>
    <xf numFmtId="0" fontId="3" fillId="0" borderId="0" xfId="108" applyFont="1" applyBorder="1" applyAlignment="1">
      <alignment horizontal="center" wrapText="1"/>
    </xf>
    <xf numFmtId="173" fontId="3" fillId="0" borderId="0" xfId="108" applyNumberFormat="1" applyFont="1" applyBorder="1" applyProtection="1"/>
    <xf numFmtId="10" fontId="4" fillId="47" borderId="0" xfId="108" applyNumberFormat="1" applyFont="1" applyFill="1" applyBorder="1" applyAlignment="1"/>
    <xf numFmtId="40" fontId="40" fillId="0" borderId="0" xfId="108" applyNumberFormat="1" applyFont="1" applyBorder="1"/>
    <xf numFmtId="10" fontId="4" fillId="0" borderId="0" xfId="108" applyNumberFormat="1" applyFont="1" applyBorder="1" applyProtection="1"/>
    <xf numFmtId="10" fontId="3" fillId="0" borderId="0" xfId="109" applyNumberFormat="1" applyFont="1"/>
    <xf numFmtId="10" fontId="4" fillId="0" borderId="0" xfId="108" applyNumberFormat="1" applyFont="1" applyFill="1" applyBorder="1" applyProtection="1"/>
    <xf numFmtId="10" fontId="4" fillId="0" borderId="0" xfId="109" applyNumberFormat="1" applyFont="1" applyFill="1" applyBorder="1"/>
    <xf numFmtId="10" fontId="4" fillId="47" borderId="0" xfId="108" applyNumberFormat="1" applyFont="1" applyFill="1" applyBorder="1" applyProtection="1"/>
    <xf numFmtId="0" fontId="43" fillId="0" borderId="0" xfId="108" applyFont="1" applyAlignment="1">
      <alignment vertical="center" wrapText="1"/>
    </xf>
    <xf numFmtId="164" fontId="46" fillId="0" borderId="0" xfId="115" applyNumberFormat="1" applyFont="1" applyAlignment="1">
      <alignment horizontal="center"/>
    </xf>
    <xf numFmtId="0" fontId="3" fillId="0" borderId="0" xfId="115"/>
    <xf numFmtId="43" fontId="0" fillId="0" borderId="0" xfId="112" applyFont="1"/>
    <xf numFmtId="0" fontId="3" fillId="0" borderId="0" xfId="115" applyFont="1" applyAlignment="1">
      <alignment horizontal="right"/>
    </xf>
    <xf numFmtId="0" fontId="3" fillId="0" borderId="0" xfId="115" applyFont="1"/>
    <xf numFmtId="166" fontId="2" fillId="0" borderId="0" xfId="61" applyNumberFormat="1" applyFont="1"/>
    <xf numFmtId="164" fontId="0" fillId="0" borderId="0" xfId="46" applyNumberFormat="1" applyFont="1"/>
    <xf numFmtId="0" fontId="36" fillId="0" borderId="0" xfId="61" applyFont="1" applyFill="1"/>
    <xf numFmtId="0" fontId="2" fillId="0" borderId="37" xfId="0" applyFont="1" applyFill="1" applyBorder="1"/>
    <xf numFmtId="0" fontId="3" fillId="0" borderId="38" xfId="0" applyFont="1" applyFill="1" applyBorder="1"/>
    <xf numFmtId="0" fontId="3" fillId="0" borderId="39" xfId="0" applyFont="1" applyBorder="1"/>
    <xf numFmtId="43" fontId="3" fillId="0" borderId="38" xfId="0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4" fillId="0" borderId="15" xfId="0" applyNumberFormat="1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3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Comma" xfId="46" builtinId="3"/>
    <cellStyle name="Comma 2" xfId="112"/>
    <cellStyle name="Comma 3" xfId="113"/>
    <cellStyle name="Comma 4" xfId="110"/>
    <cellStyle name="Comma_Staff's Req M&amp;S inventory" xfId="47"/>
    <cellStyle name="Currency 2" xfId="114"/>
    <cellStyle name="Currency_Staff's Req M&amp;S inventory" xfId="48"/>
    <cellStyle name="Emphasis 1" xfId="49"/>
    <cellStyle name="Emphasis 2" xfId="50"/>
    <cellStyle name="Emphasis 3" xfId="51"/>
    <cellStyle name="Explanatory Text" xfId="52" builtinId="53" customBuiltin="1"/>
    <cellStyle name="Good" xfId="53" builtinId="26" customBuiltin="1"/>
    <cellStyle name="Heading 1" xfId="54" builtinId="16" customBuiltin="1"/>
    <cellStyle name="Heading 2" xfId="55" builtinId="17" customBuiltin="1"/>
    <cellStyle name="Heading 3" xfId="56" builtinId="18" customBuiltin="1"/>
    <cellStyle name="Heading 4" xfId="57" builtinId="19" customBuiltin="1"/>
    <cellStyle name="Input" xfId="58" builtinId="20" customBuiltin="1"/>
    <cellStyle name="Linked Cell" xfId="59" builtinId="24" customBuiltin="1"/>
    <cellStyle name="Neutral" xfId="60" builtinId="28" customBuiltin="1"/>
    <cellStyle name="Normal" xfId="0" builtinId="0"/>
    <cellStyle name="Normal 2" xfId="115"/>
    <cellStyle name="Normal 2 2" xfId="111"/>
    <cellStyle name="Normal 3" xfId="108"/>
    <cellStyle name="Normal_EOLINVN2000" xfId="61"/>
    <cellStyle name="Note" xfId="62" builtinId="10" customBuiltin="1"/>
    <cellStyle name="Note 2" xfId="116"/>
    <cellStyle name="Output" xfId="63" builtinId="21" customBuiltin="1"/>
    <cellStyle name="Percent" xfId="107" builtinId="5"/>
    <cellStyle name="Percent 2" xfId="109"/>
    <cellStyle name="SAPBEXaggData" xfId="64"/>
    <cellStyle name="SAPBEXaggDataEmph" xfId="65"/>
    <cellStyle name="SAPBEXaggItem" xfId="66"/>
    <cellStyle name="SAPBEXaggItemX" xfId="67"/>
    <cellStyle name="SAPBEXchaText" xfId="68"/>
    <cellStyle name="SAPBEXexcBad7" xfId="69"/>
    <cellStyle name="SAPBEXexcBad8" xfId="70"/>
    <cellStyle name="SAPBEXexcBad9" xfId="71"/>
    <cellStyle name="SAPBEXexcCritical4" xfId="72"/>
    <cellStyle name="SAPBEXexcCritical5" xfId="73"/>
    <cellStyle name="SAPBEXexcCritical6" xfId="74"/>
    <cellStyle name="SAPBEXexcGood1" xfId="75"/>
    <cellStyle name="SAPBEXexcGood2" xfId="76"/>
    <cellStyle name="SAPBEXexcGood3" xfId="77"/>
    <cellStyle name="SAPBEXfilterDrill" xfId="78"/>
    <cellStyle name="SAPBEXfilterItem" xfId="79"/>
    <cellStyle name="SAPBEXfilterText" xfId="80"/>
    <cellStyle name="SAPBEXfilterText 2" xfId="117"/>
    <cellStyle name="SAPBEXformats" xfId="81"/>
    <cellStyle name="SAPBEXheaderItem" xfId="82"/>
    <cellStyle name="SAPBEXheaderItem 2" xfId="118"/>
    <cellStyle name="SAPBEXheaderText" xfId="83"/>
    <cellStyle name="SAPBEXheaderText 2" xfId="119"/>
    <cellStyle name="SAPBEXHLevel0" xfId="84"/>
    <cellStyle name="SAPBEXHLevel0 2" xfId="120"/>
    <cellStyle name="SAPBEXHLevel0X" xfId="85"/>
    <cellStyle name="SAPBEXHLevel0X 2" xfId="121"/>
    <cellStyle name="SAPBEXHLevel1" xfId="86"/>
    <cellStyle name="SAPBEXHLevel1 2" xfId="122"/>
    <cellStyle name="SAPBEXHLevel1X" xfId="87"/>
    <cellStyle name="SAPBEXHLevel1X 2" xfId="123"/>
    <cellStyle name="SAPBEXHLevel2" xfId="88"/>
    <cellStyle name="SAPBEXHLevel2 2" xfId="124"/>
    <cellStyle name="SAPBEXHLevel2X" xfId="89"/>
    <cellStyle name="SAPBEXHLevel2X 2" xfId="125"/>
    <cellStyle name="SAPBEXHLevel3" xfId="90"/>
    <cellStyle name="SAPBEXHLevel3 2" xfId="126"/>
    <cellStyle name="SAPBEXHLevel3X" xfId="91"/>
    <cellStyle name="SAPBEXHLevel3X 2" xfId="127"/>
    <cellStyle name="SAPBEXinputData" xfId="92"/>
    <cellStyle name="SAPBEXinputData 2" xfId="128"/>
    <cellStyle name="SAPBEXItemHeader" xfId="129"/>
    <cellStyle name="SAPBEXresData" xfId="93"/>
    <cellStyle name="SAPBEXresDataEmph" xfId="94"/>
    <cellStyle name="SAPBEXresItem" xfId="95"/>
    <cellStyle name="SAPBEXresItemX" xfId="96"/>
    <cellStyle name="SAPBEXstdData" xfId="97"/>
    <cellStyle name="SAPBEXstdDataEmph" xfId="98"/>
    <cellStyle name="SAPBEXstdItem" xfId="99"/>
    <cellStyle name="SAPBEXstdItemX" xfId="100"/>
    <cellStyle name="SAPBEXtitle" xfId="101"/>
    <cellStyle name="SAPBEXtitle 2" xfId="130"/>
    <cellStyle name="SAPBEXundefined" xfId="102"/>
    <cellStyle name="Sheet Title" xfId="103"/>
    <cellStyle name="Title" xfId="104" builtinId="15" customBuiltin="1"/>
    <cellStyle name="Total" xfId="105" builtinId="25" customBuiltin="1"/>
    <cellStyle name="Warning Text" xfId="10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</xdr:row>
      <xdr:rowOff>0</xdr:rowOff>
    </xdr:from>
    <xdr:to>
      <xdr:col>13</xdr:col>
      <xdr:colOff>65753</xdr:colOff>
      <xdr:row>23</xdr:row>
      <xdr:rowOff>94914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33475"/>
          <a:ext cx="7380953" cy="268571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28</xdr:row>
      <xdr:rowOff>85725</xdr:rowOff>
    </xdr:from>
    <xdr:to>
      <xdr:col>15</xdr:col>
      <xdr:colOff>309383</xdr:colOff>
      <xdr:row>43</xdr:row>
      <xdr:rowOff>113993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0" y="4619625"/>
          <a:ext cx="9057143" cy="2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0"/>
    <pageSetUpPr fitToPage="1"/>
  </sheetPr>
  <dimension ref="A1:M45"/>
  <sheetViews>
    <sheetView tabSelected="1" zoomScaleNormal="100" workbookViewId="0">
      <selection sqref="A1:A2"/>
    </sheetView>
  </sheetViews>
  <sheetFormatPr defaultRowHeight="13.2" x14ac:dyDescent="0.25"/>
  <cols>
    <col min="1" max="1" width="11.44140625" style="9" customWidth="1"/>
    <col min="2" max="2" width="5.33203125" customWidth="1"/>
    <col min="5" max="5" width="36.5546875" customWidth="1"/>
    <col min="6" max="6" width="13.44140625" customWidth="1"/>
    <col min="7" max="7" width="3.44140625" customWidth="1"/>
    <col min="8" max="8" width="11.33203125" bestFit="1" customWidth="1"/>
    <col min="10" max="10" width="9.88671875" bestFit="1" customWidth="1"/>
    <col min="13" max="13" width="9.5546875" bestFit="1" customWidth="1"/>
  </cols>
  <sheetData>
    <row r="1" spans="1:8" x14ac:dyDescent="0.25">
      <c r="A1" s="135" t="s">
        <v>131</v>
      </c>
    </row>
    <row r="2" spans="1:8" x14ac:dyDescent="0.25">
      <c r="A2" s="135" t="s">
        <v>132</v>
      </c>
    </row>
    <row r="3" spans="1:8" x14ac:dyDescent="0.25">
      <c r="B3" s="19" t="s">
        <v>43</v>
      </c>
      <c r="C3" s="19"/>
      <c r="D3" s="19"/>
      <c r="E3" s="19"/>
      <c r="F3" s="19"/>
      <c r="G3" s="19"/>
    </row>
    <row r="4" spans="1:8" x14ac:dyDescent="0.25">
      <c r="B4" s="19" t="s">
        <v>56</v>
      </c>
      <c r="C4" s="19"/>
      <c r="D4" s="19"/>
      <c r="E4" s="19"/>
      <c r="F4" s="19"/>
      <c r="G4" s="19"/>
      <c r="H4" s="20"/>
    </row>
    <row r="5" spans="1:8" x14ac:dyDescent="0.25">
      <c r="B5" s="19" t="s">
        <v>44</v>
      </c>
      <c r="C5" s="19"/>
      <c r="D5" s="19"/>
      <c r="E5" s="19"/>
      <c r="F5" s="19"/>
      <c r="G5" s="19"/>
    </row>
    <row r="6" spans="1:8" x14ac:dyDescent="0.25">
      <c r="B6" s="136" t="s">
        <v>55</v>
      </c>
      <c r="C6" s="136"/>
      <c r="D6" s="136"/>
      <c r="E6" s="136"/>
      <c r="F6" s="136"/>
      <c r="G6" s="136"/>
    </row>
    <row r="10" spans="1:8" x14ac:dyDescent="0.25">
      <c r="A10" s="22" t="s">
        <v>45</v>
      </c>
      <c r="F10" s="21" t="s">
        <v>38</v>
      </c>
    </row>
    <row r="11" spans="1:8" x14ac:dyDescent="0.25">
      <c r="A11" s="23" t="s">
        <v>46</v>
      </c>
      <c r="F11" s="24" t="s">
        <v>39</v>
      </c>
      <c r="G11" s="24"/>
    </row>
    <row r="13" spans="1:8" x14ac:dyDescent="0.25">
      <c r="A13" s="9">
        <v>1</v>
      </c>
      <c r="B13" s="25" t="s">
        <v>47</v>
      </c>
      <c r="F13" s="26">
        <f>'St. Lucie'!CJ31</f>
        <v>27154325.943527341</v>
      </c>
      <c r="G13" s="41"/>
    </row>
    <row r="14" spans="1:8" x14ac:dyDescent="0.25">
      <c r="A14" s="9">
        <v>2</v>
      </c>
      <c r="B14" t="s">
        <v>48</v>
      </c>
      <c r="F14" s="28">
        <f>'St. Lucie'!CL31</f>
        <v>-259705.79035104299</v>
      </c>
      <c r="G14" s="41"/>
    </row>
    <row r="15" spans="1:8" ht="13.8" thickBot="1" x14ac:dyDescent="0.3">
      <c r="A15" s="9">
        <v>3</v>
      </c>
      <c r="B15" s="29" t="s">
        <v>49</v>
      </c>
      <c r="F15" s="30">
        <f>SUM(F13:F14)</f>
        <v>26894620.153176297</v>
      </c>
      <c r="G15" s="31"/>
    </row>
    <row r="16" spans="1:8" ht="13.8" thickTop="1" x14ac:dyDescent="0.25">
      <c r="A16" s="9">
        <v>4</v>
      </c>
      <c r="B16" s="29"/>
      <c r="F16" s="32"/>
      <c r="G16" s="31"/>
    </row>
    <row r="17" spans="1:13" x14ac:dyDescent="0.25">
      <c r="A17" s="9">
        <v>5</v>
      </c>
      <c r="B17" s="12" t="s">
        <v>54</v>
      </c>
      <c r="F17" s="32">
        <f>F15-(F15*0.1489551/2)</f>
        <v>24891574.735987101</v>
      </c>
      <c r="G17" s="31"/>
    </row>
    <row r="18" spans="1:13" x14ac:dyDescent="0.25">
      <c r="A18" s="9">
        <v>6</v>
      </c>
      <c r="B18" s="29"/>
      <c r="F18" s="32"/>
      <c r="G18" s="31"/>
    </row>
    <row r="19" spans="1:13" x14ac:dyDescent="0.25">
      <c r="A19" s="9">
        <v>7</v>
      </c>
      <c r="B19" s="42" t="s">
        <v>128</v>
      </c>
      <c r="C19" s="17"/>
      <c r="D19" s="17"/>
      <c r="E19" s="17"/>
      <c r="F19" s="28">
        <f>'228.415'!BR13</f>
        <v>6228114.4799999995</v>
      </c>
    </row>
    <row r="20" spans="1:13" x14ac:dyDescent="0.25">
      <c r="A20" s="9">
        <v>8</v>
      </c>
      <c r="B20" s="17"/>
      <c r="C20" s="17"/>
      <c r="D20" s="17"/>
      <c r="E20" s="17"/>
      <c r="F20" s="26"/>
    </row>
    <row r="21" spans="1:13" ht="13.8" thickBot="1" x14ac:dyDescent="0.3">
      <c r="A21" s="9">
        <v>9</v>
      </c>
      <c r="B21" s="33" t="s">
        <v>129</v>
      </c>
      <c r="C21" s="18"/>
      <c r="D21" s="18"/>
      <c r="E21" s="18"/>
      <c r="F21" s="34">
        <f>F17-F19</f>
        <v>18663460.2559871</v>
      </c>
    </row>
    <row r="22" spans="1:13" ht="13.8" thickTop="1" x14ac:dyDescent="0.25">
      <c r="A22" s="9">
        <v>10</v>
      </c>
      <c r="B22" s="29"/>
      <c r="F22" s="31"/>
      <c r="G22" s="31"/>
    </row>
    <row r="23" spans="1:13" x14ac:dyDescent="0.25">
      <c r="A23" s="9">
        <v>11</v>
      </c>
      <c r="B23" s="29"/>
      <c r="F23" s="31"/>
      <c r="G23" s="31"/>
    </row>
    <row r="24" spans="1:13" x14ac:dyDescent="0.25">
      <c r="A24" s="9">
        <v>12</v>
      </c>
      <c r="B24" s="25" t="s">
        <v>40</v>
      </c>
    </row>
    <row r="25" spans="1:13" x14ac:dyDescent="0.25">
      <c r="A25" s="9">
        <v>13</v>
      </c>
      <c r="C25" s="45" t="s">
        <v>130</v>
      </c>
      <c r="F25" s="9">
        <f>'Additional Support'!Q21</f>
        <v>315.5</v>
      </c>
    </row>
    <row r="26" spans="1:13" x14ac:dyDescent="0.25">
      <c r="A26" s="9">
        <v>14</v>
      </c>
      <c r="J26" s="43"/>
    </row>
    <row r="27" spans="1:13" x14ac:dyDescent="0.25">
      <c r="A27" s="9">
        <v>15</v>
      </c>
      <c r="B27" s="20" t="s">
        <v>53</v>
      </c>
      <c r="I27" s="20"/>
    </row>
    <row r="28" spans="1:13" x14ac:dyDescent="0.25">
      <c r="A28" s="9">
        <v>16</v>
      </c>
      <c r="C28" t="s">
        <v>41</v>
      </c>
      <c r="E28" s="130" t="s">
        <v>50</v>
      </c>
      <c r="F28" s="26">
        <f>F21/F25</f>
        <v>59155.183061765769</v>
      </c>
      <c r="G28" s="27"/>
      <c r="M28" s="26"/>
    </row>
    <row r="29" spans="1:13" x14ac:dyDescent="0.25">
      <c r="A29" s="9">
        <v>17</v>
      </c>
      <c r="C29" t="s">
        <v>42</v>
      </c>
      <c r="E29" s="130" t="s">
        <v>50</v>
      </c>
      <c r="F29" s="26">
        <f>F28*12</f>
        <v>709862.19674118923</v>
      </c>
      <c r="G29" s="27"/>
      <c r="M29" s="26"/>
    </row>
    <row r="30" spans="1:13" x14ac:dyDescent="0.25">
      <c r="A30" s="9">
        <v>18</v>
      </c>
      <c r="F30" s="26"/>
      <c r="G30" s="27"/>
      <c r="M30" s="26"/>
    </row>
    <row r="31" spans="1:13" x14ac:dyDescent="0.25">
      <c r="A31" s="9">
        <v>19</v>
      </c>
      <c r="B31" s="33" t="s">
        <v>51</v>
      </c>
      <c r="C31" s="17"/>
      <c r="F31" s="26"/>
      <c r="G31" s="27"/>
      <c r="I31" s="33"/>
      <c r="J31" s="17"/>
      <c r="M31" s="26"/>
    </row>
    <row r="32" spans="1:13" x14ac:dyDescent="0.25">
      <c r="A32" s="9">
        <v>20</v>
      </c>
      <c r="B32" s="17"/>
      <c r="C32" s="17" t="s">
        <v>41</v>
      </c>
      <c r="F32" s="26">
        <v>39123.40214023256</v>
      </c>
      <c r="G32" s="27"/>
      <c r="I32" s="17"/>
      <c r="J32" s="17"/>
      <c r="M32" s="26"/>
    </row>
    <row r="33" spans="1:13" x14ac:dyDescent="0.25">
      <c r="A33" s="9">
        <v>21</v>
      </c>
      <c r="B33" s="17"/>
      <c r="C33" s="17" t="s">
        <v>42</v>
      </c>
      <c r="F33" s="26">
        <v>469480.82568279072</v>
      </c>
      <c r="G33" s="27"/>
      <c r="I33" s="17"/>
      <c r="J33" s="17"/>
      <c r="M33" s="26"/>
    </row>
    <row r="34" spans="1:13" x14ac:dyDescent="0.25">
      <c r="A34" s="9">
        <v>22</v>
      </c>
      <c r="F34" s="26"/>
      <c r="G34" s="27"/>
      <c r="M34" s="26"/>
    </row>
    <row r="35" spans="1:13" x14ac:dyDescent="0.25">
      <c r="A35" s="9">
        <v>23</v>
      </c>
      <c r="B35" s="33" t="s">
        <v>52</v>
      </c>
      <c r="C35" s="18"/>
      <c r="F35" s="26"/>
      <c r="G35" s="27"/>
      <c r="I35" s="33"/>
      <c r="J35" s="18"/>
      <c r="M35" s="26"/>
    </row>
    <row r="36" spans="1:13" x14ac:dyDescent="0.25">
      <c r="A36" s="9">
        <v>24</v>
      </c>
      <c r="B36" s="18"/>
      <c r="C36" s="18" t="s">
        <v>41</v>
      </c>
      <c r="F36" s="26">
        <f>F28-F32</f>
        <v>20031.780921533209</v>
      </c>
      <c r="G36" s="27"/>
      <c r="H36" s="129"/>
      <c r="I36" s="18"/>
      <c r="J36" s="128"/>
      <c r="M36" s="26"/>
    </row>
    <row r="37" spans="1:13" x14ac:dyDescent="0.25">
      <c r="A37" s="9">
        <v>25</v>
      </c>
      <c r="B37" s="18"/>
      <c r="C37" s="18" t="s">
        <v>42</v>
      </c>
      <c r="F37" s="26">
        <f>F29-F33</f>
        <v>240381.37105839851</v>
      </c>
      <c r="G37" s="27"/>
      <c r="H37" s="129"/>
      <c r="I37" s="18"/>
      <c r="J37" s="128"/>
      <c r="M37" s="26"/>
    </row>
    <row r="38" spans="1:13" x14ac:dyDescent="0.25">
      <c r="A38" s="9">
        <v>26</v>
      </c>
      <c r="F38" s="27"/>
      <c r="G38" s="27"/>
    </row>
    <row r="39" spans="1:13" x14ac:dyDescent="0.25">
      <c r="A39" s="9">
        <v>27</v>
      </c>
    </row>
    <row r="40" spans="1:13" x14ac:dyDescent="0.25">
      <c r="A40" s="9">
        <v>28</v>
      </c>
      <c r="F40" s="16"/>
    </row>
    <row r="41" spans="1:13" x14ac:dyDescent="0.25">
      <c r="A41" s="9">
        <v>29</v>
      </c>
      <c r="B41" s="35"/>
      <c r="C41" s="25"/>
    </row>
    <row r="42" spans="1:13" x14ac:dyDescent="0.25">
      <c r="A42" s="9">
        <v>30</v>
      </c>
    </row>
    <row r="43" spans="1:13" x14ac:dyDescent="0.25">
      <c r="A43" s="9">
        <v>31</v>
      </c>
    </row>
    <row r="44" spans="1:13" x14ac:dyDescent="0.25">
      <c r="A44" s="9">
        <v>32</v>
      </c>
      <c r="B44" s="25"/>
      <c r="C44" s="36"/>
    </row>
    <row r="45" spans="1:13" x14ac:dyDescent="0.25">
      <c r="A45" s="9">
        <v>33</v>
      </c>
      <c r="C45" s="17"/>
    </row>
  </sheetData>
  <mergeCells count="1">
    <mergeCell ref="B6:G6"/>
  </mergeCells>
  <phoneticPr fontId="24" type="noConversion"/>
  <pageMargins left="0.85" right="0.45" top="1" bottom="1" header="0.5" footer="0.5"/>
  <pageSetup scale="80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17"/>
  <sheetViews>
    <sheetView zoomScaleNormal="100" workbookViewId="0">
      <selection activeCell="A2" sqref="A1:A2"/>
    </sheetView>
  </sheetViews>
  <sheetFormatPr defaultRowHeight="13.2" x14ac:dyDescent="0.25"/>
  <cols>
    <col min="1" max="1" width="11.44140625" customWidth="1"/>
    <col min="2" max="2" width="15.5546875" bestFit="1" customWidth="1"/>
    <col min="3" max="3" width="12.6640625" bestFit="1" customWidth="1"/>
    <col min="4" max="11" width="12" customWidth="1"/>
    <col min="12" max="12" width="12.33203125" customWidth="1"/>
    <col min="13" max="43" width="10.88671875" customWidth="1"/>
    <col min="44" max="44" width="3.44140625" bestFit="1" customWidth="1"/>
    <col min="45" max="50" width="10.88671875" customWidth="1"/>
    <col min="51" max="51" width="14.44140625" customWidth="1"/>
    <col min="52" max="56" width="10.88671875" customWidth="1"/>
    <col min="57" max="57" width="3.44140625" bestFit="1" customWidth="1"/>
    <col min="58" max="58" width="13.5546875" bestFit="1" customWidth="1"/>
    <col min="59" max="69" width="10.88671875" customWidth="1"/>
    <col min="70" max="70" width="13.5546875" bestFit="1" customWidth="1"/>
  </cols>
  <sheetData>
    <row r="1" spans="1:82" x14ac:dyDescent="0.25">
      <c r="A1" s="12" t="s">
        <v>133</v>
      </c>
    </row>
    <row r="2" spans="1:82" x14ac:dyDescent="0.25">
      <c r="A2" s="12" t="s">
        <v>132</v>
      </c>
    </row>
    <row r="4" spans="1:82" x14ac:dyDescent="0.25">
      <c r="A4" s="1" t="s">
        <v>20</v>
      </c>
      <c r="B4" s="131" t="s">
        <v>24</v>
      </c>
      <c r="C4" s="132"/>
      <c r="D4" s="133"/>
      <c r="E4" s="134"/>
    </row>
    <row r="5" spans="1:82" ht="49.65" customHeight="1" x14ac:dyDescent="0.25">
      <c r="A5" s="2" t="s">
        <v>21</v>
      </c>
      <c r="B5" s="137" t="s">
        <v>37</v>
      </c>
      <c r="C5" s="138"/>
      <c r="D5" s="138"/>
      <c r="E5" s="139"/>
    </row>
    <row r="6" spans="1:82" s="8" customFormat="1" ht="21.75" customHeight="1" x14ac:dyDescent="0.25">
      <c r="A6" s="13" t="s">
        <v>24</v>
      </c>
      <c r="B6" s="4"/>
      <c r="C6" s="5"/>
      <c r="D6" s="6"/>
      <c r="E6" s="7"/>
      <c r="F6" s="7"/>
      <c r="G6" s="7"/>
    </row>
    <row r="7" spans="1:82" x14ac:dyDescent="0.25">
      <c r="B7" s="11" t="s">
        <v>22</v>
      </c>
      <c r="C7" s="10" t="s">
        <v>23</v>
      </c>
      <c r="D7" s="10" t="s">
        <v>23</v>
      </c>
      <c r="E7" s="10" t="s">
        <v>23</v>
      </c>
      <c r="F7" s="10" t="s">
        <v>23</v>
      </c>
      <c r="G7" s="10" t="s">
        <v>23</v>
      </c>
      <c r="H7" s="10" t="s">
        <v>23</v>
      </c>
      <c r="I7" s="10" t="s">
        <v>23</v>
      </c>
      <c r="J7" s="10" t="s">
        <v>23</v>
      </c>
      <c r="K7" s="10" t="s">
        <v>23</v>
      </c>
      <c r="L7" s="10" t="s">
        <v>23</v>
      </c>
      <c r="M7" s="10" t="s">
        <v>23</v>
      </c>
      <c r="N7" s="10" t="s">
        <v>23</v>
      </c>
      <c r="O7" s="10" t="s">
        <v>23</v>
      </c>
      <c r="P7" s="10" t="s">
        <v>23</v>
      </c>
      <c r="Q7" s="10" t="s">
        <v>23</v>
      </c>
      <c r="R7" s="10" t="s">
        <v>23</v>
      </c>
      <c r="S7" s="10" t="s">
        <v>23</v>
      </c>
      <c r="T7" s="10" t="s">
        <v>23</v>
      </c>
      <c r="U7" s="10" t="s">
        <v>23</v>
      </c>
      <c r="V7" s="10" t="s">
        <v>23</v>
      </c>
      <c r="W7" s="10" t="s">
        <v>23</v>
      </c>
      <c r="X7" s="10" t="s">
        <v>23</v>
      </c>
      <c r="Y7" s="10" t="s">
        <v>23</v>
      </c>
      <c r="Z7" s="10" t="s">
        <v>23</v>
      </c>
      <c r="AA7" s="10" t="s">
        <v>23</v>
      </c>
      <c r="AB7" s="10" t="s">
        <v>23</v>
      </c>
      <c r="AC7" s="10" t="s">
        <v>23</v>
      </c>
      <c r="AD7" s="10" t="s">
        <v>23</v>
      </c>
      <c r="AE7" s="10" t="s">
        <v>23</v>
      </c>
      <c r="AF7" s="10" t="s">
        <v>23</v>
      </c>
      <c r="AG7" s="10" t="s">
        <v>23</v>
      </c>
      <c r="AH7" s="10" t="s">
        <v>23</v>
      </c>
      <c r="AI7" s="10" t="s">
        <v>23</v>
      </c>
      <c r="AJ7" s="10" t="s">
        <v>23</v>
      </c>
      <c r="AK7" s="10" t="s">
        <v>23</v>
      </c>
      <c r="AL7" s="10" t="s">
        <v>23</v>
      </c>
      <c r="AM7" s="10" t="s">
        <v>23</v>
      </c>
      <c r="AN7" s="10" t="s">
        <v>23</v>
      </c>
      <c r="AO7" s="10" t="s">
        <v>23</v>
      </c>
      <c r="AP7" s="10" t="s">
        <v>23</v>
      </c>
      <c r="AQ7" s="10" t="s">
        <v>23</v>
      </c>
      <c r="AR7" s="10"/>
      <c r="AS7" s="10" t="s">
        <v>23</v>
      </c>
      <c r="AT7" s="10" t="s">
        <v>23</v>
      </c>
      <c r="AU7" s="10" t="s">
        <v>23</v>
      </c>
      <c r="AV7" s="10" t="s">
        <v>23</v>
      </c>
      <c r="AW7" s="10" t="s">
        <v>23</v>
      </c>
      <c r="AX7" s="10" t="s">
        <v>23</v>
      </c>
      <c r="AY7" s="10" t="s">
        <v>23</v>
      </c>
      <c r="AZ7" s="10" t="s">
        <v>23</v>
      </c>
      <c r="BA7" s="10" t="s">
        <v>23</v>
      </c>
      <c r="BB7" s="10" t="s">
        <v>23</v>
      </c>
      <c r="BC7" s="10" t="s">
        <v>23</v>
      </c>
      <c r="BD7" s="10" t="s">
        <v>23</v>
      </c>
      <c r="BE7" s="10"/>
      <c r="BF7" s="10" t="s">
        <v>23</v>
      </c>
      <c r="BG7" s="10" t="s">
        <v>23</v>
      </c>
      <c r="BH7" s="10" t="s">
        <v>23</v>
      </c>
      <c r="BI7" s="10" t="s">
        <v>23</v>
      </c>
      <c r="BJ7" s="10" t="s">
        <v>23</v>
      </c>
      <c r="BK7" s="10" t="s">
        <v>23</v>
      </c>
      <c r="BL7" s="10" t="s">
        <v>23</v>
      </c>
      <c r="BM7" s="10" t="s">
        <v>23</v>
      </c>
      <c r="BN7" s="10" t="s">
        <v>23</v>
      </c>
      <c r="BO7" s="10" t="s">
        <v>23</v>
      </c>
      <c r="BP7" s="10" t="s">
        <v>23</v>
      </c>
      <c r="BQ7" s="10" t="s">
        <v>23</v>
      </c>
      <c r="BR7" s="37" t="s">
        <v>23</v>
      </c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</row>
    <row r="8" spans="1:82" x14ac:dyDescent="0.25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38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</row>
    <row r="9" spans="1:82" x14ac:dyDescent="0.25">
      <c r="B9" s="3" t="s">
        <v>25</v>
      </c>
      <c r="C9" s="3" t="s">
        <v>0</v>
      </c>
      <c r="D9" s="3" t="s">
        <v>1</v>
      </c>
      <c r="E9" s="3" t="s">
        <v>2</v>
      </c>
      <c r="F9" s="3" t="s">
        <v>3</v>
      </c>
      <c r="G9" s="3" t="s">
        <v>4</v>
      </c>
      <c r="H9" s="3" t="s">
        <v>5</v>
      </c>
      <c r="I9" s="3" t="s">
        <v>6</v>
      </c>
      <c r="J9" s="3" t="s">
        <v>7</v>
      </c>
      <c r="K9" s="3" t="s">
        <v>8</v>
      </c>
      <c r="L9" s="3" t="s">
        <v>9</v>
      </c>
      <c r="M9" s="3" t="s">
        <v>10</v>
      </c>
      <c r="N9" s="3" t="s">
        <v>11</v>
      </c>
      <c r="O9" s="3" t="s">
        <v>12</v>
      </c>
      <c r="P9" s="3" t="s">
        <v>13</v>
      </c>
      <c r="Q9" s="3" t="s">
        <v>14</v>
      </c>
      <c r="R9" s="3" t="s">
        <v>15</v>
      </c>
      <c r="S9" s="3" t="s">
        <v>16</v>
      </c>
      <c r="T9" s="3" t="s">
        <v>17</v>
      </c>
      <c r="U9" s="3" t="s">
        <v>26</v>
      </c>
      <c r="V9" s="3" t="s">
        <v>27</v>
      </c>
      <c r="W9" s="3" t="s">
        <v>28</v>
      </c>
      <c r="X9" s="3" t="s">
        <v>29</v>
      </c>
      <c r="Y9" s="3" t="s">
        <v>30</v>
      </c>
      <c r="Z9" s="3" t="s">
        <v>31</v>
      </c>
      <c r="AA9" s="3" t="s">
        <v>32</v>
      </c>
      <c r="AB9" s="3" t="s">
        <v>33</v>
      </c>
      <c r="AC9" s="3" t="s">
        <v>34</v>
      </c>
      <c r="AD9" s="3" t="s">
        <v>35</v>
      </c>
      <c r="AE9" s="3" t="s">
        <v>36</v>
      </c>
      <c r="AF9" s="3" t="s">
        <v>18</v>
      </c>
      <c r="AG9" s="14">
        <v>41640</v>
      </c>
      <c r="AH9" s="14">
        <v>41671</v>
      </c>
      <c r="AI9" s="14">
        <v>41699</v>
      </c>
      <c r="AJ9" s="14">
        <v>41730</v>
      </c>
      <c r="AK9" s="14">
        <v>41760</v>
      </c>
      <c r="AL9" s="14">
        <v>41791</v>
      </c>
      <c r="AM9" s="14">
        <v>41821</v>
      </c>
      <c r="AN9" s="14">
        <v>41852</v>
      </c>
      <c r="AO9" s="14">
        <v>41883</v>
      </c>
      <c r="AP9" s="14">
        <v>41913</v>
      </c>
      <c r="AQ9" s="14">
        <v>41944</v>
      </c>
      <c r="AR9" s="14"/>
      <c r="AS9" s="14">
        <v>41974</v>
      </c>
      <c r="AT9" s="14">
        <v>42005</v>
      </c>
      <c r="AU9" s="14">
        <v>42036</v>
      </c>
      <c r="AV9" s="14">
        <v>42064</v>
      </c>
      <c r="AW9" s="14">
        <v>42095</v>
      </c>
      <c r="AX9" s="14">
        <v>42125</v>
      </c>
      <c r="AY9" s="14">
        <v>42156</v>
      </c>
      <c r="AZ9" s="14">
        <v>42186</v>
      </c>
      <c r="BA9" s="14">
        <v>42217</v>
      </c>
      <c r="BB9" s="14">
        <v>42248</v>
      </c>
      <c r="BC9" s="14">
        <v>42278</v>
      </c>
      <c r="BD9" s="14">
        <v>42309</v>
      </c>
      <c r="BE9" s="14"/>
      <c r="BF9" s="14">
        <v>42339</v>
      </c>
      <c r="BG9" s="14">
        <v>42370</v>
      </c>
      <c r="BH9" s="14">
        <v>42401</v>
      </c>
      <c r="BI9" s="14">
        <v>42430</v>
      </c>
      <c r="BJ9" s="14">
        <v>42461</v>
      </c>
      <c r="BK9" s="14">
        <v>42491</v>
      </c>
      <c r="BL9" s="14">
        <v>42522</v>
      </c>
      <c r="BM9" s="14">
        <v>42552</v>
      </c>
      <c r="BN9" s="14">
        <v>42583</v>
      </c>
      <c r="BO9" s="14">
        <v>42614</v>
      </c>
      <c r="BP9" s="14">
        <v>42644</v>
      </c>
      <c r="BQ9" s="14">
        <v>42675</v>
      </c>
      <c r="BR9" s="39">
        <v>42705</v>
      </c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</row>
    <row r="10" spans="1:82" x14ac:dyDescent="0.25">
      <c r="BR10" s="38"/>
    </row>
    <row r="11" spans="1:82" x14ac:dyDescent="0.25">
      <c r="A11" s="12" t="s">
        <v>19</v>
      </c>
      <c r="B11" s="15">
        <v>-3965080.68</v>
      </c>
      <c r="C11" s="16">
        <f>B11-21394.98</f>
        <v>-3986475.66</v>
      </c>
      <c r="D11" s="16">
        <f t="shared" ref="D11:T11" si="0">C11-21394.98</f>
        <v>-4007870.64</v>
      </c>
      <c r="E11" s="16">
        <f t="shared" si="0"/>
        <v>-4029265.62</v>
      </c>
      <c r="F11" s="16">
        <f t="shared" si="0"/>
        <v>-4050660.6</v>
      </c>
      <c r="G11" s="16">
        <f t="shared" si="0"/>
        <v>-4072055.58</v>
      </c>
      <c r="H11" s="16">
        <f t="shared" si="0"/>
        <v>-4093450.56</v>
      </c>
      <c r="I11" s="16">
        <f t="shared" si="0"/>
        <v>-4114845.54</v>
      </c>
      <c r="J11" s="16">
        <f t="shared" si="0"/>
        <v>-4136240.52</v>
      </c>
      <c r="K11" s="16">
        <f t="shared" si="0"/>
        <v>-4157635.5</v>
      </c>
      <c r="L11" s="16">
        <f t="shared" si="0"/>
        <v>-4179030.48</v>
      </c>
      <c r="M11" s="16">
        <f t="shared" si="0"/>
        <v>-4200425.46</v>
      </c>
      <c r="N11" s="16">
        <f t="shared" si="0"/>
        <v>-4221820.4400000004</v>
      </c>
      <c r="O11" s="16">
        <f t="shared" si="0"/>
        <v>-4243215.4200000009</v>
      </c>
      <c r="P11" s="16">
        <f t="shared" si="0"/>
        <v>-4264610.4000000013</v>
      </c>
      <c r="Q11" s="16">
        <f t="shared" si="0"/>
        <v>-4286005.3800000018</v>
      </c>
      <c r="R11" s="16">
        <f t="shared" si="0"/>
        <v>-4307400.3600000022</v>
      </c>
      <c r="S11" s="16">
        <f t="shared" si="0"/>
        <v>-4328795.3400000026</v>
      </c>
      <c r="T11" s="16">
        <f t="shared" si="0"/>
        <v>-4350190.3200000031</v>
      </c>
      <c r="U11" s="16">
        <f>T11-39123.42</f>
        <v>-4389313.740000003</v>
      </c>
      <c r="V11" s="16">
        <f t="shared" ref="V11:BQ11" si="1">U11-39123.42</f>
        <v>-4428437.1600000029</v>
      </c>
      <c r="W11" s="16">
        <f t="shared" si="1"/>
        <v>-4467560.5800000029</v>
      </c>
      <c r="X11" s="16">
        <f t="shared" si="1"/>
        <v>-4506684.0000000028</v>
      </c>
      <c r="Y11" s="16">
        <f t="shared" si="1"/>
        <v>-4545807.4200000027</v>
      </c>
      <c r="Z11" s="16">
        <f t="shared" si="1"/>
        <v>-4584930.8400000026</v>
      </c>
      <c r="AA11" s="16">
        <f t="shared" si="1"/>
        <v>-4624054.2600000026</v>
      </c>
      <c r="AB11" s="16">
        <f t="shared" si="1"/>
        <v>-4663177.6800000025</v>
      </c>
      <c r="AC11" s="16">
        <f t="shared" si="1"/>
        <v>-4702301.1000000024</v>
      </c>
      <c r="AD11" s="16">
        <f t="shared" si="1"/>
        <v>-4741424.5200000023</v>
      </c>
      <c r="AE11" s="16">
        <f t="shared" si="1"/>
        <v>-4780547.9400000023</v>
      </c>
      <c r="AF11" s="16">
        <f>AE11-39123.42</f>
        <v>-4819671.3600000022</v>
      </c>
      <c r="AG11" s="16">
        <f t="shared" si="1"/>
        <v>-4858794.7800000021</v>
      </c>
      <c r="AH11" s="16">
        <f t="shared" si="1"/>
        <v>-4897918.200000002</v>
      </c>
      <c r="AI11" s="16">
        <f t="shared" si="1"/>
        <v>-4937041.620000002</v>
      </c>
      <c r="AJ11" s="16">
        <f t="shared" si="1"/>
        <v>-4976165.0400000019</v>
      </c>
      <c r="AK11" s="16">
        <f t="shared" si="1"/>
        <v>-5015288.4600000018</v>
      </c>
      <c r="AL11" s="16">
        <f t="shared" si="1"/>
        <v>-5054411.8800000018</v>
      </c>
      <c r="AM11" s="16">
        <f t="shared" si="1"/>
        <v>-5093535.3000000017</v>
      </c>
      <c r="AN11" s="16">
        <f t="shared" si="1"/>
        <v>-5132658.7200000016</v>
      </c>
      <c r="AO11" s="16">
        <f t="shared" si="1"/>
        <v>-5171782.1400000015</v>
      </c>
      <c r="AP11" s="16">
        <f t="shared" si="1"/>
        <v>-5210905.5600000015</v>
      </c>
      <c r="AQ11" s="16">
        <f t="shared" si="1"/>
        <v>-5250028.9800000014</v>
      </c>
      <c r="AR11" s="123" t="s">
        <v>123</v>
      </c>
      <c r="AS11" s="16">
        <f>AQ11-39123.42</f>
        <v>-5289152.4000000013</v>
      </c>
      <c r="AT11" s="16">
        <f t="shared" si="1"/>
        <v>-5328275.8200000012</v>
      </c>
      <c r="AU11" s="16">
        <f t="shared" si="1"/>
        <v>-5367399.2400000012</v>
      </c>
      <c r="AV11" s="16">
        <f t="shared" si="1"/>
        <v>-5406522.6600000011</v>
      </c>
      <c r="AW11" s="16">
        <f t="shared" si="1"/>
        <v>-5445646.080000001</v>
      </c>
      <c r="AX11" s="16">
        <f t="shared" si="1"/>
        <v>-5484769.5000000009</v>
      </c>
      <c r="AY11" s="16">
        <f t="shared" si="1"/>
        <v>-5523892.9200000009</v>
      </c>
      <c r="AZ11" s="16">
        <f t="shared" si="1"/>
        <v>-5563016.3400000008</v>
      </c>
      <c r="BA11" s="16">
        <f t="shared" si="1"/>
        <v>-5602139.7600000007</v>
      </c>
      <c r="BB11" s="16">
        <f t="shared" si="1"/>
        <v>-5641263.1800000006</v>
      </c>
      <c r="BC11" s="16">
        <f t="shared" si="1"/>
        <v>-5680386.6000000006</v>
      </c>
      <c r="BD11" s="16">
        <f t="shared" si="1"/>
        <v>-5719510.0200000005</v>
      </c>
      <c r="BE11" s="123" t="s">
        <v>124</v>
      </c>
      <c r="BF11" s="16">
        <f>BD11-39123.42</f>
        <v>-5758633.4400000004</v>
      </c>
      <c r="BG11" s="16">
        <f t="shared" si="1"/>
        <v>-5797756.8600000003</v>
      </c>
      <c r="BH11" s="16">
        <f t="shared" si="1"/>
        <v>-5836880.2800000003</v>
      </c>
      <c r="BI11" s="16">
        <f t="shared" si="1"/>
        <v>-5876003.7000000002</v>
      </c>
      <c r="BJ11" s="16">
        <f t="shared" si="1"/>
        <v>-5915127.1200000001</v>
      </c>
      <c r="BK11" s="16">
        <f t="shared" si="1"/>
        <v>-5954250.54</v>
      </c>
      <c r="BL11" s="16">
        <f t="shared" si="1"/>
        <v>-5993373.96</v>
      </c>
      <c r="BM11" s="16">
        <f t="shared" si="1"/>
        <v>-6032497.3799999999</v>
      </c>
      <c r="BN11" s="16">
        <f t="shared" si="1"/>
        <v>-6071620.7999999998</v>
      </c>
      <c r="BO11" s="16">
        <f t="shared" si="1"/>
        <v>-6110744.2199999997</v>
      </c>
      <c r="BP11" s="16">
        <f t="shared" si="1"/>
        <v>-6149867.6399999997</v>
      </c>
      <c r="BQ11" s="16">
        <f t="shared" si="1"/>
        <v>-6188991.0599999996</v>
      </c>
      <c r="BR11" s="40">
        <f>BQ11-39123.42</f>
        <v>-6228114.4799999995</v>
      </c>
    </row>
    <row r="12" spans="1:82" x14ac:dyDescent="0.25">
      <c r="C12" s="16">
        <f>C11-B11</f>
        <v>-21394.979999999981</v>
      </c>
    </row>
    <row r="13" spans="1:82" x14ac:dyDescent="0.25"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3" t="s">
        <v>124</v>
      </c>
      <c r="BF13" s="125">
        <f>BF11*-1</f>
        <v>5758633.4400000004</v>
      </c>
      <c r="BR13" s="125">
        <f>BR11*-1</f>
        <v>6228114.4799999995</v>
      </c>
    </row>
    <row r="14" spans="1:82" x14ac:dyDescent="0.25"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3" t="s">
        <v>123</v>
      </c>
      <c r="BF14" s="125">
        <f>AS11</f>
        <v>-5289152.4000000013</v>
      </c>
      <c r="BR14" s="125">
        <f>BF11</f>
        <v>-5758633.4400000004</v>
      </c>
    </row>
    <row r="15" spans="1:82" x14ac:dyDescent="0.25">
      <c r="AS15" s="126" t="s">
        <v>125</v>
      </c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7" t="s">
        <v>126</v>
      </c>
      <c r="BF15" s="125">
        <f>BF13+BF14</f>
        <v>469481.03999999911</v>
      </c>
      <c r="BR15" s="125">
        <f>BR13+BR14</f>
        <v>469481.03999999911</v>
      </c>
    </row>
    <row r="16" spans="1:82" x14ac:dyDescent="0.25">
      <c r="AS16" s="126" t="s">
        <v>127</v>
      </c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7" t="s">
        <v>126</v>
      </c>
      <c r="BF16" s="125">
        <f>BF15/12</f>
        <v>39123.419999999925</v>
      </c>
      <c r="BR16" s="125">
        <f>BR15/12</f>
        <v>39123.419999999925</v>
      </c>
    </row>
    <row r="17" spans="51:51" x14ac:dyDescent="0.25">
      <c r="AY17" s="44"/>
    </row>
  </sheetData>
  <mergeCells count="1">
    <mergeCell ref="B5:E5"/>
  </mergeCells>
  <phoneticPr fontId="0" type="noConversion"/>
  <pageMargins left="0.75" right="0.75" top="1" bottom="1" header="0.5" footer="0.5"/>
  <pageSetup paperSize="5" orientation="landscape" r:id="rId1"/>
  <headerFooter alignWithMargins="0"/>
  <colBreaks count="4" manualBreakCount="4">
    <brk id="8" max="1048575" man="1"/>
    <brk id="32" max="1048575" man="1"/>
    <brk id="44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43"/>
  <sheetViews>
    <sheetView workbookViewId="0">
      <selection activeCell="A2" sqref="A1:A2"/>
    </sheetView>
  </sheetViews>
  <sheetFormatPr defaultRowHeight="10.199999999999999" x14ac:dyDescent="0.2"/>
  <cols>
    <col min="1" max="1" width="11.44140625" style="56" customWidth="1"/>
    <col min="2" max="2" width="5.6640625" style="53" customWidth="1"/>
    <col min="3" max="3" width="12.6640625" style="54" customWidth="1"/>
    <col min="4" max="88" width="9.6640625" style="55" customWidth="1"/>
    <col min="89" max="89" width="20.5546875" style="55" customWidth="1"/>
    <col min="90" max="91" width="9.6640625" style="55" customWidth="1"/>
    <col min="92" max="256" width="9.109375" style="56"/>
    <col min="257" max="257" width="28.6640625" style="56" customWidth="1"/>
    <col min="258" max="258" width="5.6640625" style="56" customWidth="1"/>
    <col min="259" max="259" width="12.6640625" style="56" customWidth="1"/>
    <col min="260" max="344" width="9.6640625" style="56" customWidth="1"/>
    <col min="345" max="345" width="20.5546875" style="56" customWidth="1"/>
    <col min="346" max="347" width="9.6640625" style="56" customWidth="1"/>
    <col min="348" max="512" width="9.109375" style="56"/>
    <col min="513" max="513" width="28.6640625" style="56" customWidth="1"/>
    <col min="514" max="514" width="5.6640625" style="56" customWidth="1"/>
    <col min="515" max="515" width="12.6640625" style="56" customWidth="1"/>
    <col min="516" max="600" width="9.6640625" style="56" customWidth="1"/>
    <col min="601" max="601" width="20.5546875" style="56" customWidth="1"/>
    <col min="602" max="603" width="9.6640625" style="56" customWidth="1"/>
    <col min="604" max="768" width="9.109375" style="56"/>
    <col min="769" max="769" width="28.6640625" style="56" customWidth="1"/>
    <col min="770" max="770" width="5.6640625" style="56" customWidth="1"/>
    <col min="771" max="771" width="12.6640625" style="56" customWidth="1"/>
    <col min="772" max="856" width="9.6640625" style="56" customWidth="1"/>
    <col min="857" max="857" width="20.5546875" style="56" customWidth="1"/>
    <col min="858" max="859" width="9.6640625" style="56" customWidth="1"/>
    <col min="860" max="1024" width="9.109375" style="56"/>
    <col min="1025" max="1025" width="28.6640625" style="56" customWidth="1"/>
    <col min="1026" max="1026" width="5.6640625" style="56" customWidth="1"/>
    <col min="1027" max="1027" width="12.6640625" style="56" customWidth="1"/>
    <col min="1028" max="1112" width="9.6640625" style="56" customWidth="1"/>
    <col min="1113" max="1113" width="20.5546875" style="56" customWidth="1"/>
    <col min="1114" max="1115" width="9.6640625" style="56" customWidth="1"/>
    <col min="1116" max="1280" width="9.109375" style="56"/>
    <col min="1281" max="1281" width="28.6640625" style="56" customWidth="1"/>
    <col min="1282" max="1282" width="5.6640625" style="56" customWidth="1"/>
    <col min="1283" max="1283" width="12.6640625" style="56" customWidth="1"/>
    <col min="1284" max="1368" width="9.6640625" style="56" customWidth="1"/>
    <col min="1369" max="1369" width="20.5546875" style="56" customWidth="1"/>
    <col min="1370" max="1371" width="9.6640625" style="56" customWidth="1"/>
    <col min="1372" max="1536" width="9.109375" style="56"/>
    <col min="1537" max="1537" width="28.6640625" style="56" customWidth="1"/>
    <col min="1538" max="1538" width="5.6640625" style="56" customWidth="1"/>
    <col min="1539" max="1539" width="12.6640625" style="56" customWidth="1"/>
    <col min="1540" max="1624" width="9.6640625" style="56" customWidth="1"/>
    <col min="1625" max="1625" width="20.5546875" style="56" customWidth="1"/>
    <col min="1626" max="1627" width="9.6640625" style="56" customWidth="1"/>
    <col min="1628" max="1792" width="9.109375" style="56"/>
    <col min="1793" max="1793" width="28.6640625" style="56" customWidth="1"/>
    <col min="1794" max="1794" width="5.6640625" style="56" customWidth="1"/>
    <col min="1795" max="1795" width="12.6640625" style="56" customWidth="1"/>
    <col min="1796" max="1880" width="9.6640625" style="56" customWidth="1"/>
    <col min="1881" max="1881" width="20.5546875" style="56" customWidth="1"/>
    <col min="1882" max="1883" width="9.6640625" style="56" customWidth="1"/>
    <col min="1884" max="2048" width="9.109375" style="56"/>
    <col min="2049" max="2049" width="28.6640625" style="56" customWidth="1"/>
    <col min="2050" max="2050" width="5.6640625" style="56" customWidth="1"/>
    <col min="2051" max="2051" width="12.6640625" style="56" customWidth="1"/>
    <col min="2052" max="2136" width="9.6640625" style="56" customWidth="1"/>
    <col min="2137" max="2137" width="20.5546875" style="56" customWidth="1"/>
    <col min="2138" max="2139" width="9.6640625" style="56" customWidth="1"/>
    <col min="2140" max="2304" width="9.109375" style="56"/>
    <col min="2305" max="2305" width="28.6640625" style="56" customWidth="1"/>
    <col min="2306" max="2306" width="5.6640625" style="56" customWidth="1"/>
    <col min="2307" max="2307" width="12.6640625" style="56" customWidth="1"/>
    <col min="2308" max="2392" width="9.6640625" style="56" customWidth="1"/>
    <col min="2393" max="2393" width="20.5546875" style="56" customWidth="1"/>
    <col min="2394" max="2395" width="9.6640625" style="56" customWidth="1"/>
    <col min="2396" max="2560" width="9.109375" style="56"/>
    <col min="2561" max="2561" width="28.6640625" style="56" customWidth="1"/>
    <col min="2562" max="2562" width="5.6640625" style="56" customWidth="1"/>
    <col min="2563" max="2563" width="12.6640625" style="56" customWidth="1"/>
    <col min="2564" max="2648" width="9.6640625" style="56" customWidth="1"/>
    <col min="2649" max="2649" width="20.5546875" style="56" customWidth="1"/>
    <col min="2650" max="2651" width="9.6640625" style="56" customWidth="1"/>
    <col min="2652" max="2816" width="9.109375" style="56"/>
    <col min="2817" max="2817" width="28.6640625" style="56" customWidth="1"/>
    <col min="2818" max="2818" width="5.6640625" style="56" customWidth="1"/>
    <col min="2819" max="2819" width="12.6640625" style="56" customWidth="1"/>
    <col min="2820" max="2904" width="9.6640625" style="56" customWidth="1"/>
    <col min="2905" max="2905" width="20.5546875" style="56" customWidth="1"/>
    <col min="2906" max="2907" width="9.6640625" style="56" customWidth="1"/>
    <col min="2908" max="3072" width="9.109375" style="56"/>
    <col min="3073" max="3073" width="28.6640625" style="56" customWidth="1"/>
    <col min="3074" max="3074" width="5.6640625" style="56" customWidth="1"/>
    <col min="3075" max="3075" width="12.6640625" style="56" customWidth="1"/>
    <col min="3076" max="3160" width="9.6640625" style="56" customWidth="1"/>
    <col min="3161" max="3161" width="20.5546875" style="56" customWidth="1"/>
    <col min="3162" max="3163" width="9.6640625" style="56" customWidth="1"/>
    <col min="3164" max="3328" width="9.109375" style="56"/>
    <col min="3329" max="3329" width="28.6640625" style="56" customWidth="1"/>
    <col min="3330" max="3330" width="5.6640625" style="56" customWidth="1"/>
    <col min="3331" max="3331" width="12.6640625" style="56" customWidth="1"/>
    <col min="3332" max="3416" width="9.6640625" style="56" customWidth="1"/>
    <col min="3417" max="3417" width="20.5546875" style="56" customWidth="1"/>
    <col min="3418" max="3419" width="9.6640625" style="56" customWidth="1"/>
    <col min="3420" max="3584" width="9.109375" style="56"/>
    <col min="3585" max="3585" width="28.6640625" style="56" customWidth="1"/>
    <col min="3586" max="3586" width="5.6640625" style="56" customWidth="1"/>
    <col min="3587" max="3587" width="12.6640625" style="56" customWidth="1"/>
    <col min="3588" max="3672" width="9.6640625" style="56" customWidth="1"/>
    <col min="3673" max="3673" width="20.5546875" style="56" customWidth="1"/>
    <col min="3674" max="3675" width="9.6640625" style="56" customWidth="1"/>
    <col min="3676" max="3840" width="9.109375" style="56"/>
    <col min="3841" max="3841" width="28.6640625" style="56" customWidth="1"/>
    <col min="3842" max="3842" width="5.6640625" style="56" customWidth="1"/>
    <col min="3843" max="3843" width="12.6640625" style="56" customWidth="1"/>
    <col min="3844" max="3928" width="9.6640625" style="56" customWidth="1"/>
    <col min="3929" max="3929" width="20.5546875" style="56" customWidth="1"/>
    <col min="3930" max="3931" width="9.6640625" style="56" customWidth="1"/>
    <col min="3932" max="4096" width="9.109375" style="56"/>
    <col min="4097" max="4097" width="28.6640625" style="56" customWidth="1"/>
    <col min="4098" max="4098" width="5.6640625" style="56" customWidth="1"/>
    <col min="4099" max="4099" width="12.6640625" style="56" customWidth="1"/>
    <col min="4100" max="4184" width="9.6640625" style="56" customWidth="1"/>
    <col min="4185" max="4185" width="20.5546875" style="56" customWidth="1"/>
    <col min="4186" max="4187" width="9.6640625" style="56" customWidth="1"/>
    <col min="4188" max="4352" width="9.109375" style="56"/>
    <col min="4353" max="4353" width="28.6640625" style="56" customWidth="1"/>
    <col min="4354" max="4354" width="5.6640625" style="56" customWidth="1"/>
    <col min="4355" max="4355" width="12.6640625" style="56" customWidth="1"/>
    <col min="4356" max="4440" width="9.6640625" style="56" customWidth="1"/>
    <col min="4441" max="4441" width="20.5546875" style="56" customWidth="1"/>
    <col min="4442" max="4443" width="9.6640625" style="56" customWidth="1"/>
    <col min="4444" max="4608" width="9.109375" style="56"/>
    <col min="4609" max="4609" width="28.6640625" style="56" customWidth="1"/>
    <col min="4610" max="4610" width="5.6640625" style="56" customWidth="1"/>
    <col min="4611" max="4611" width="12.6640625" style="56" customWidth="1"/>
    <col min="4612" max="4696" width="9.6640625" style="56" customWidth="1"/>
    <col min="4697" max="4697" width="20.5546875" style="56" customWidth="1"/>
    <col min="4698" max="4699" width="9.6640625" style="56" customWidth="1"/>
    <col min="4700" max="4864" width="9.109375" style="56"/>
    <col min="4865" max="4865" width="28.6640625" style="56" customWidth="1"/>
    <col min="4866" max="4866" width="5.6640625" style="56" customWidth="1"/>
    <col min="4867" max="4867" width="12.6640625" style="56" customWidth="1"/>
    <col min="4868" max="4952" width="9.6640625" style="56" customWidth="1"/>
    <col min="4953" max="4953" width="20.5546875" style="56" customWidth="1"/>
    <col min="4954" max="4955" width="9.6640625" style="56" customWidth="1"/>
    <col min="4956" max="5120" width="9.109375" style="56"/>
    <col min="5121" max="5121" width="28.6640625" style="56" customWidth="1"/>
    <col min="5122" max="5122" width="5.6640625" style="56" customWidth="1"/>
    <col min="5123" max="5123" width="12.6640625" style="56" customWidth="1"/>
    <col min="5124" max="5208" width="9.6640625" style="56" customWidth="1"/>
    <col min="5209" max="5209" width="20.5546875" style="56" customWidth="1"/>
    <col min="5210" max="5211" width="9.6640625" style="56" customWidth="1"/>
    <col min="5212" max="5376" width="9.109375" style="56"/>
    <col min="5377" max="5377" width="28.6640625" style="56" customWidth="1"/>
    <col min="5378" max="5378" width="5.6640625" style="56" customWidth="1"/>
    <col min="5379" max="5379" width="12.6640625" style="56" customWidth="1"/>
    <col min="5380" max="5464" width="9.6640625" style="56" customWidth="1"/>
    <col min="5465" max="5465" width="20.5546875" style="56" customWidth="1"/>
    <col min="5466" max="5467" width="9.6640625" style="56" customWidth="1"/>
    <col min="5468" max="5632" width="9.109375" style="56"/>
    <col min="5633" max="5633" width="28.6640625" style="56" customWidth="1"/>
    <col min="5634" max="5634" width="5.6640625" style="56" customWidth="1"/>
    <col min="5635" max="5635" width="12.6640625" style="56" customWidth="1"/>
    <col min="5636" max="5720" width="9.6640625" style="56" customWidth="1"/>
    <col min="5721" max="5721" width="20.5546875" style="56" customWidth="1"/>
    <col min="5722" max="5723" width="9.6640625" style="56" customWidth="1"/>
    <col min="5724" max="5888" width="9.109375" style="56"/>
    <col min="5889" max="5889" width="28.6640625" style="56" customWidth="1"/>
    <col min="5890" max="5890" width="5.6640625" style="56" customWidth="1"/>
    <col min="5891" max="5891" width="12.6640625" style="56" customWidth="1"/>
    <col min="5892" max="5976" width="9.6640625" style="56" customWidth="1"/>
    <col min="5977" max="5977" width="20.5546875" style="56" customWidth="1"/>
    <col min="5978" max="5979" width="9.6640625" style="56" customWidth="1"/>
    <col min="5980" max="6144" width="9.109375" style="56"/>
    <col min="6145" max="6145" width="28.6640625" style="56" customWidth="1"/>
    <col min="6146" max="6146" width="5.6640625" style="56" customWidth="1"/>
    <col min="6147" max="6147" width="12.6640625" style="56" customWidth="1"/>
    <col min="6148" max="6232" width="9.6640625" style="56" customWidth="1"/>
    <col min="6233" max="6233" width="20.5546875" style="56" customWidth="1"/>
    <col min="6234" max="6235" width="9.6640625" style="56" customWidth="1"/>
    <col min="6236" max="6400" width="9.109375" style="56"/>
    <col min="6401" max="6401" width="28.6640625" style="56" customWidth="1"/>
    <col min="6402" max="6402" width="5.6640625" style="56" customWidth="1"/>
    <col min="6403" max="6403" width="12.6640625" style="56" customWidth="1"/>
    <col min="6404" max="6488" width="9.6640625" style="56" customWidth="1"/>
    <col min="6489" max="6489" width="20.5546875" style="56" customWidth="1"/>
    <col min="6490" max="6491" width="9.6640625" style="56" customWidth="1"/>
    <col min="6492" max="6656" width="9.109375" style="56"/>
    <col min="6657" max="6657" width="28.6640625" style="56" customWidth="1"/>
    <col min="6658" max="6658" width="5.6640625" style="56" customWidth="1"/>
    <col min="6659" max="6659" width="12.6640625" style="56" customWidth="1"/>
    <col min="6660" max="6744" width="9.6640625" style="56" customWidth="1"/>
    <col min="6745" max="6745" width="20.5546875" style="56" customWidth="1"/>
    <col min="6746" max="6747" width="9.6640625" style="56" customWidth="1"/>
    <col min="6748" max="6912" width="9.109375" style="56"/>
    <col min="6913" max="6913" width="28.6640625" style="56" customWidth="1"/>
    <col min="6914" max="6914" width="5.6640625" style="56" customWidth="1"/>
    <col min="6915" max="6915" width="12.6640625" style="56" customWidth="1"/>
    <col min="6916" max="7000" width="9.6640625" style="56" customWidth="1"/>
    <col min="7001" max="7001" width="20.5546875" style="56" customWidth="1"/>
    <col min="7002" max="7003" width="9.6640625" style="56" customWidth="1"/>
    <col min="7004" max="7168" width="9.109375" style="56"/>
    <col min="7169" max="7169" width="28.6640625" style="56" customWidth="1"/>
    <col min="7170" max="7170" width="5.6640625" style="56" customWidth="1"/>
    <col min="7171" max="7171" width="12.6640625" style="56" customWidth="1"/>
    <col min="7172" max="7256" width="9.6640625" style="56" customWidth="1"/>
    <col min="7257" max="7257" width="20.5546875" style="56" customWidth="1"/>
    <col min="7258" max="7259" width="9.6640625" style="56" customWidth="1"/>
    <col min="7260" max="7424" width="9.109375" style="56"/>
    <col min="7425" max="7425" width="28.6640625" style="56" customWidth="1"/>
    <col min="7426" max="7426" width="5.6640625" style="56" customWidth="1"/>
    <col min="7427" max="7427" width="12.6640625" style="56" customWidth="1"/>
    <col min="7428" max="7512" width="9.6640625" style="56" customWidth="1"/>
    <col min="7513" max="7513" width="20.5546875" style="56" customWidth="1"/>
    <col min="7514" max="7515" width="9.6640625" style="56" customWidth="1"/>
    <col min="7516" max="7680" width="9.109375" style="56"/>
    <col min="7681" max="7681" width="28.6640625" style="56" customWidth="1"/>
    <col min="7682" max="7682" width="5.6640625" style="56" customWidth="1"/>
    <col min="7683" max="7683" width="12.6640625" style="56" customWidth="1"/>
    <col min="7684" max="7768" width="9.6640625" style="56" customWidth="1"/>
    <col min="7769" max="7769" width="20.5546875" style="56" customWidth="1"/>
    <col min="7770" max="7771" width="9.6640625" style="56" customWidth="1"/>
    <col min="7772" max="7936" width="9.109375" style="56"/>
    <col min="7937" max="7937" width="28.6640625" style="56" customWidth="1"/>
    <col min="7938" max="7938" width="5.6640625" style="56" customWidth="1"/>
    <col min="7939" max="7939" width="12.6640625" style="56" customWidth="1"/>
    <col min="7940" max="8024" width="9.6640625" style="56" customWidth="1"/>
    <col min="8025" max="8025" width="20.5546875" style="56" customWidth="1"/>
    <col min="8026" max="8027" width="9.6640625" style="56" customWidth="1"/>
    <col min="8028" max="8192" width="9.109375" style="56"/>
    <col min="8193" max="8193" width="28.6640625" style="56" customWidth="1"/>
    <col min="8194" max="8194" width="5.6640625" style="56" customWidth="1"/>
    <col min="8195" max="8195" width="12.6640625" style="56" customWidth="1"/>
    <col min="8196" max="8280" width="9.6640625" style="56" customWidth="1"/>
    <col min="8281" max="8281" width="20.5546875" style="56" customWidth="1"/>
    <col min="8282" max="8283" width="9.6640625" style="56" customWidth="1"/>
    <col min="8284" max="8448" width="9.109375" style="56"/>
    <col min="8449" max="8449" width="28.6640625" style="56" customWidth="1"/>
    <col min="8450" max="8450" width="5.6640625" style="56" customWidth="1"/>
    <col min="8451" max="8451" width="12.6640625" style="56" customWidth="1"/>
    <col min="8452" max="8536" width="9.6640625" style="56" customWidth="1"/>
    <col min="8537" max="8537" width="20.5546875" style="56" customWidth="1"/>
    <col min="8538" max="8539" width="9.6640625" style="56" customWidth="1"/>
    <col min="8540" max="8704" width="9.109375" style="56"/>
    <col min="8705" max="8705" width="28.6640625" style="56" customWidth="1"/>
    <col min="8706" max="8706" width="5.6640625" style="56" customWidth="1"/>
    <col min="8707" max="8707" width="12.6640625" style="56" customWidth="1"/>
    <col min="8708" max="8792" width="9.6640625" style="56" customWidth="1"/>
    <col min="8793" max="8793" width="20.5546875" style="56" customWidth="1"/>
    <col min="8794" max="8795" width="9.6640625" style="56" customWidth="1"/>
    <col min="8796" max="8960" width="9.109375" style="56"/>
    <col min="8961" max="8961" width="28.6640625" style="56" customWidth="1"/>
    <col min="8962" max="8962" width="5.6640625" style="56" customWidth="1"/>
    <col min="8963" max="8963" width="12.6640625" style="56" customWidth="1"/>
    <col min="8964" max="9048" width="9.6640625" style="56" customWidth="1"/>
    <col min="9049" max="9049" width="20.5546875" style="56" customWidth="1"/>
    <col min="9050" max="9051" width="9.6640625" style="56" customWidth="1"/>
    <col min="9052" max="9216" width="9.109375" style="56"/>
    <col min="9217" max="9217" width="28.6640625" style="56" customWidth="1"/>
    <col min="9218" max="9218" width="5.6640625" style="56" customWidth="1"/>
    <col min="9219" max="9219" width="12.6640625" style="56" customWidth="1"/>
    <col min="9220" max="9304" width="9.6640625" style="56" customWidth="1"/>
    <col min="9305" max="9305" width="20.5546875" style="56" customWidth="1"/>
    <col min="9306" max="9307" width="9.6640625" style="56" customWidth="1"/>
    <col min="9308" max="9472" width="9.109375" style="56"/>
    <col min="9473" max="9473" width="28.6640625" style="56" customWidth="1"/>
    <col min="9474" max="9474" width="5.6640625" style="56" customWidth="1"/>
    <col min="9475" max="9475" width="12.6640625" style="56" customWidth="1"/>
    <col min="9476" max="9560" width="9.6640625" style="56" customWidth="1"/>
    <col min="9561" max="9561" width="20.5546875" style="56" customWidth="1"/>
    <col min="9562" max="9563" width="9.6640625" style="56" customWidth="1"/>
    <col min="9564" max="9728" width="9.109375" style="56"/>
    <col min="9729" max="9729" width="28.6640625" style="56" customWidth="1"/>
    <col min="9730" max="9730" width="5.6640625" style="56" customWidth="1"/>
    <col min="9731" max="9731" width="12.6640625" style="56" customWidth="1"/>
    <col min="9732" max="9816" width="9.6640625" style="56" customWidth="1"/>
    <col min="9817" max="9817" width="20.5546875" style="56" customWidth="1"/>
    <col min="9818" max="9819" width="9.6640625" style="56" customWidth="1"/>
    <col min="9820" max="9984" width="9.109375" style="56"/>
    <col min="9985" max="9985" width="28.6640625" style="56" customWidth="1"/>
    <col min="9986" max="9986" width="5.6640625" style="56" customWidth="1"/>
    <col min="9987" max="9987" width="12.6640625" style="56" customWidth="1"/>
    <col min="9988" max="10072" width="9.6640625" style="56" customWidth="1"/>
    <col min="10073" max="10073" width="20.5546875" style="56" customWidth="1"/>
    <col min="10074" max="10075" width="9.6640625" style="56" customWidth="1"/>
    <col min="10076" max="10240" width="9.109375" style="56"/>
    <col min="10241" max="10241" width="28.6640625" style="56" customWidth="1"/>
    <col min="10242" max="10242" width="5.6640625" style="56" customWidth="1"/>
    <col min="10243" max="10243" width="12.6640625" style="56" customWidth="1"/>
    <col min="10244" max="10328" width="9.6640625" style="56" customWidth="1"/>
    <col min="10329" max="10329" width="20.5546875" style="56" customWidth="1"/>
    <col min="10330" max="10331" width="9.6640625" style="56" customWidth="1"/>
    <col min="10332" max="10496" width="9.109375" style="56"/>
    <col min="10497" max="10497" width="28.6640625" style="56" customWidth="1"/>
    <col min="10498" max="10498" width="5.6640625" style="56" customWidth="1"/>
    <col min="10499" max="10499" width="12.6640625" style="56" customWidth="1"/>
    <col min="10500" max="10584" width="9.6640625" style="56" customWidth="1"/>
    <col min="10585" max="10585" width="20.5546875" style="56" customWidth="1"/>
    <col min="10586" max="10587" width="9.6640625" style="56" customWidth="1"/>
    <col min="10588" max="10752" width="9.109375" style="56"/>
    <col min="10753" max="10753" width="28.6640625" style="56" customWidth="1"/>
    <col min="10754" max="10754" width="5.6640625" style="56" customWidth="1"/>
    <col min="10755" max="10755" width="12.6640625" style="56" customWidth="1"/>
    <col min="10756" max="10840" width="9.6640625" style="56" customWidth="1"/>
    <col min="10841" max="10841" width="20.5546875" style="56" customWidth="1"/>
    <col min="10842" max="10843" width="9.6640625" style="56" customWidth="1"/>
    <col min="10844" max="11008" width="9.109375" style="56"/>
    <col min="11009" max="11009" width="28.6640625" style="56" customWidth="1"/>
    <col min="11010" max="11010" width="5.6640625" style="56" customWidth="1"/>
    <col min="11011" max="11011" width="12.6640625" style="56" customWidth="1"/>
    <col min="11012" max="11096" width="9.6640625" style="56" customWidth="1"/>
    <col min="11097" max="11097" width="20.5546875" style="56" customWidth="1"/>
    <col min="11098" max="11099" width="9.6640625" style="56" customWidth="1"/>
    <col min="11100" max="11264" width="9.109375" style="56"/>
    <col min="11265" max="11265" width="28.6640625" style="56" customWidth="1"/>
    <col min="11266" max="11266" width="5.6640625" style="56" customWidth="1"/>
    <col min="11267" max="11267" width="12.6640625" style="56" customWidth="1"/>
    <col min="11268" max="11352" width="9.6640625" style="56" customWidth="1"/>
    <col min="11353" max="11353" width="20.5546875" style="56" customWidth="1"/>
    <col min="11354" max="11355" width="9.6640625" style="56" customWidth="1"/>
    <col min="11356" max="11520" width="9.109375" style="56"/>
    <col min="11521" max="11521" width="28.6640625" style="56" customWidth="1"/>
    <col min="11522" max="11522" width="5.6640625" style="56" customWidth="1"/>
    <col min="11523" max="11523" width="12.6640625" style="56" customWidth="1"/>
    <col min="11524" max="11608" width="9.6640625" style="56" customWidth="1"/>
    <col min="11609" max="11609" width="20.5546875" style="56" customWidth="1"/>
    <col min="11610" max="11611" width="9.6640625" style="56" customWidth="1"/>
    <col min="11612" max="11776" width="9.109375" style="56"/>
    <col min="11777" max="11777" width="28.6640625" style="56" customWidth="1"/>
    <col min="11778" max="11778" width="5.6640625" style="56" customWidth="1"/>
    <col min="11779" max="11779" width="12.6640625" style="56" customWidth="1"/>
    <col min="11780" max="11864" width="9.6640625" style="56" customWidth="1"/>
    <col min="11865" max="11865" width="20.5546875" style="56" customWidth="1"/>
    <col min="11866" max="11867" width="9.6640625" style="56" customWidth="1"/>
    <col min="11868" max="12032" width="9.109375" style="56"/>
    <col min="12033" max="12033" width="28.6640625" style="56" customWidth="1"/>
    <col min="12034" max="12034" width="5.6640625" style="56" customWidth="1"/>
    <col min="12035" max="12035" width="12.6640625" style="56" customWidth="1"/>
    <col min="12036" max="12120" width="9.6640625" style="56" customWidth="1"/>
    <col min="12121" max="12121" width="20.5546875" style="56" customWidth="1"/>
    <col min="12122" max="12123" width="9.6640625" style="56" customWidth="1"/>
    <col min="12124" max="12288" width="9.109375" style="56"/>
    <col min="12289" max="12289" width="28.6640625" style="56" customWidth="1"/>
    <col min="12290" max="12290" width="5.6640625" style="56" customWidth="1"/>
    <col min="12291" max="12291" width="12.6640625" style="56" customWidth="1"/>
    <col min="12292" max="12376" width="9.6640625" style="56" customWidth="1"/>
    <col min="12377" max="12377" width="20.5546875" style="56" customWidth="1"/>
    <col min="12378" max="12379" width="9.6640625" style="56" customWidth="1"/>
    <col min="12380" max="12544" width="9.109375" style="56"/>
    <col min="12545" max="12545" width="28.6640625" style="56" customWidth="1"/>
    <col min="12546" max="12546" width="5.6640625" style="56" customWidth="1"/>
    <col min="12547" max="12547" width="12.6640625" style="56" customWidth="1"/>
    <col min="12548" max="12632" width="9.6640625" style="56" customWidth="1"/>
    <col min="12633" max="12633" width="20.5546875" style="56" customWidth="1"/>
    <col min="12634" max="12635" width="9.6640625" style="56" customWidth="1"/>
    <col min="12636" max="12800" width="9.109375" style="56"/>
    <col min="12801" max="12801" width="28.6640625" style="56" customWidth="1"/>
    <col min="12802" max="12802" width="5.6640625" style="56" customWidth="1"/>
    <col min="12803" max="12803" width="12.6640625" style="56" customWidth="1"/>
    <col min="12804" max="12888" width="9.6640625" style="56" customWidth="1"/>
    <col min="12889" max="12889" width="20.5546875" style="56" customWidth="1"/>
    <col min="12890" max="12891" width="9.6640625" style="56" customWidth="1"/>
    <col min="12892" max="13056" width="9.109375" style="56"/>
    <col min="13057" max="13057" width="28.6640625" style="56" customWidth="1"/>
    <col min="13058" max="13058" width="5.6640625" style="56" customWidth="1"/>
    <col min="13059" max="13059" width="12.6640625" style="56" customWidth="1"/>
    <col min="13060" max="13144" width="9.6640625" style="56" customWidth="1"/>
    <col min="13145" max="13145" width="20.5546875" style="56" customWidth="1"/>
    <col min="13146" max="13147" width="9.6640625" style="56" customWidth="1"/>
    <col min="13148" max="13312" width="9.109375" style="56"/>
    <col min="13313" max="13313" width="28.6640625" style="56" customWidth="1"/>
    <col min="13314" max="13314" width="5.6640625" style="56" customWidth="1"/>
    <col min="13315" max="13315" width="12.6640625" style="56" customWidth="1"/>
    <col min="13316" max="13400" width="9.6640625" style="56" customWidth="1"/>
    <col min="13401" max="13401" width="20.5546875" style="56" customWidth="1"/>
    <col min="13402" max="13403" width="9.6640625" style="56" customWidth="1"/>
    <col min="13404" max="13568" width="9.109375" style="56"/>
    <col min="13569" max="13569" width="28.6640625" style="56" customWidth="1"/>
    <col min="13570" max="13570" width="5.6640625" style="56" customWidth="1"/>
    <col min="13571" max="13571" width="12.6640625" style="56" customWidth="1"/>
    <col min="13572" max="13656" width="9.6640625" style="56" customWidth="1"/>
    <col min="13657" max="13657" width="20.5546875" style="56" customWidth="1"/>
    <col min="13658" max="13659" width="9.6640625" style="56" customWidth="1"/>
    <col min="13660" max="13824" width="9.109375" style="56"/>
    <col min="13825" max="13825" width="28.6640625" style="56" customWidth="1"/>
    <col min="13826" max="13826" width="5.6640625" style="56" customWidth="1"/>
    <col min="13827" max="13827" width="12.6640625" style="56" customWidth="1"/>
    <col min="13828" max="13912" width="9.6640625" style="56" customWidth="1"/>
    <col min="13913" max="13913" width="20.5546875" style="56" customWidth="1"/>
    <col min="13914" max="13915" width="9.6640625" style="56" customWidth="1"/>
    <col min="13916" max="14080" width="9.109375" style="56"/>
    <col min="14081" max="14081" width="28.6640625" style="56" customWidth="1"/>
    <col min="14082" max="14082" width="5.6640625" style="56" customWidth="1"/>
    <col min="14083" max="14083" width="12.6640625" style="56" customWidth="1"/>
    <col min="14084" max="14168" width="9.6640625" style="56" customWidth="1"/>
    <col min="14169" max="14169" width="20.5546875" style="56" customWidth="1"/>
    <col min="14170" max="14171" width="9.6640625" style="56" customWidth="1"/>
    <col min="14172" max="14336" width="9.109375" style="56"/>
    <col min="14337" max="14337" width="28.6640625" style="56" customWidth="1"/>
    <col min="14338" max="14338" width="5.6640625" style="56" customWidth="1"/>
    <col min="14339" max="14339" width="12.6640625" style="56" customWidth="1"/>
    <col min="14340" max="14424" width="9.6640625" style="56" customWidth="1"/>
    <col min="14425" max="14425" width="20.5546875" style="56" customWidth="1"/>
    <col min="14426" max="14427" width="9.6640625" style="56" customWidth="1"/>
    <col min="14428" max="14592" width="9.109375" style="56"/>
    <col min="14593" max="14593" width="28.6640625" style="56" customWidth="1"/>
    <col min="14594" max="14594" width="5.6640625" style="56" customWidth="1"/>
    <col min="14595" max="14595" width="12.6640625" style="56" customWidth="1"/>
    <col min="14596" max="14680" width="9.6640625" style="56" customWidth="1"/>
    <col min="14681" max="14681" width="20.5546875" style="56" customWidth="1"/>
    <col min="14682" max="14683" width="9.6640625" style="56" customWidth="1"/>
    <col min="14684" max="14848" width="9.109375" style="56"/>
    <col min="14849" max="14849" width="28.6640625" style="56" customWidth="1"/>
    <col min="14850" max="14850" width="5.6640625" style="56" customWidth="1"/>
    <col min="14851" max="14851" width="12.6640625" style="56" customWidth="1"/>
    <col min="14852" max="14936" width="9.6640625" style="56" customWidth="1"/>
    <col min="14937" max="14937" width="20.5546875" style="56" customWidth="1"/>
    <col min="14938" max="14939" width="9.6640625" style="56" customWidth="1"/>
    <col min="14940" max="15104" width="9.109375" style="56"/>
    <col min="15105" max="15105" width="28.6640625" style="56" customWidth="1"/>
    <col min="15106" max="15106" width="5.6640625" style="56" customWidth="1"/>
    <col min="15107" max="15107" width="12.6640625" style="56" customWidth="1"/>
    <col min="15108" max="15192" width="9.6640625" style="56" customWidth="1"/>
    <col min="15193" max="15193" width="20.5546875" style="56" customWidth="1"/>
    <col min="15194" max="15195" width="9.6640625" style="56" customWidth="1"/>
    <col min="15196" max="15360" width="9.109375" style="56"/>
    <col min="15361" max="15361" width="28.6640625" style="56" customWidth="1"/>
    <col min="15362" max="15362" width="5.6640625" style="56" customWidth="1"/>
    <col min="15363" max="15363" width="12.6640625" style="56" customWidth="1"/>
    <col min="15364" max="15448" width="9.6640625" style="56" customWidth="1"/>
    <col min="15449" max="15449" width="20.5546875" style="56" customWidth="1"/>
    <col min="15450" max="15451" width="9.6640625" style="56" customWidth="1"/>
    <col min="15452" max="15616" width="9.109375" style="56"/>
    <col min="15617" max="15617" width="28.6640625" style="56" customWidth="1"/>
    <col min="15618" max="15618" width="5.6640625" style="56" customWidth="1"/>
    <col min="15619" max="15619" width="12.6640625" style="56" customWidth="1"/>
    <col min="15620" max="15704" width="9.6640625" style="56" customWidth="1"/>
    <col min="15705" max="15705" width="20.5546875" style="56" customWidth="1"/>
    <col min="15706" max="15707" width="9.6640625" style="56" customWidth="1"/>
    <col min="15708" max="15872" width="9.109375" style="56"/>
    <col min="15873" max="15873" width="28.6640625" style="56" customWidth="1"/>
    <col min="15874" max="15874" width="5.6640625" style="56" customWidth="1"/>
    <col min="15875" max="15875" width="12.6640625" style="56" customWidth="1"/>
    <col min="15876" max="15960" width="9.6640625" style="56" customWidth="1"/>
    <col min="15961" max="15961" width="20.5546875" style="56" customWidth="1"/>
    <col min="15962" max="15963" width="9.6640625" style="56" customWidth="1"/>
    <col min="15964" max="16128" width="9.109375" style="56"/>
    <col min="16129" max="16129" width="28.6640625" style="56" customWidth="1"/>
    <col min="16130" max="16130" width="5.6640625" style="56" customWidth="1"/>
    <col min="16131" max="16131" width="12.6640625" style="56" customWidth="1"/>
    <col min="16132" max="16216" width="9.6640625" style="56" customWidth="1"/>
    <col min="16217" max="16217" width="20.5546875" style="56" customWidth="1"/>
    <col min="16218" max="16219" width="9.6640625" style="56" customWidth="1"/>
    <col min="16220" max="16384" width="9.109375" style="56"/>
  </cols>
  <sheetData>
    <row r="1" spans="1:91" x14ac:dyDescent="0.2">
      <c r="A1" s="52" t="s">
        <v>134</v>
      </c>
    </row>
    <row r="2" spans="1:91" x14ac:dyDescent="0.2">
      <c r="A2" s="52" t="s">
        <v>132</v>
      </c>
    </row>
    <row r="4" spans="1:91" x14ac:dyDescent="0.2">
      <c r="A4" s="52" t="s">
        <v>63</v>
      </c>
    </row>
    <row r="5" spans="1:91" x14ac:dyDescent="0.2">
      <c r="A5" s="52" t="s">
        <v>56</v>
      </c>
      <c r="D5" s="57"/>
      <c r="E5" s="58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</row>
    <row r="6" spans="1:91" x14ac:dyDescent="0.2">
      <c r="A6" s="52" t="s">
        <v>64</v>
      </c>
    </row>
    <row r="7" spans="1:91" x14ac:dyDescent="0.2">
      <c r="A7" s="52" t="s">
        <v>65</v>
      </c>
    </row>
    <row r="9" spans="1:91" ht="10.8" thickBot="1" x14ac:dyDescent="0.25">
      <c r="A9" s="59" t="s">
        <v>66</v>
      </c>
      <c r="B9" s="59"/>
      <c r="E9" s="60">
        <f>+D38</f>
        <v>2.5131474028853296E-2</v>
      </c>
      <c r="H9" s="60">
        <f>+$D39</f>
        <v>2.6274003786321831E-2</v>
      </c>
      <c r="K9" s="60">
        <f>+$D40</f>
        <v>2.6804515157143216E-2</v>
      </c>
      <c r="N9" s="60">
        <f>+D41</f>
        <v>2.7063510693372983E-2</v>
      </c>
      <c r="Q9" s="60">
        <f>+D42</f>
        <v>2.7990779058707504E-2</v>
      </c>
      <c r="T9" s="60">
        <f>+D43</f>
        <v>2.7787798610450221E-2</v>
      </c>
      <c r="W9" s="60">
        <f>+D44</f>
        <v>2.6822567019006538E-2</v>
      </c>
      <c r="Z9" s="60">
        <f>+D45</f>
        <v>2.6081075679878829E-2</v>
      </c>
      <c r="AC9" s="60">
        <f>+D46</f>
        <v>2.523097207607039E-2</v>
      </c>
      <c r="AF9" s="60">
        <f>+D47</f>
        <v>2.4876408704843422E-2</v>
      </c>
      <c r="AI9" s="60">
        <f>+D48</f>
        <v>2.503892905777283E-2</v>
      </c>
      <c r="AL9" s="60">
        <f>+D49</f>
        <v>2.5043301918497685E-2</v>
      </c>
      <c r="AO9" s="60">
        <f>+D50</f>
        <v>2.5345756832310995E-2</v>
      </c>
      <c r="AR9" s="60">
        <f>+D51</f>
        <v>2.5556019610907477E-2</v>
      </c>
      <c r="AU9" s="60">
        <f>+D52</f>
        <v>2.6423267709014819E-2</v>
      </c>
      <c r="AX9" s="60">
        <f>+D53</f>
        <v>2.6297121729499606E-2</v>
      </c>
      <c r="BA9" s="57">
        <f>+D54</f>
        <v>2.5755654747462664E-2</v>
      </c>
      <c r="BD9" s="57">
        <f>+D55</f>
        <v>2.5908801788961711E-2</v>
      </c>
      <c r="BG9" s="57">
        <f>+D56</f>
        <v>2.5510509035522766E-2</v>
      </c>
      <c r="BJ9" s="57">
        <f>+D57</f>
        <v>2.5337816059412654E-2</v>
      </c>
      <c r="BM9" s="57">
        <f>+D58</f>
        <v>2.5985309980608662E-2</v>
      </c>
      <c r="BP9" s="57">
        <f>+D59</f>
        <v>2.6491776034084369E-2</v>
      </c>
      <c r="BS9" s="57">
        <f>+D60</f>
        <v>2.6588283307336091E-2</v>
      </c>
      <c r="BV9" s="57">
        <f>+D61</f>
        <v>2.6074493830307466E-2</v>
      </c>
      <c r="BY9" s="57">
        <f>+D62</f>
        <v>2.5856005119904379E-2</v>
      </c>
      <c r="CB9" s="57">
        <f>+D63</f>
        <v>2.5880046025934966E-2</v>
      </c>
      <c r="CE9" s="57">
        <f>+D64</f>
        <v>2.5880046025934966E-2</v>
      </c>
      <c r="CH9" s="57">
        <f>+D65</f>
        <v>2.5880046025934966E-2</v>
      </c>
    </row>
    <row r="10" spans="1:91" ht="18.75" customHeight="1" thickTop="1" x14ac:dyDescent="0.2">
      <c r="A10" s="61" t="s">
        <v>67</v>
      </c>
      <c r="B10" s="62">
        <v>0.34799742148440843</v>
      </c>
      <c r="CJ10" s="63"/>
      <c r="CK10" s="64" t="s">
        <v>68</v>
      </c>
      <c r="CL10" s="65">
        <v>9.564066914831592E-3</v>
      </c>
      <c r="CM10" s="66"/>
    </row>
    <row r="11" spans="1:91" x14ac:dyDescent="0.2">
      <c r="A11" s="61"/>
      <c r="B11" s="62"/>
      <c r="C11" s="67"/>
      <c r="D11" s="68">
        <v>2016</v>
      </c>
      <c r="E11" s="68">
        <v>2016</v>
      </c>
      <c r="F11" s="68">
        <v>2016</v>
      </c>
      <c r="G11" s="68">
        <f t="shared" ref="G11:BR11" si="0">+D11+1</f>
        <v>2017</v>
      </c>
      <c r="H11" s="68">
        <f t="shared" si="0"/>
        <v>2017</v>
      </c>
      <c r="I11" s="68">
        <f t="shared" si="0"/>
        <v>2017</v>
      </c>
      <c r="J11" s="68">
        <f t="shared" si="0"/>
        <v>2018</v>
      </c>
      <c r="K11" s="68">
        <f t="shared" si="0"/>
        <v>2018</v>
      </c>
      <c r="L11" s="68">
        <f t="shared" si="0"/>
        <v>2018</v>
      </c>
      <c r="M11" s="68">
        <f t="shared" si="0"/>
        <v>2019</v>
      </c>
      <c r="N11" s="68">
        <f t="shared" si="0"/>
        <v>2019</v>
      </c>
      <c r="O11" s="68">
        <f t="shared" si="0"/>
        <v>2019</v>
      </c>
      <c r="P11" s="68">
        <f t="shared" si="0"/>
        <v>2020</v>
      </c>
      <c r="Q11" s="68">
        <f t="shared" si="0"/>
        <v>2020</v>
      </c>
      <c r="R11" s="68">
        <f t="shared" si="0"/>
        <v>2020</v>
      </c>
      <c r="S11" s="68">
        <f t="shared" si="0"/>
        <v>2021</v>
      </c>
      <c r="T11" s="68">
        <f t="shared" si="0"/>
        <v>2021</v>
      </c>
      <c r="U11" s="68">
        <f t="shared" si="0"/>
        <v>2021</v>
      </c>
      <c r="V11" s="68">
        <f t="shared" si="0"/>
        <v>2022</v>
      </c>
      <c r="W11" s="68">
        <f t="shared" si="0"/>
        <v>2022</v>
      </c>
      <c r="X11" s="68">
        <f t="shared" si="0"/>
        <v>2022</v>
      </c>
      <c r="Y11" s="68">
        <f t="shared" si="0"/>
        <v>2023</v>
      </c>
      <c r="Z11" s="68">
        <f t="shared" si="0"/>
        <v>2023</v>
      </c>
      <c r="AA11" s="68">
        <f t="shared" si="0"/>
        <v>2023</v>
      </c>
      <c r="AB11" s="68">
        <f t="shared" si="0"/>
        <v>2024</v>
      </c>
      <c r="AC11" s="68">
        <f t="shared" si="0"/>
        <v>2024</v>
      </c>
      <c r="AD11" s="68">
        <f t="shared" si="0"/>
        <v>2024</v>
      </c>
      <c r="AE11" s="68">
        <f t="shared" si="0"/>
        <v>2025</v>
      </c>
      <c r="AF11" s="68">
        <f t="shared" si="0"/>
        <v>2025</v>
      </c>
      <c r="AG11" s="68">
        <f t="shared" si="0"/>
        <v>2025</v>
      </c>
      <c r="AH11" s="68">
        <f t="shared" si="0"/>
        <v>2026</v>
      </c>
      <c r="AI11" s="68">
        <f t="shared" si="0"/>
        <v>2026</v>
      </c>
      <c r="AJ11" s="68">
        <f t="shared" si="0"/>
        <v>2026</v>
      </c>
      <c r="AK11" s="68">
        <f t="shared" si="0"/>
        <v>2027</v>
      </c>
      <c r="AL11" s="68">
        <f t="shared" si="0"/>
        <v>2027</v>
      </c>
      <c r="AM11" s="68">
        <f t="shared" si="0"/>
        <v>2027</v>
      </c>
      <c r="AN11" s="68">
        <f t="shared" si="0"/>
        <v>2028</v>
      </c>
      <c r="AO11" s="68">
        <f t="shared" si="0"/>
        <v>2028</v>
      </c>
      <c r="AP11" s="68">
        <f t="shared" si="0"/>
        <v>2028</v>
      </c>
      <c r="AQ11" s="68">
        <f t="shared" si="0"/>
        <v>2029</v>
      </c>
      <c r="AR11" s="68">
        <f t="shared" si="0"/>
        <v>2029</v>
      </c>
      <c r="AS11" s="68">
        <f t="shared" si="0"/>
        <v>2029</v>
      </c>
      <c r="AT11" s="68">
        <f t="shared" si="0"/>
        <v>2030</v>
      </c>
      <c r="AU11" s="68">
        <f t="shared" si="0"/>
        <v>2030</v>
      </c>
      <c r="AV11" s="68">
        <f t="shared" si="0"/>
        <v>2030</v>
      </c>
      <c r="AW11" s="68">
        <f t="shared" si="0"/>
        <v>2031</v>
      </c>
      <c r="AX11" s="68">
        <f t="shared" si="0"/>
        <v>2031</v>
      </c>
      <c r="AY11" s="68">
        <f t="shared" si="0"/>
        <v>2031</v>
      </c>
      <c r="AZ11" s="68">
        <f t="shared" si="0"/>
        <v>2032</v>
      </c>
      <c r="BA11" s="68">
        <f t="shared" si="0"/>
        <v>2032</v>
      </c>
      <c r="BB11" s="68">
        <f t="shared" si="0"/>
        <v>2032</v>
      </c>
      <c r="BC11" s="68">
        <f t="shared" si="0"/>
        <v>2033</v>
      </c>
      <c r="BD11" s="68">
        <f t="shared" si="0"/>
        <v>2033</v>
      </c>
      <c r="BE11" s="68">
        <f t="shared" si="0"/>
        <v>2033</v>
      </c>
      <c r="BF11" s="68">
        <f t="shared" si="0"/>
        <v>2034</v>
      </c>
      <c r="BG11" s="68">
        <f t="shared" si="0"/>
        <v>2034</v>
      </c>
      <c r="BH11" s="68">
        <f t="shared" si="0"/>
        <v>2034</v>
      </c>
      <c r="BI11" s="68">
        <f t="shared" si="0"/>
        <v>2035</v>
      </c>
      <c r="BJ11" s="68">
        <f t="shared" si="0"/>
        <v>2035</v>
      </c>
      <c r="BK11" s="68">
        <f t="shared" si="0"/>
        <v>2035</v>
      </c>
      <c r="BL11" s="68">
        <f t="shared" si="0"/>
        <v>2036</v>
      </c>
      <c r="BM11" s="68">
        <f t="shared" si="0"/>
        <v>2036</v>
      </c>
      <c r="BN11" s="68">
        <f t="shared" si="0"/>
        <v>2036</v>
      </c>
      <c r="BO11" s="68">
        <f t="shared" si="0"/>
        <v>2037</v>
      </c>
      <c r="BP11" s="68">
        <f t="shared" si="0"/>
        <v>2037</v>
      </c>
      <c r="BQ11" s="68">
        <f t="shared" si="0"/>
        <v>2037</v>
      </c>
      <c r="BR11" s="68">
        <f t="shared" si="0"/>
        <v>2038</v>
      </c>
      <c r="BS11" s="68">
        <f t="shared" ref="BS11:CF11" si="1">+BP11+1</f>
        <v>2038</v>
      </c>
      <c r="BT11" s="68">
        <f t="shared" si="1"/>
        <v>2038</v>
      </c>
      <c r="BU11" s="68">
        <f t="shared" si="1"/>
        <v>2039</v>
      </c>
      <c r="BV11" s="68">
        <f t="shared" si="1"/>
        <v>2039</v>
      </c>
      <c r="BW11" s="68">
        <f t="shared" si="1"/>
        <v>2039</v>
      </c>
      <c r="BX11" s="68">
        <f t="shared" si="1"/>
        <v>2040</v>
      </c>
      <c r="BY11" s="68">
        <f t="shared" si="1"/>
        <v>2040</v>
      </c>
      <c r="BZ11" s="68">
        <f t="shared" si="1"/>
        <v>2040</v>
      </c>
      <c r="CA11" s="68">
        <f t="shared" si="1"/>
        <v>2041</v>
      </c>
      <c r="CB11" s="68">
        <f t="shared" si="1"/>
        <v>2041</v>
      </c>
      <c r="CC11" s="68">
        <f t="shared" si="1"/>
        <v>2041</v>
      </c>
      <c r="CD11" s="68">
        <f t="shared" si="1"/>
        <v>2042</v>
      </c>
      <c r="CE11" s="68">
        <f t="shared" si="1"/>
        <v>2042</v>
      </c>
      <c r="CF11" s="68">
        <f t="shared" si="1"/>
        <v>2042</v>
      </c>
      <c r="CG11" s="68">
        <f>+CD11+1</f>
        <v>2043</v>
      </c>
      <c r="CH11" s="68">
        <f>+CE11+1</f>
        <v>2043</v>
      </c>
      <c r="CI11" s="68">
        <f>+CF11+1</f>
        <v>2043</v>
      </c>
      <c r="CJ11" s="69"/>
      <c r="CK11" s="70"/>
      <c r="CL11" s="71"/>
      <c r="CM11" s="72"/>
    </row>
    <row r="12" spans="1:91" s="82" customFormat="1" ht="40.799999999999997" x14ac:dyDescent="0.2">
      <c r="A12" s="73" t="s">
        <v>69</v>
      </c>
      <c r="B12" s="74" t="s">
        <v>70</v>
      </c>
      <c r="C12" s="75" t="s">
        <v>71</v>
      </c>
      <c r="D12" s="76" t="s">
        <v>72</v>
      </c>
      <c r="E12" s="77" t="s">
        <v>73</v>
      </c>
      <c r="F12" s="78" t="s">
        <v>74</v>
      </c>
      <c r="G12" s="76" t="s">
        <v>72</v>
      </c>
      <c r="H12" s="77" t="s">
        <v>73</v>
      </c>
      <c r="I12" s="78" t="s">
        <v>74</v>
      </c>
      <c r="J12" s="76" t="s">
        <v>72</v>
      </c>
      <c r="K12" s="77" t="s">
        <v>73</v>
      </c>
      <c r="L12" s="78" t="s">
        <v>74</v>
      </c>
      <c r="M12" s="76" t="s">
        <v>72</v>
      </c>
      <c r="N12" s="77" t="s">
        <v>73</v>
      </c>
      <c r="O12" s="78" t="s">
        <v>74</v>
      </c>
      <c r="P12" s="76" t="s">
        <v>72</v>
      </c>
      <c r="Q12" s="77" t="s">
        <v>73</v>
      </c>
      <c r="R12" s="78" t="s">
        <v>74</v>
      </c>
      <c r="S12" s="76" t="s">
        <v>72</v>
      </c>
      <c r="T12" s="77" t="s">
        <v>73</v>
      </c>
      <c r="U12" s="78" t="s">
        <v>74</v>
      </c>
      <c r="V12" s="76" t="s">
        <v>72</v>
      </c>
      <c r="W12" s="77" t="s">
        <v>73</v>
      </c>
      <c r="X12" s="78" t="s">
        <v>74</v>
      </c>
      <c r="Y12" s="76" t="s">
        <v>72</v>
      </c>
      <c r="Z12" s="77" t="s">
        <v>73</v>
      </c>
      <c r="AA12" s="78" t="s">
        <v>74</v>
      </c>
      <c r="AB12" s="76" t="s">
        <v>72</v>
      </c>
      <c r="AC12" s="77" t="s">
        <v>73</v>
      </c>
      <c r="AD12" s="78" t="s">
        <v>74</v>
      </c>
      <c r="AE12" s="76" t="s">
        <v>72</v>
      </c>
      <c r="AF12" s="77" t="s">
        <v>73</v>
      </c>
      <c r="AG12" s="78" t="s">
        <v>74</v>
      </c>
      <c r="AH12" s="76" t="s">
        <v>72</v>
      </c>
      <c r="AI12" s="77" t="s">
        <v>73</v>
      </c>
      <c r="AJ12" s="78" t="s">
        <v>74</v>
      </c>
      <c r="AK12" s="76" t="s">
        <v>72</v>
      </c>
      <c r="AL12" s="77" t="s">
        <v>73</v>
      </c>
      <c r="AM12" s="78" t="s">
        <v>74</v>
      </c>
      <c r="AN12" s="76" t="s">
        <v>72</v>
      </c>
      <c r="AO12" s="77" t="s">
        <v>73</v>
      </c>
      <c r="AP12" s="78" t="s">
        <v>74</v>
      </c>
      <c r="AQ12" s="76" t="s">
        <v>72</v>
      </c>
      <c r="AR12" s="77" t="s">
        <v>73</v>
      </c>
      <c r="AS12" s="78" t="s">
        <v>74</v>
      </c>
      <c r="AT12" s="76" t="s">
        <v>72</v>
      </c>
      <c r="AU12" s="77" t="s">
        <v>73</v>
      </c>
      <c r="AV12" s="78" t="s">
        <v>74</v>
      </c>
      <c r="AW12" s="76" t="s">
        <v>72</v>
      </c>
      <c r="AX12" s="77" t="s">
        <v>73</v>
      </c>
      <c r="AY12" s="78" t="s">
        <v>74</v>
      </c>
      <c r="AZ12" s="76" t="s">
        <v>72</v>
      </c>
      <c r="BA12" s="77" t="s">
        <v>73</v>
      </c>
      <c r="BB12" s="78" t="s">
        <v>74</v>
      </c>
      <c r="BC12" s="76" t="s">
        <v>72</v>
      </c>
      <c r="BD12" s="77" t="s">
        <v>73</v>
      </c>
      <c r="BE12" s="78" t="s">
        <v>74</v>
      </c>
      <c r="BF12" s="76" t="s">
        <v>72</v>
      </c>
      <c r="BG12" s="77" t="s">
        <v>73</v>
      </c>
      <c r="BH12" s="78" t="s">
        <v>74</v>
      </c>
      <c r="BI12" s="76" t="s">
        <v>72</v>
      </c>
      <c r="BJ12" s="77" t="s">
        <v>73</v>
      </c>
      <c r="BK12" s="78" t="s">
        <v>74</v>
      </c>
      <c r="BL12" s="76" t="s">
        <v>75</v>
      </c>
      <c r="BM12" s="77" t="s">
        <v>76</v>
      </c>
      <c r="BN12" s="78" t="s">
        <v>74</v>
      </c>
      <c r="BO12" s="76" t="s">
        <v>72</v>
      </c>
      <c r="BP12" s="77" t="s">
        <v>76</v>
      </c>
      <c r="BQ12" s="78" t="s">
        <v>74</v>
      </c>
      <c r="BR12" s="76" t="s">
        <v>72</v>
      </c>
      <c r="BS12" s="77" t="s">
        <v>76</v>
      </c>
      <c r="BT12" s="78" t="s">
        <v>74</v>
      </c>
      <c r="BU12" s="76" t="s">
        <v>72</v>
      </c>
      <c r="BV12" s="77" t="s">
        <v>76</v>
      </c>
      <c r="BW12" s="78" t="s">
        <v>74</v>
      </c>
      <c r="BX12" s="76" t="s">
        <v>72</v>
      </c>
      <c r="BY12" s="77" t="s">
        <v>76</v>
      </c>
      <c r="BZ12" s="78" t="s">
        <v>74</v>
      </c>
      <c r="CA12" s="76" t="s">
        <v>72</v>
      </c>
      <c r="CB12" s="77" t="s">
        <v>76</v>
      </c>
      <c r="CC12" s="78" t="s">
        <v>74</v>
      </c>
      <c r="CD12" s="76" t="s">
        <v>72</v>
      </c>
      <c r="CE12" s="77" t="s">
        <v>77</v>
      </c>
      <c r="CF12" s="78" t="s">
        <v>74</v>
      </c>
      <c r="CG12" s="76" t="s">
        <v>72</v>
      </c>
      <c r="CH12" s="77"/>
      <c r="CI12" s="78" t="s">
        <v>74</v>
      </c>
      <c r="CJ12" s="79" t="s">
        <v>78</v>
      </c>
      <c r="CK12" s="80" t="s">
        <v>79</v>
      </c>
      <c r="CL12" s="80" t="s">
        <v>80</v>
      </c>
      <c r="CM12" s="81" t="s">
        <v>81</v>
      </c>
    </row>
    <row r="13" spans="1:91" x14ac:dyDescent="0.2">
      <c r="A13" s="56" t="s">
        <v>82</v>
      </c>
      <c r="B13" s="53" t="s">
        <v>83</v>
      </c>
      <c r="C13" s="83">
        <v>3054220.881203</v>
      </c>
      <c r="D13" s="84">
        <f>C13*-$B$10</f>
        <v>-1062860.9913024816</v>
      </c>
      <c r="E13" s="85">
        <f t="shared" ref="E13:E30" si="2">-D13+(-D13*E$9)</f>
        <v>1089572.2547016812</v>
      </c>
      <c r="F13" s="86">
        <f t="shared" ref="F13:F30" si="3">C13+D13+E13</f>
        <v>3080932.1446021996</v>
      </c>
      <c r="G13" s="84">
        <f>F13*-$B$10</f>
        <v>-1072156.442089994</v>
      </c>
      <c r="H13" s="85">
        <f t="shared" ref="H13:H30" si="4">-G13+(-G13*H$9)</f>
        <v>1100326.2845089957</v>
      </c>
      <c r="I13" s="86">
        <f t="shared" ref="I13:I30" si="5">F13+G13+H13</f>
        <v>3109101.9870212013</v>
      </c>
      <c r="J13" s="84">
        <f>I13*-$B$10</f>
        <v>-1081959.4746154288</v>
      </c>
      <c r="K13" s="85">
        <f t="shared" ref="K13:K30" si="6">-J13+(-J13*K$9)</f>
        <v>1110960.8737521728</v>
      </c>
      <c r="L13" s="86">
        <f t="shared" ref="L13:L30" si="7">I13+J13+K13</f>
        <v>3138103.3861579453</v>
      </c>
      <c r="M13" s="84">
        <f>L13*-$B$10</f>
        <v>-1092051.8867344558</v>
      </c>
      <c r="N13" s="85">
        <f t="shared" ref="N13:N30" si="8">-M13+(-M13*N$9)</f>
        <v>1121606.644648812</v>
      </c>
      <c r="O13" s="86">
        <f t="shared" ref="O13:O30" si="9">L13+M13+N13</f>
        <v>3167658.1440723017</v>
      </c>
      <c r="P13" s="84">
        <f>O13*-$B$10</f>
        <v>-1102336.8662812477</v>
      </c>
      <c r="Q13" s="85">
        <f t="shared" ref="Q13:Q30" si="10">-P13+(-P13*Q$9)</f>
        <v>1133192.1339535941</v>
      </c>
      <c r="R13" s="86">
        <f t="shared" ref="R13:R30" si="11">O13+P13+Q13</f>
        <v>3198513.4117446481</v>
      </c>
      <c r="S13" s="84">
        <f>R13*-$B$10</f>
        <v>-1113074.4198704355</v>
      </c>
      <c r="T13" s="85">
        <f t="shared" ref="T13:T30" si="12">-S13+(-S13*T$9)</f>
        <v>1144004.3076882388</v>
      </c>
      <c r="U13" s="86">
        <f t="shared" ref="U13:U30" si="13">R13+S13+T13</f>
        <v>3229443.2995624514</v>
      </c>
      <c r="V13" s="84">
        <f>U13*-$B$10</f>
        <v>-1123837.9410778331</v>
      </c>
      <c r="W13" s="85">
        <f t="shared" ref="W13:W30" si="14">-V13+(-V13*W$9)</f>
        <v>1153982.1595708956</v>
      </c>
      <c r="X13" s="86">
        <f t="shared" ref="X13:X30" si="15">U13+V13+W13</f>
        <v>3259587.518055514</v>
      </c>
      <c r="Y13" s="84">
        <f>X13*-$B$10</f>
        <v>-1134328.0513860814</v>
      </c>
      <c r="Z13" s="85">
        <f t="shared" ref="Z13:Z30" si="16">-Y13+(-Y13*Z$9)</f>
        <v>1163912.5471400912</v>
      </c>
      <c r="AA13" s="86">
        <f t="shared" ref="AA13:AA30" si="17">X13+Y13+Z13</f>
        <v>3289172.013809524</v>
      </c>
      <c r="AB13" s="84">
        <f>AA13*-$B$10</f>
        <v>-1144623.3796243933</v>
      </c>
      <c r="AC13" s="85">
        <f t="shared" ref="AC13:AC30" si="18">-AB13+(-AB13*AC$9)</f>
        <v>1173503.3401533137</v>
      </c>
      <c r="AD13" s="86">
        <f t="shared" ref="AD13:AD30" si="19">AA13+AB13+AC13</f>
        <v>3318051.9743384444</v>
      </c>
      <c r="AE13" s="84">
        <f>AD13*-$B$10</f>
        <v>-1154673.5314210292</v>
      </c>
      <c r="AF13" s="85">
        <f t="shared" ref="AF13:AF30" si="20">-AE13+(-AE13*AF$9)</f>
        <v>1183397.6621093235</v>
      </c>
      <c r="AG13" s="86">
        <f t="shared" ref="AG13:AG30" si="21">AD13+AE13+AF13</f>
        <v>3346776.1050267387</v>
      </c>
      <c r="AH13" s="84">
        <f>AG13*-$B$10</f>
        <v>-1164669.4548349369</v>
      </c>
      <c r="AI13" s="85">
        <f t="shared" ref="AI13:AI30" si="22">-AH13+(-AH13*AI$9)</f>
        <v>1193831.5306903038</v>
      </c>
      <c r="AJ13" s="86">
        <f t="shared" ref="AJ13:AJ30" si="23">AG13+AH13+AI13</f>
        <v>3375938.1808821056</v>
      </c>
      <c r="AK13" s="84">
        <f>AJ13*-$B$10</f>
        <v>-1174817.7820377371</v>
      </c>
      <c r="AL13" s="85">
        <f t="shared" ref="AL13:AL30" si="24">-AK13+(-AK13*AL$9)</f>
        <v>1204239.098452528</v>
      </c>
      <c r="AM13" s="86">
        <f t="shared" ref="AM13:AM30" si="25">AJ13+AK13+AL13</f>
        <v>3405359.4972968968</v>
      </c>
      <c r="AN13" s="84">
        <f>AM13*-$B$10</f>
        <v>-1185056.3242867615</v>
      </c>
      <c r="AO13" s="85">
        <f t="shared" ref="AO13:AO30" si="26">-AN13+(-AN13*AO$9)</f>
        <v>1215092.473714726</v>
      </c>
      <c r="AP13" s="86">
        <f t="shared" ref="AP13:AP30" si="27">AM13+AN13+AO13</f>
        <v>3435395.6467248611</v>
      </c>
      <c r="AQ13" s="84">
        <f>AP13*-$B$10</f>
        <v>-1195508.8268390135</v>
      </c>
      <c r="AR13" s="85">
        <f t="shared" ref="AR13:AR30" si="28">-AQ13+(-AQ13*AR$9)</f>
        <v>1226061.2738627242</v>
      </c>
      <c r="AS13" s="86">
        <f t="shared" ref="AS13:AS30" si="29">AP13+AQ13+AR13</f>
        <v>3465948.0937485718</v>
      </c>
      <c r="AT13" s="84">
        <f>AS13*-$B$10</f>
        <v>-1206140.9996233038</v>
      </c>
      <c r="AU13" s="85">
        <f t="shared" ref="AU13:AU30" si="30">-AT13+(-AT13*AU$9)</f>
        <v>1238011.186151169</v>
      </c>
      <c r="AV13" s="86">
        <f t="shared" ref="AV13:AV30" si="31">AS13+AT13+AU13</f>
        <v>3497818.2802764373</v>
      </c>
      <c r="AW13" s="84">
        <f>AV13*-$B$10</f>
        <v>-1217231.742357228</v>
      </c>
      <c r="AX13" s="85">
        <f t="shared" ref="AX13:AX30" si="32">-AW13+(-AW13*AX$9)</f>
        <v>1249241.4336590068</v>
      </c>
      <c r="AY13" s="86">
        <f t="shared" ref="AY13:AY30" si="33">AV13+AW13+AX13</f>
        <v>3529827.9715782162</v>
      </c>
      <c r="AZ13" s="84">
        <f>AY13*-$B$10</f>
        <v>-1228371.0323927589</v>
      </c>
      <c r="BA13" s="85">
        <f t="shared" ref="BA13:BA30" si="34">-AZ13+(-AZ13*BA$9)</f>
        <v>1260008.5326048511</v>
      </c>
      <c r="BB13" s="86">
        <f t="shared" ref="BB13:BB30" si="35">AY13+AZ13+BA13</f>
        <v>3561465.4717903081</v>
      </c>
      <c r="BC13" s="84">
        <f>BB13*-$B$10</f>
        <v>-1239380.8008887793</v>
      </c>
      <c r="BD13" s="85">
        <f t="shared" ref="BD13:BD30" si="36">-BC13+(-BC13*BD$9)</f>
        <v>1271491.6724000513</v>
      </c>
      <c r="BE13" s="86">
        <f t="shared" ref="BE13:BE30" si="37">BB13+BC13+BD13</f>
        <v>3593576.3433015798</v>
      </c>
      <c r="BF13" s="84">
        <f>BE13*-$B$10</f>
        <v>-1250555.301376319</v>
      </c>
      <c r="BG13" s="85">
        <f t="shared" ref="BG13:BG30" si="38">-BF13+(-BF13*BG$9)</f>
        <v>1282457.6036915006</v>
      </c>
      <c r="BH13" s="86">
        <f t="shared" ref="BH13:BH30" si="39">BE13+BF13+BG13</f>
        <v>3625478.6456167614</v>
      </c>
      <c r="BI13" s="84">
        <f>BH13*-$B$10</f>
        <v>-1261657.2203214183</v>
      </c>
      <c r="BJ13" s="85">
        <f t="shared" ref="BJ13:BJ30" si="40">-BI13+(-BI13*BJ$9)</f>
        <v>1293624.8588999521</v>
      </c>
      <c r="BK13" s="86">
        <f t="shared" ref="BK13:BK30" si="41">BH13+BI13+BJ13</f>
        <v>3657446.2841952955</v>
      </c>
      <c r="BL13" s="84">
        <f>BK13*-$B$10</f>
        <v>-1272781.8761176937</v>
      </c>
      <c r="BM13" s="85">
        <f t="shared" ref="BM13:BM30" si="42">(-BL13*0.75)+((-BL13*0.75)*BM$9)</f>
        <v>979391.63077973446</v>
      </c>
      <c r="BN13" s="86">
        <f t="shared" ref="BN13:BN30" si="43">BK13+BL13+BM13</f>
        <v>3364056.0388573362</v>
      </c>
      <c r="BO13" s="84">
        <f>BN13*-$B$10</f>
        <v>-1170682.8272514059</v>
      </c>
      <c r="BP13" s="85">
        <f t="shared" ref="BP13:BP30" si="44">(-BO13*0.75)+((-BO13*0.75)*BP$9)</f>
        <v>901272.22088842408</v>
      </c>
      <c r="BQ13" s="86">
        <f t="shared" ref="BQ13:BQ30" si="45">BN13+BO13+BP13</f>
        <v>3094645.4324943544</v>
      </c>
      <c r="BR13" s="84">
        <f>BQ13*-$B$10</f>
        <v>-1076928.6309165373</v>
      </c>
      <c r="BS13" s="85">
        <f t="shared" ref="BS13:BS30" si="46">(-BR13*0.75)+((-BR13*0.75)*BS$9)</f>
        <v>829171.73584284575</v>
      </c>
      <c r="BT13" s="86">
        <f t="shared" ref="BT13:BT30" si="47">BQ13+BR13+BS13</f>
        <v>2846888.5374206631</v>
      </c>
      <c r="BU13" s="84">
        <f>BT13*-$B$10</f>
        <v>-990709.87027590955</v>
      </c>
      <c r="BV13" s="85">
        <f t="shared" ref="BV13:BV30" si="48">(-BU13*0.75)+((-BU13*0.75)*BV$9)</f>
        <v>762406.59650703263</v>
      </c>
      <c r="BW13" s="86">
        <f t="shared" ref="BW13:BW30" si="49">BT13+BU13+BV13</f>
        <v>2618585.2636517864</v>
      </c>
      <c r="BX13" s="84">
        <f>BW13*-$B$10</f>
        <v>-911260.9196878915</v>
      </c>
      <c r="BY13" s="85">
        <f t="shared" ref="BY13:BY30" si="50">(-BX13*0.75)+((-BX13*0.75)*BY$9)</f>
        <v>701116.86501968279</v>
      </c>
      <c r="BZ13" s="86">
        <f t="shared" ref="BZ13:BZ30" si="51">BW13+BX13+BY13</f>
        <v>2408441.2089835778</v>
      </c>
      <c r="CA13" s="84">
        <f>BZ13*-$B$10</f>
        <v>-838131.33052307635</v>
      </c>
      <c r="CB13" s="85">
        <f t="shared" ref="CB13:CB30" si="52">(-CA13*0.75)+((-CA13*0.75)*CB$9)</f>
        <v>644866.65594959375</v>
      </c>
      <c r="CC13" s="86">
        <f t="shared" ref="CC13:CC30" si="53">BZ13+CA13+CB13</f>
        <v>2215176.5344100948</v>
      </c>
      <c r="CD13" s="84">
        <f>CC13*-$B$10</f>
        <v>-770875.72210748098</v>
      </c>
      <c r="CE13" s="85">
        <f>(-CD13*0.25)+((-CD13*0.25)*CE$9)</f>
        <v>197706.50531897461</v>
      </c>
      <c r="CF13" s="86">
        <f t="shared" ref="CF13:CF30" si="54">CC13+CD13+CE13</f>
        <v>1642007.3176215885</v>
      </c>
      <c r="CG13" s="84">
        <f>CF13*-$B$10</f>
        <v>-571414.31259084283</v>
      </c>
      <c r="CH13" s="85"/>
      <c r="CI13" s="86">
        <f t="shared" ref="CI13:CI30" si="55">CF13+CG13+CH13</f>
        <v>1070593.0050307456</v>
      </c>
      <c r="CJ13" s="87">
        <f>+CI13</f>
        <v>1070593.0050307456</v>
      </c>
      <c r="CK13" s="85"/>
      <c r="CL13" s="85">
        <f t="shared" ref="CL13:CL30" si="56">CJ13*-$CL$10</f>
        <v>-10239.223138664687</v>
      </c>
      <c r="CM13" s="88">
        <f t="shared" ref="CM13:CM30" si="57">CJ13+CL13</f>
        <v>1060353.781892081</v>
      </c>
    </row>
    <row r="14" spans="1:91" x14ac:dyDescent="0.2">
      <c r="A14" s="56" t="s">
        <v>84</v>
      </c>
      <c r="B14" s="53" t="s">
        <v>85</v>
      </c>
      <c r="C14" s="83">
        <v>6365961.222108</v>
      </c>
      <c r="D14" s="84">
        <f t="shared" ref="D14:D30" si="58">C14*-$B$10</f>
        <v>-2215338.0905633173</v>
      </c>
      <c r="E14" s="85">
        <f t="shared" si="2"/>
        <v>2271012.8022514386</v>
      </c>
      <c r="F14" s="86">
        <f t="shared" si="3"/>
        <v>6421635.9337961208</v>
      </c>
      <c r="G14" s="84">
        <f t="shared" ref="G14:G30" si="59">F14*-$B$10</f>
        <v>-2234712.7466726713</v>
      </c>
      <c r="H14" s="85">
        <f t="shared" si="4"/>
        <v>2293427.5978400907</v>
      </c>
      <c r="I14" s="86">
        <f t="shared" si="5"/>
        <v>6480350.7849635407</v>
      </c>
      <c r="J14" s="84">
        <f t="shared" ref="J14:J30" si="60">I14*-$B$10</f>
        <v>-2255145.3634817745</v>
      </c>
      <c r="K14" s="85">
        <f t="shared" si="6"/>
        <v>2315593.4415587829</v>
      </c>
      <c r="L14" s="86">
        <f t="shared" si="7"/>
        <v>6540798.8630405487</v>
      </c>
      <c r="M14" s="84">
        <f t="shared" ref="M14:M30" si="61">L14*-$B$10</f>
        <v>-2276181.1387862614</v>
      </c>
      <c r="N14" s="85">
        <f t="shared" si="8"/>
        <v>2337782.5913758571</v>
      </c>
      <c r="O14" s="86">
        <f t="shared" si="9"/>
        <v>6602400.3156301454</v>
      </c>
      <c r="P14" s="84">
        <f t="shared" ref="P14:P30" si="62">O14*-$B$10</f>
        <v>-2297618.2854471351</v>
      </c>
      <c r="Q14" s="85">
        <f t="shared" si="10"/>
        <v>2361930.4112363323</v>
      </c>
      <c r="R14" s="86">
        <f t="shared" si="11"/>
        <v>6666712.4414193425</v>
      </c>
      <c r="S14" s="84">
        <f t="shared" ref="S14:S30" si="63">R14*-$B$10</f>
        <v>-2319998.7393919565</v>
      </c>
      <c r="T14" s="85">
        <f t="shared" si="12"/>
        <v>2384466.3971386785</v>
      </c>
      <c r="U14" s="86">
        <f t="shared" si="13"/>
        <v>6731180.0991660645</v>
      </c>
      <c r="V14" s="84">
        <f t="shared" ref="V14:V30" si="64">U14*-$B$10</f>
        <v>-2342433.318056955</v>
      </c>
      <c r="W14" s="85">
        <f t="shared" si="14"/>
        <v>2405263.3927180916</v>
      </c>
      <c r="X14" s="86">
        <f t="shared" si="15"/>
        <v>6794010.1738272011</v>
      </c>
      <c r="Y14" s="84">
        <f t="shared" ref="Y14:Y30" si="65">X14*-$B$10</f>
        <v>-2364298.0220307037</v>
      </c>
      <c r="Z14" s="85">
        <f t="shared" si="16"/>
        <v>2425961.4576730742</v>
      </c>
      <c r="AA14" s="86">
        <f t="shared" si="17"/>
        <v>6855673.6094695721</v>
      </c>
      <c r="AB14" s="84">
        <f t="shared" ref="AB14:AB30" si="66">AA14*-$B$10</f>
        <v>-2385756.7386341183</v>
      </c>
      <c r="AC14" s="85">
        <f t="shared" si="18"/>
        <v>2445951.7002868927</v>
      </c>
      <c r="AD14" s="86">
        <f t="shared" si="19"/>
        <v>6915868.5711223464</v>
      </c>
      <c r="AE14" s="84">
        <f t="shared" ref="AE14:AE30" si="67">AD14*-$B$10</f>
        <v>-2406704.4300756366</v>
      </c>
      <c r="AF14" s="85">
        <f t="shared" si="20"/>
        <v>2466574.5931099555</v>
      </c>
      <c r="AG14" s="86">
        <f t="shared" si="21"/>
        <v>6975738.7341566663</v>
      </c>
      <c r="AH14" s="84">
        <f t="shared" ref="AH14:AH30" si="68">AG14*-$B$10</f>
        <v>-2427539.0924354312</v>
      </c>
      <c r="AI14" s="85">
        <f t="shared" si="22"/>
        <v>2488322.071555892</v>
      </c>
      <c r="AJ14" s="86">
        <f t="shared" si="23"/>
        <v>7036521.7132771276</v>
      </c>
      <c r="AK14" s="84">
        <f t="shared" ref="AK14:AK30" si="69">AJ14*-$B$10</f>
        <v>-2448691.4124394925</v>
      </c>
      <c r="AL14" s="85">
        <f t="shared" si="24"/>
        <v>2510014.7307864474</v>
      </c>
      <c r="AM14" s="86">
        <f t="shared" si="25"/>
        <v>7097845.0316240825</v>
      </c>
      <c r="AN14" s="84">
        <f t="shared" ref="AN14:AN30" si="70">AM14*-$B$10</f>
        <v>-2470031.7691011</v>
      </c>
      <c r="AO14" s="85">
        <f t="shared" si="26"/>
        <v>2532636.5936888196</v>
      </c>
      <c r="AP14" s="86">
        <f t="shared" si="27"/>
        <v>7160449.856211802</v>
      </c>
      <c r="AQ14" s="84">
        <f t="shared" ref="AQ14:AQ30" si="71">AP14*-$B$10</f>
        <v>-2491818.0866301102</v>
      </c>
      <c r="AR14" s="85">
        <f t="shared" si="28"/>
        <v>2555499.0385188432</v>
      </c>
      <c r="AS14" s="86">
        <f t="shared" si="29"/>
        <v>7224130.8081005355</v>
      </c>
      <c r="AT14" s="84">
        <f t="shared" ref="AT14:AT30" si="72">AS14*-$B$10</f>
        <v>-2513978.893685062</v>
      </c>
      <c r="AU14" s="85">
        <f t="shared" si="30"/>
        <v>2580406.4310077154</v>
      </c>
      <c r="AV14" s="86">
        <f t="shared" si="31"/>
        <v>7290558.3454231881</v>
      </c>
      <c r="AW14" s="84">
        <f t="shared" ref="AW14:AW30" si="73">AV14*-$B$10</f>
        <v>-2537095.5053889044</v>
      </c>
      <c r="AX14" s="85">
        <f t="shared" si="32"/>
        <v>2603813.8147334829</v>
      </c>
      <c r="AY14" s="86">
        <f t="shared" si="33"/>
        <v>7357276.6547677666</v>
      </c>
      <c r="AZ14" s="84">
        <f t="shared" ref="AZ14:AZ30" si="74">AY14*-$B$10</f>
        <v>-2560313.3050066167</v>
      </c>
      <c r="BA14" s="85">
        <f t="shared" si="34"/>
        <v>2626255.8505357024</v>
      </c>
      <c r="BB14" s="86">
        <f t="shared" si="35"/>
        <v>7423219.2002968527</v>
      </c>
      <c r="BC14" s="84">
        <f t="shared" ref="BC14:BC30" si="75">BB14*-$B$10</f>
        <v>-2583261.1408168571</v>
      </c>
      <c r="BD14" s="85">
        <f t="shared" si="36"/>
        <v>2650190.3416834082</v>
      </c>
      <c r="BE14" s="86">
        <f t="shared" si="37"/>
        <v>7490148.4011634039</v>
      </c>
      <c r="BF14" s="84">
        <f t="shared" ref="BF14:BF30" si="76">BE14*-$B$10</f>
        <v>-2606552.3301404291</v>
      </c>
      <c r="BG14" s="85">
        <f t="shared" si="38"/>
        <v>2673046.8069100394</v>
      </c>
      <c r="BH14" s="86">
        <f t="shared" si="39"/>
        <v>7556642.8779330142</v>
      </c>
      <c r="BI14" s="84">
        <f t="shared" ref="BI14:BI30" si="77">BH14*-$B$10</f>
        <v>-2629692.2365992083</v>
      </c>
      <c r="BJ14" s="85">
        <f t="shared" si="40"/>
        <v>2696322.8947830247</v>
      </c>
      <c r="BK14" s="86">
        <f t="shared" si="41"/>
        <v>7623273.5361168301</v>
      </c>
      <c r="BL14" s="84">
        <f t="shared" ref="BL14:BL30" si="78">BK14*-$B$10</f>
        <v>-2652879.533838985</v>
      </c>
      <c r="BM14" s="85">
        <f t="shared" si="42"/>
        <v>2041361.5731502527</v>
      </c>
      <c r="BN14" s="86">
        <f t="shared" si="43"/>
        <v>7011755.5754280984</v>
      </c>
      <c r="BO14" s="84">
        <f t="shared" ref="BO14:BO30" si="79">BN14*-$B$10</f>
        <v>-2440072.8603279027</v>
      </c>
      <c r="BP14" s="85">
        <f t="shared" si="44"/>
        <v>1878536.0430379177</v>
      </c>
      <c r="BQ14" s="86">
        <f t="shared" si="45"/>
        <v>6450218.7581381127</v>
      </c>
      <c r="BR14" s="84">
        <f t="shared" ref="BR14:BR30" si="80">BQ14*-$B$10</f>
        <v>-2244659.4958424265</v>
      </c>
      <c r="BS14" s="85">
        <f t="shared" si="46"/>
        <v>1728255.8538347902</v>
      </c>
      <c r="BT14" s="86">
        <f t="shared" si="47"/>
        <v>5933815.1161304759</v>
      </c>
      <c r="BU14" s="84">
        <f t="shared" ref="BU14:BU30" si="81">BT14*-$B$10</f>
        <v>-2064952.3599786111</v>
      </c>
      <c r="BV14" s="85">
        <f t="shared" si="48"/>
        <v>1589096.2106615643</v>
      </c>
      <c r="BW14" s="86">
        <f t="shared" si="49"/>
        <v>5457958.9668134293</v>
      </c>
      <c r="BX14" s="84">
        <f t="shared" ref="BX14:BX30" si="82">BW14*-$B$10</f>
        <v>-1899355.6470187793</v>
      </c>
      <c r="BY14" s="85">
        <f t="shared" si="50"/>
        <v>1461349.0472644621</v>
      </c>
      <c r="BZ14" s="86">
        <f t="shared" si="51"/>
        <v>5019952.3670591125</v>
      </c>
      <c r="CA14" s="84">
        <f t="shared" ref="CA14:CA30" si="83">BZ14*-$B$10</f>
        <v>-1746930.4797111237</v>
      </c>
      <c r="CB14" s="85">
        <f t="shared" si="52"/>
        <v>1344105.8406976173</v>
      </c>
      <c r="CC14" s="86">
        <f t="shared" si="53"/>
        <v>4617127.7280456061</v>
      </c>
      <c r="CD14" s="84">
        <f t="shared" ref="CD14:CD30" si="84">CC14*-$B$10</f>
        <v>-1606748.5440240358</v>
      </c>
      <c r="CE14" s="85">
        <f t="shared" ref="CE14:CE30" si="85">(-CD14*0.25)+((-CD14*0.25)*CE$9)</f>
        <v>412082.81757387047</v>
      </c>
      <c r="CF14" s="86">
        <f t="shared" si="54"/>
        <v>3422462.0015954408</v>
      </c>
      <c r="CG14" s="84">
        <f t="shared" ref="CG14:CG30" si="86">CF14*-$B$10</f>
        <v>-1191007.9516835806</v>
      </c>
      <c r="CH14" s="85"/>
      <c r="CI14" s="86">
        <f t="shared" si="55"/>
        <v>2231454.0499118604</v>
      </c>
      <c r="CJ14" s="87">
        <f>+CI14</f>
        <v>2231454.0499118604</v>
      </c>
      <c r="CK14" s="85"/>
      <c r="CL14" s="85">
        <f t="shared" si="56"/>
        <v>-21341.775850728987</v>
      </c>
      <c r="CM14" s="88">
        <f t="shared" si="57"/>
        <v>2210112.2740611313</v>
      </c>
    </row>
    <row r="15" spans="1:91" x14ac:dyDescent="0.2">
      <c r="A15" s="56" t="s">
        <v>86</v>
      </c>
      <c r="B15" s="53" t="s">
        <v>87</v>
      </c>
      <c r="C15" s="83">
        <v>2743969.943678</v>
      </c>
      <c r="D15" s="84">
        <f t="shared" si="58"/>
        <v>-954894.46503066143</v>
      </c>
      <c r="E15" s="85">
        <f t="shared" si="2"/>
        <v>978892.37047887524</v>
      </c>
      <c r="F15" s="86">
        <f t="shared" si="3"/>
        <v>2767967.8491262142</v>
      </c>
      <c r="G15" s="84">
        <f t="shared" si="59"/>
        <v>-963245.67424766661</v>
      </c>
      <c r="H15" s="85">
        <f t="shared" si="4"/>
        <v>988553.99474000791</v>
      </c>
      <c r="I15" s="86">
        <f t="shared" si="5"/>
        <v>2793276.1696185553</v>
      </c>
      <c r="J15" s="84">
        <f t="shared" si="60"/>
        <v>-972052.90452110232</v>
      </c>
      <c r="K15" s="85">
        <f t="shared" si="6"/>
        <v>998108.31133388332</v>
      </c>
      <c r="L15" s="86">
        <f t="shared" si="7"/>
        <v>2819331.5764313363</v>
      </c>
      <c r="M15" s="84">
        <f t="shared" si="61"/>
        <v>-981120.11890767748</v>
      </c>
      <c r="N15" s="85">
        <f t="shared" si="8"/>
        <v>1007672.6737372188</v>
      </c>
      <c r="O15" s="86">
        <f t="shared" si="9"/>
        <v>2845884.1312608775</v>
      </c>
      <c r="P15" s="84">
        <f t="shared" si="62"/>
        <v>-990360.33952218108</v>
      </c>
      <c r="Q15" s="85">
        <f t="shared" si="10"/>
        <v>1018081.296974253</v>
      </c>
      <c r="R15" s="86">
        <f t="shared" si="11"/>
        <v>2873605.0887129493</v>
      </c>
      <c r="S15" s="84">
        <f t="shared" si="63"/>
        <v>-1000007.161236581</v>
      </c>
      <c r="T15" s="85">
        <f t="shared" si="12"/>
        <v>1027795.1588420311</v>
      </c>
      <c r="U15" s="86">
        <f t="shared" si="13"/>
        <v>2901393.0863183998</v>
      </c>
      <c r="V15" s="84">
        <f t="shared" si="64"/>
        <v>-1009677.3127514927</v>
      </c>
      <c r="W15" s="85">
        <f t="shared" si="14"/>
        <v>1036759.45014034</v>
      </c>
      <c r="X15" s="86">
        <f t="shared" si="15"/>
        <v>2928475.2237072471</v>
      </c>
      <c r="Y15" s="84">
        <f t="shared" si="65"/>
        <v>-1019101.8267310981</v>
      </c>
      <c r="Z15" s="85">
        <f t="shared" si="16"/>
        <v>1045681.0985995746</v>
      </c>
      <c r="AA15" s="86">
        <f t="shared" si="17"/>
        <v>2955054.4955757237</v>
      </c>
      <c r="AB15" s="84">
        <f t="shared" si="66"/>
        <v>-1028351.3448062611</v>
      </c>
      <c r="AC15" s="85">
        <f t="shared" si="18"/>
        <v>1054297.6488714574</v>
      </c>
      <c r="AD15" s="86">
        <f t="shared" si="19"/>
        <v>2981000.79964092</v>
      </c>
      <c r="AE15" s="84">
        <f t="shared" si="67"/>
        <v>-1037380.5917179998</v>
      </c>
      <c r="AF15" s="85">
        <f t="shared" si="20"/>
        <v>1063186.8953000491</v>
      </c>
      <c r="AG15" s="86">
        <f t="shared" si="21"/>
        <v>3006807.103222969</v>
      </c>
      <c r="AH15" s="84">
        <f t="shared" si="68"/>
        <v>-1046361.1188225967</v>
      </c>
      <c r="AI15" s="85">
        <f t="shared" si="22"/>
        <v>1072560.8806456076</v>
      </c>
      <c r="AJ15" s="86">
        <f t="shared" si="23"/>
        <v>3033006.8650459796</v>
      </c>
      <c r="AK15" s="84">
        <f t="shared" si="69"/>
        <v>-1055478.56838051</v>
      </c>
      <c r="AL15" s="85">
        <f t="shared" si="24"/>
        <v>1081911.2368369668</v>
      </c>
      <c r="AM15" s="86">
        <f t="shared" si="25"/>
        <v>3059439.5335024362</v>
      </c>
      <c r="AN15" s="84">
        <f t="shared" si="70"/>
        <v>-1064677.0688463093</v>
      </c>
      <c r="AO15" s="85">
        <f t="shared" si="26"/>
        <v>1091662.1149382256</v>
      </c>
      <c r="AP15" s="86">
        <f t="shared" si="27"/>
        <v>3086424.5795943523</v>
      </c>
      <c r="AQ15" s="84">
        <f t="shared" si="71"/>
        <v>-1074067.7953049338</v>
      </c>
      <c r="AR15" s="85">
        <f t="shared" si="28"/>
        <v>1101516.6929451909</v>
      </c>
      <c r="AS15" s="86">
        <f t="shared" si="29"/>
        <v>3113873.4772346094</v>
      </c>
      <c r="AT15" s="84">
        <f t="shared" si="72"/>
        <v>-1083619.9409063328</v>
      </c>
      <c r="AU15" s="85">
        <f t="shared" si="30"/>
        <v>1112252.7206997278</v>
      </c>
      <c r="AV15" s="86">
        <f t="shared" si="31"/>
        <v>3142506.2570280042</v>
      </c>
      <c r="AW15" s="84">
        <f t="shared" si="73"/>
        <v>-1093584.074444365</v>
      </c>
      <c r="AX15" s="85">
        <f t="shared" si="32"/>
        <v>1122342.1879714706</v>
      </c>
      <c r="AY15" s="86">
        <f t="shared" si="33"/>
        <v>3171264.3705551098</v>
      </c>
      <c r="AZ15" s="84">
        <f t="shared" si="74"/>
        <v>-1103591.8237985538</v>
      </c>
      <c r="BA15" s="85">
        <f t="shared" si="34"/>
        <v>1132015.553794432</v>
      </c>
      <c r="BB15" s="86">
        <f t="shared" si="35"/>
        <v>3199688.1005509878</v>
      </c>
      <c r="BC15" s="84">
        <f t="shared" si="75"/>
        <v>-1113483.2085460883</v>
      </c>
      <c r="BD15" s="85">
        <f t="shared" si="36"/>
        <v>1142332.2242916459</v>
      </c>
      <c r="BE15" s="86">
        <f t="shared" si="37"/>
        <v>3228537.1162965456</v>
      </c>
      <c r="BF15" s="84">
        <f t="shared" si="76"/>
        <v>-1123522.5916379055</v>
      </c>
      <c r="BG15" s="85">
        <f t="shared" si="38"/>
        <v>1152184.2248634982</v>
      </c>
      <c r="BH15" s="86">
        <f t="shared" si="39"/>
        <v>3257198.7495221384</v>
      </c>
      <c r="BI15" s="84">
        <f t="shared" si="77"/>
        <v>-1133496.7660959437</v>
      </c>
      <c r="BJ15" s="85">
        <f t="shared" si="40"/>
        <v>1162217.0986592218</v>
      </c>
      <c r="BK15" s="86">
        <f t="shared" si="41"/>
        <v>3285919.0820854167</v>
      </c>
      <c r="BL15" s="84">
        <f t="shared" si="78"/>
        <v>-1143491.3677721391</v>
      </c>
      <c r="BM15" s="85">
        <f t="shared" si="42"/>
        <v>879904.00906788628</v>
      </c>
      <c r="BN15" s="86">
        <f t="shared" si="43"/>
        <v>3022331.7233811636</v>
      </c>
      <c r="BO15" s="84">
        <f t="shared" si="79"/>
        <v>-1051763.6466071734</v>
      </c>
      <c r="BP15" s="85">
        <f t="shared" si="44"/>
        <v>809720.05018041178</v>
      </c>
      <c r="BQ15" s="86">
        <f t="shared" si="45"/>
        <v>2780288.1269544018</v>
      </c>
      <c r="BR15" s="84">
        <f t="shared" si="80"/>
        <v>-967533.09916384739</v>
      </c>
      <c r="BS15" s="85">
        <f t="shared" si="46"/>
        <v>744943.60748523043</v>
      </c>
      <c r="BT15" s="86">
        <f t="shared" si="47"/>
        <v>2557698.6352757849</v>
      </c>
      <c r="BU15" s="84">
        <f t="shared" si="81"/>
        <v>-890072.53001016355</v>
      </c>
      <c r="BV15" s="85">
        <f t="shared" si="48"/>
        <v>684960.54052682978</v>
      </c>
      <c r="BW15" s="86">
        <f t="shared" si="49"/>
        <v>2352586.6457924512</v>
      </c>
      <c r="BX15" s="84">
        <f t="shared" si="82"/>
        <v>-818694.08655442635</v>
      </c>
      <c r="BY15" s="85">
        <f t="shared" si="50"/>
        <v>629896.68378600979</v>
      </c>
      <c r="BZ15" s="86">
        <f t="shared" si="51"/>
        <v>2163789.2430240349</v>
      </c>
      <c r="CA15" s="84">
        <f t="shared" si="83"/>
        <v>-752993.07720806415</v>
      </c>
      <c r="CB15" s="85">
        <f t="shared" si="52"/>
        <v>579360.42952756444</v>
      </c>
      <c r="CC15" s="86">
        <f t="shared" si="53"/>
        <v>1990156.5953435353</v>
      </c>
      <c r="CD15" s="84">
        <f t="shared" si="84"/>
        <v>-692569.36352973955</v>
      </c>
      <c r="CE15" s="85">
        <f t="shared" si="85"/>
        <v>177623.27263351044</v>
      </c>
      <c r="CF15" s="86">
        <f t="shared" si="54"/>
        <v>1475210.5044473063</v>
      </c>
      <c r="CG15" s="84">
        <f t="shared" si="86"/>
        <v>-513369.45169437601</v>
      </c>
      <c r="CH15" s="85"/>
      <c r="CI15" s="86">
        <f t="shared" si="55"/>
        <v>961841.05275293021</v>
      </c>
      <c r="CJ15" s="87">
        <v>0</v>
      </c>
      <c r="CK15" s="85" t="s">
        <v>88</v>
      </c>
      <c r="CL15" s="85">
        <f t="shared" si="56"/>
        <v>0</v>
      </c>
      <c r="CM15" s="88">
        <f t="shared" si="57"/>
        <v>0</v>
      </c>
    </row>
    <row r="16" spans="1:91" x14ac:dyDescent="0.2">
      <c r="A16" s="56" t="s">
        <v>89</v>
      </c>
      <c r="B16" s="53" t="s">
        <v>90</v>
      </c>
      <c r="C16" s="83">
        <v>1271022.4918780001</v>
      </c>
      <c r="D16" s="84">
        <f t="shared" si="58"/>
        <v>-442312.54982223146</v>
      </c>
      <c r="E16" s="85">
        <f t="shared" si="2"/>
        <v>453428.51618072478</v>
      </c>
      <c r="F16" s="86">
        <f t="shared" si="3"/>
        <v>1282138.4582364934</v>
      </c>
      <c r="G16" s="84">
        <f t="shared" si="59"/>
        <v>-446180.87745229458</v>
      </c>
      <c r="H16" s="85">
        <f t="shared" si="4"/>
        <v>457903.83551586058</v>
      </c>
      <c r="I16" s="86">
        <f t="shared" si="5"/>
        <v>1293861.4163000593</v>
      </c>
      <c r="J16" s="84">
        <f t="shared" si="60"/>
        <v>-450260.43663058535</v>
      </c>
      <c r="K16" s="85">
        <f t="shared" si="6"/>
        <v>462329.44932891178</v>
      </c>
      <c r="L16" s="86">
        <f t="shared" si="7"/>
        <v>1305930.4289983858</v>
      </c>
      <c r="M16" s="84">
        <f t="shared" si="61"/>
        <v>-454460.42192946561</v>
      </c>
      <c r="N16" s="85">
        <f t="shared" si="8"/>
        <v>466759.71641806851</v>
      </c>
      <c r="O16" s="86">
        <f t="shared" si="9"/>
        <v>1318229.7234869888</v>
      </c>
      <c r="P16" s="84">
        <f t="shared" si="62"/>
        <v>-458740.54469757684</v>
      </c>
      <c r="Q16" s="85">
        <f t="shared" si="10"/>
        <v>471581.04992947786</v>
      </c>
      <c r="R16" s="86">
        <f t="shared" si="11"/>
        <v>1331070.2287188899</v>
      </c>
      <c r="S16" s="84">
        <f t="shared" si="63"/>
        <v>-463209.00740883546</v>
      </c>
      <c r="T16" s="85">
        <f t="shared" si="12"/>
        <v>476080.56602125871</v>
      </c>
      <c r="U16" s="86">
        <f t="shared" si="13"/>
        <v>1343941.7873313131</v>
      </c>
      <c r="V16" s="84">
        <f t="shared" si="64"/>
        <v>-467688.27661644417</v>
      </c>
      <c r="W16" s="85">
        <f t="shared" si="14"/>
        <v>480232.87675999239</v>
      </c>
      <c r="X16" s="86">
        <f t="shared" si="15"/>
        <v>1356486.3874748615</v>
      </c>
      <c r="Y16" s="84">
        <f t="shared" si="65"/>
        <v>-472053.76511995192</v>
      </c>
      <c r="Z16" s="85">
        <f t="shared" si="16"/>
        <v>484365.43509301712</v>
      </c>
      <c r="AA16" s="86">
        <f t="shared" si="17"/>
        <v>1368798.0574479266</v>
      </c>
      <c r="AB16" s="84">
        <f t="shared" si="66"/>
        <v>-476338.19452474563</v>
      </c>
      <c r="AC16" s="85">
        <f t="shared" si="18"/>
        <v>488356.67020956526</v>
      </c>
      <c r="AD16" s="86">
        <f t="shared" si="19"/>
        <v>1380816.5331327461</v>
      </c>
      <c r="AE16" s="84">
        <f t="shared" si="67"/>
        <v>-480520.59307323588</v>
      </c>
      <c r="AF16" s="85">
        <f t="shared" si="20"/>
        <v>492474.21973761945</v>
      </c>
      <c r="AG16" s="86">
        <f t="shared" si="21"/>
        <v>1392770.1597971297</v>
      </c>
      <c r="AH16" s="84">
        <f t="shared" si="68"/>
        <v>-484680.42432982865</v>
      </c>
      <c r="AI16" s="85">
        <f t="shared" si="22"/>
        <v>496816.30309031444</v>
      </c>
      <c r="AJ16" s="86">
        <f t="shared" si="23"/>
        <v>1404906.0385576154</v>
      </c>
      <c r="AK16" s="84">
        <f t="shared" si="69"/>
        <v>-488903.67884592502</v>
      </c>
      <c r="AL16" s="85">
        <f t="shared" si="24"/>
        <v>501147.44128432777</v>
      </c>
      <c r="AM16" s="86">
        <f t="shared" si="25"/>
        <v>1417149.8009960181</v>
      </c>
      <c r="AN16" s="84">
        <f t="shared" si="70"/>
        <v>-493164.47660375683</v>
      </c>
      <c r="AO16" s="85">
        <f t="shared" si="26"/>
        <v>505664.1035060896</v>
      </c>
      <c r="AP16" s="86">
        <f t="shared" si="27"/>
        <v>1429649.4278983509</v>
      </c>
      <c r="AQ16" s="84">
        <f t="shared" si="71"/>
        <v>-497514.31453528581</v>
      </c>
      <c r="AR16" s="85">
        <f t="shared" si="28"/>
        <v>510228.8001142568</v>
      </c>
      <c r="AS16" s="86">
        <f t="shared" si="29"/>
        <v>1442363.9134773219</v>
      </c>
      <c r="AT16" s="84">
        <f t="shared" si="72"/>
        <v>-501938.9227322684</v>
      </c>
      <c r="AU16" s="85">
        <f t="shared" si="30"/>
        <v>515201.78926119761</v>
      </c>
      <c r="AV16" s="86">
        <f t="shared" si="31"/>
        <v>1455626.7800062511</v>
      </c>
      <c r="AW16" s="84">
        <f t="shared" si="73"/>
        <v>-506554.36608582764</v>
      </c>
      <c r="AX16" s="85">
        <f t="shared" si="32"/>
        <v>519875.28791339614</v>
      </c>
      <c r="AY16" s="86">
        <f t="shared" si="33"/>
        <v>1468947.7018338195</v>
      </c>
      <c r="AZ16" s="84">
        <f t="shared" si="74"/>
        <v>-511190.0125336168</v>
      </c>
      <c r="BA16" s="85">
        <f t="shared" si="34"/>
        <v>524356.04600678373</v>
      </c>
      <c r="BB16" s="86">
        <f t="shared" si="35"/>
        <v>1482113.7353069866</v>
      </c>
      <c r="BC16" s="84">
        <f t="shared" si="75"/>
        <v>-515771.75823345635</v>
      </c>
      <c r="BD16" s="85">
        <f t="shared" si="36"/>
        <v>529134.7864858713</v>
      </c>
      <c r="BE16" s="86">
        <f t="shared" si="37"/>
        <v>1495476.7635594015</v>
      </c>
      <c r="BF16" s="84">
        <f t="shared" si="76"/>
        <v>-520422.05760852003</v>
      </c>
      <c r="BG16" s="85">
        <f t="shared" si="38"/>
        <v>533698.28921142756</v>
      </c>
      <c r="BH16" s="86">
        <f t="shared" si="39"/>
        <v>1508752.9951623091</v>
      </c>
      <c r="BI16" s="84">
        <f t="shared" si="77"/>
        <v>-525042.15197336173</v>
      </c>
      <c r="BJ16" s="85">
        <f t="shared" si="40"/>
        <v>538345.57344350091</v>
      </c>
      <c r="BK16" s="86">
        <f t="shared" si="41"/>
        <v>1522056.4166324483</v>
      </c>
      <c r="BL16" s="84">
        <f t="shared" si="78"/>
        <v>-529671.70834189048</v>
      </c>
      <c r="BM16" s="85">
        <f t="shared" si="42"/>
        <v>407576.54390333476</v>
      </c>
      <c r="BN16" s="86">
        <f t="shared" si="43"/>
        <v>1399961.2521938926</v>
      </c>
      <c r="BO16" s="84">
        <f t="shared" si="79"/>
        <v>-487182.90594155825</v>
      </c>
      <c r="BP16" s="85">
        <f t="shared" si="44"/>
        <v>375066.93478004728</v>
      </c>
      <c r="BQ16" s="86">
        <f t="shared" si="45"/>
        <v>1287845.2810323816</v>
      </c>
      <c r="BR16" s="84">
        <f t="shared" si="80"/>
        <v>-448166.83707013214</v>
      </c>
      <c r="BS16" s="85">
        <f t="shared" si="46"/>
        <v>345062.11792732915</v>
      </c>
      <c r="BT16" s="86">
        <f t="shared" si="47"/>
        <v>1184740.5618895786</v>
      </c>
      <c r="BU16" s="84">
        <f t="shared" si="81"/>
        <v>-412286.66066556255</v>
      </c>
      <c r="BV16" s="85">
        <f t="shared" si="48"/>
        <v>317277.6199915536</v>
      </c>
      <c r="BW16" s="86">
        <f t="shared" si="49"/>
        <v>1089731.5212155697</v>
      </c>
      <c r="BX16" s="84">
        <f t="shared" si="82"/>
        <v>-379223.75949330017</v>
      </c>
      <c r="BY16" s="85">
        <f t="shared" si="50"/>
        <v>291771.72822026123</v>
      </c>
      <c r="BZ16" s="86">
        <f t="shared" si="51"/>
        <v>1002279.4899425306</v>
      </c>
      <c r="CA16" s="84">
        <f t="shared" si="83"/>
        <v>-348790.67810670874</v>
      </c>
      <c r="CB16" s="85">
        <f t="shared" si="52"/>
        <v>268363.04768214561</v>
      </c>
      <c r="CC16" s="86">
        <f t="shared" si="53"/>
        <v>921851.85951796756</v>
      </c>
      <c r="CD16" s="84">
        <f t="shared" si="84"/>
        <v>-320802.07010285981</v>
      </c>
      <c r="CE16" s="85">
        <f t="shared" si="85"/>
        <v>82276.110610584263</v>
      </c>
      <c r="CF16" s="86">
        <f t="shared" si="54"/>
        <v>683325.90002569207</v>
      </c>
      <c r="CG16" s="84">
        <f t="shared" si="86"/>
        <v>-237795.65124245349</v>
      </c>
      <c r="CH16" s="85"/>
      <c r="CI16" s="86">
        <f t="shared" si="55"/>
        <v>445530.24878323858</v>
      </c>
      <c r="CJ16" s="87">
        <v>0</v>
      </c>
      <c r="CK16" s="85" t="s">
        <v>91</v>
      </c>
      <c r="CL16" s="85">
        <f t="shared" si="56"/>
        <v>0</v>
      </c>
      <c r="CM16" s="88">
        <f t="shared" si="57"/>
        <v>0</v>
      </c>
    </row>
    <row r="17" spans="1:91" x14ac:dyDescent="0.2">
      <c r="A17" s="56" t="s">
        <v>92</v>
      </c>
      <c r="B17" s="53" t="s">
        <v>93</v>
      </c>
      <c r="C17" s="83">
        <v>5259560.2529250002</v>
      </c>
      <c r="D17" s="84">
        <f t="shared" si="58"/>
        <v>-1830313.406159783</v>
      </c>
      <c r="E17" s="85">
        <f t="shared" si="2"/>
        <v>1876311.8799913495</v>
      </c>
      <c r="F17" s="86">
        <f t="shared" si="3"/>
        <v>5305558.7267565671</v>
      </c>
      <c r="G17" s="84">
        <f t="shared" si="59"/>
        <v>-1846320.7564453864</v>
      </c>
      <c r="H17" s="85">
        <f t="shared" si="4"/>
        <v>1894830.994990997</v>
      </c>
      <c r="I17" s="86">
        <f t="shared" si="5"/>
        <v>5354068.9653021777</v>
      </c>
      <c r="J17" s="84">
        <f t="shared" si="60"/>
        <v>-1863202.1943748526</v>
      </c>
      <c r="K17" s="85">
        <f t="shared" si="6"/>
        <v>1913144.4258347959</v>
      </c>
      <c r="L17" s="86">
        <f t="shared" si="7"/>
        <v>5404011.1967621204</v>
      </c>
      <c r="M17" s="84">
        <f t="shared" si="61"/>
        <v>-1880581.9621460901</v>
      </c>
      <c r="N17" s="85">
        <f t="shared" si="8"/>
        <v>1931477.1121883951</v>
      </c>
      <c r="O17" s="86">
        <f t="shared" si="9"/>
        <v>5454906.3468044251</v>
      </c>
      <c r="P17" s="84">
        <f t="shared" si="62"/>
        <v>-1898293.3431268742</v>
      </c>
      <c r="Q17" s="85">
        <f t="shared" si="10"/>
        <v>1951428.0526829537</v>
      </c>
      <c r="R17" s="86">
        <f t="shared" si="11"/>
        <v>5508041.0563605046</v>
      </c>
      <c r="S17" s="84">
        <f t="shared" si="63"/>
        <v>-1916784.0850437128</v>
      </c>
      <c r="T17" s="85">
        <f t="shared" si="12"/>
        <v>1970047.2951786236</v>
      </c>
      <c r="U17" s="86">
        <f t="shared" si="13"/>
        <v>5561304.2664954159</v>
      </c>
      <c r="V17" s="84">
        <f t="shared" si="64"/>
        <v>-1935319.544830644</v>
      </c>
      <c r="W17" s="85">
        <f t="shared" si="14"/>
        <v>1987229.7830250573</v>
      </c>
      <c r="X17" s="86">
        <f t="shared" si="15"/>
        <v>5613214.5046898294</v>
      </c>
      <c r="Y17" s="84">
        <f t="shared" si="65"/>
        <v>-1953384.1738709414</v>
      </c>
      <c r="Z17" s="85">
        <f t="shared" si="16"/>
        <v>2004330.5343415469</v>
      </c>
      <c r="AA17" s="86">
        <f t="shared" si="17"/>
        <v>5664160.8651604345</v>
      </c>
      <c r="AB17" s="84">
        <f t="shared" si="66"/>
        <v>-1971113.3759487271</v>
      </c>
      <c r="AC17" s="85">
        <f t="shared" si="18"/>
        <v>2020846.4824960583</v>
      </c>
      <c r="AD17" s="86">
        <f t="shared" si="19"/>
        <v>5713893.9717077659</v>
      </c>
      <c r="AE17" s="84">
        <f t="shared" si="67"/>
        <v>-1988420.3687896079</v>
      </c>
      <c r="AF17" s="85">
        <f t="shared" si="20"/>
        <v>2037885.1265606536</v>
      </c>
      <c r="AG17" s="86">
        <f t="shared" si="21"/>
        <v>5763358.7294788118</v>
      </c>
      <c r="AH17" s="84">
        <f t="shared" si="68"/>
        <v>-2005633.9769482827</v>
      </c>
      <c r="AI17" s="85">
        <f t="shared" si="22"/>
        <v>2055852.9038129495</v>
      </c>
      <c r="AJ17" s="86">
        <f t="shared" si="23"/>
        <v>5813577.6563434787</v>
      </c>
      <c r="AK17" s="84">
        <f t="shared" si="69"/>
        <v>-2023110.0340069009</v>
      </c>
      <c r="AL17" s="85">
        <f t="shared" si="24"/>
        <v>2073775.3894028778</v>
      </c>
      <c r="AM17" s="86">
        <f t="shared" si="25"/>
        <v>5864243.0117394552</v>
      </c>
      <c r="AN17" s="84">
        <f t="shared" si="70"/>
        <v>-2040741.447043292</v>
      </c>
      <c r="AO17" s="85">
        <f t="shared" si="26"/>
        <v>2092465.5835176697</v>
      </c>
      <c r="AP17" s="86">
        <f t="shared" si="27"/>
        <v>5915967.1482138326</v>
      </c>
      <c r="AQ17" s="84">
        <f t="shared" si="71"/>
        <v>-2058741.3131648828</v>
      </c>
      <c r="AR17" s="85">
        <f t="shared" si="28"/>
        <v>2111354.5465379101</v>
      </c>
      <c r="AS17" s="86">
        <f t="shared" si="29"/>
        <v>5968580.3815868599</v>
      </c>
      <c r="AT17" s="84">
        <f t="shared" si="72"/>
        <v>-2077050.5827146538</v>
      </c>
      <c r="AU17" s="85">
        <f t="shared" si="30"/>
        <v>2131933.0463068881</v>
      </c>
      <c r="AV17" s="86">
        <f t="shared" si="31"/>
        <v>6023462.845179094</v>
      </c>
      <c r="AW17" s="84">
        <f t="shared" si="73"/>
        <v>-2096149.5385294631</v>
      </c>
      <c r="AX17" s="85">
        <f t="shared" si="32"/>
        <v>2151272.238107407</v>
      </c>
      <c r="AY17" s="86">
        <f t="shared" si="33"/>
        <v>6078585.5447570384</v>
      </c>
      <c r="AZ17" s="84">
        <f t="shared" si="74"/>
        <v>-2115332.0958478474</v>
      </c>
      <c r="BA17" s="85">
        <f t="shared" si="34"/>
        <v>2169813.8589847311</v>
      </c>
      <c r="BB17" s="86">
        <f t="shared" si="35"/>
        <v>6133067.3078939226</v>
      </c>
      <c r="BC17" s="84">
        <f t="shared" si="75"/>
        <v>-2134291.6089374074</v>
      </c>
      <c r="BD17" s="85">
        <f t="shared" si="36"/>
        <v>2189588.547193211</v>
      </c>
      <c r="BE17" s="86">
        <f t="shared" si="37"/>
        <v>6188364.2461497262</v>
      </c>
      <c r="BF17" s="84">
        <f t="shared" si="76"/>
        <v>-2153534.8008664097</v>
      </c>
      <c r="BG17" s="85">
        <f t="shared" si="38"/>
        <v>2208472.5698622251</v>
      </c>
      <c r="BH17" s="86">
        <f t="shared" si="39"/>
        <v>6243302.0151455421</v>
      </c>
      <c r="BI17" s="84">
        <f t="shared" si="77"/>
        <v>-2172653.0028190599</v>
      </c>
      <c r="BJ17" s="85">
        <f t="shared" si="40"/>
        <v>2227703.2849654197</v>
      </c>
      <c r="BK17" s="86">
        <f t="shared" si="41"/>
        <v>6298352.2972919019</v>
      </c>
      <c r="BL17" s="84">
        <f t="shared" si="78"/>
        <v>-2191810.359057982</v>
      </c>
      <c r="BM17" s="85">
        <f t="shared" si="42"/>
        <v>1686573.9229926097</v>
      </c>
      <c r="BN17" s="86">
        <f t="shared" si="43"/>
        <v>5793115.8612265298</v>
      </c>
      <c r="BO17" s="84">
        <f t="shared" si="79"/>
        <v>-2015989.3820672603</v>
      </c>
      <c r="BP17" s="85">
        <f t="shared" si="44"/>
        <v>1552047.3909480588</v>
      </c>
      <c r="BQ17" s="86">
        <f t="shared" si="45"/>
        <v>5329173.8701073285</v>
      </c>
      <c r="BR17" s="84">
        <f t="shared" si="80"/>
        <v>-1854538.7654394361</v>
      </c>
      <c r="BS17" s="85">
        <f t="shared" si="46"/>
        <v>1427885.825654533</v>
      </c>
      <c r="BT17" s="86">
        <f t="shared" si="47"/>
        <v>4902520.9303224254</v>
      </c>
      <c r="BU17" s="84">
        <f t="shared" si="81"/>
        <v>-1706064.6425255472</v>
      </c>
      <c r="BV17" s="85">
        <f t="shared" si="48"/>
        <v>1312912.060890889</v>
      </c>
      <c r="BW17" s="86">
        <f t="shared" si="49"/>
        <v>4509368.3486877671</v>
      </c>
      <c r="BX17" s="84">
        <f t="shared" si="82"/>
        <v>-1569248.5578667477</v>
      </c>
      <c r="BY17" s="85">
        <f t="shared" si="50"/>
        <v>1207367.2924600148</v>
      </c>
      <c r="BZ17" s="86">
        <f t="shared" si="51"/>
        <v>4147487.0832810346</v>
      </c>
      <c r="CA17" s="84">
        <f t="shared" si="83"/>
        <v>-1443314.81062169</v>
      </c>
      <c r="CB17" s="85">
        <f t="shared" si="52"/>
        <v>1110500.8982628698</v>
      </c>
      <c r="CC17" s="86">
        <f t="shared" si="53"/>
        <v>3814673.1709222142</v>
      </c>
      <c r="CD17" s="84">
        <f t="shared" si="84"/>
        <v>-1327496.4272866827</v>
      </c>
      <c r="CE17" s="85">
        <f t="shared" si="85"/>
        <v>340463.02398103155</v>
      </c>
      <c r="CF17" s="86">
        <f t="shared" si="54"/>
        <v>2827639.767616563</v>
      </c>
      <c r="CG17" s="84">
        <f t="shared" si="86"/>
        <v>-984011.34801733575</v>
      </c>
      <c r="CH17" s="85"/>
      <c r="CI17" s="86">
        <f t="shared" si="55"/>
        <v>1843628.4195992271</v>
      </c>
      <c r="CJ17" s="87">
        <f t="shared" ref="CJ17:CJ30" si="87">+CI17</f>
        <v>1843628.4195992271</v>
      </c>
      <c r="CK17" s="85"/>
      <c r="CL17" s="85">
        <f t="shared" si="56"/>
        <v>-17632.585571132226</v>
      </c>
      <c r="CM17" s="88">
        <f t="shared" si="57"/>
        <v>1825995.834028095</v>
      </c>
    </row>
    <row r="18" spans="1:91" x14ac:dyDescent="0.2">
      <c r="A18" s="56" t="s">
        <v>94</v>
      </c>
      <c r="B18" s="53" t="s">
        <v>95</v>
      </c>
      <c r="C18" s="83">
        <v>13503277.296484999</v>
      </c>
      <c r="D18" s="84">
        <f t="shared" si="58"/>
        <v>-4699105.6807657331</v>
      </c>
      <c r="E18" s="85">
        <f t="shared" si="2"/>
        <v>4817201.1331407344</v>
      </c>
      <c r="F18" s="86">
        <f t="shared" si="3"/>
        <v>13621372.748860002</v>
      </c>
      <c r="G18" s="84">
        <f t="shared" si="59"/>
        <v>-4740202.5936812693</v>
      </c>
      <c r="H18" s="85">
        <f t="shared" si="4"/>
        <v>4864746.6945755836</v>
      </c>
      <c r="I18" s="86">
        <f t="shared" si="5"/>
        <v>13745916.849754317</v>
      </c>
      <c r="J18" s="84">
        <f t="shared" si="60"/>
        <v>-4783543.6196535844</v>
      </c>
      <c r="K18" s="85">
        <f t="shared" si="6"/>
        <v>4911764.1871114448</v>
      </c>
      <c r="L18" s="86">
        <f t="shared" si="7"/>
        <v>13874137.417212177</v>
      </c>
      <c r="M18" s="84">
        <f t="shared" si="61"/>
        <v>-4828164.0465101879</v>
      </c>
      <c r="N18" s="85">
        <f t="shared" si="8"/>
        <v>4958831.1158122756</v>
      </c>
      <c r="O18" s="86">
        <f t="shared" si="9"/>
        <v>14004804.486514265</v>
      </c>
      <c r="P18" s="84">
        <f t="shared" si="62"/>
        <v>-4873635.8497002386</v>
      </c>
      <c r="Q18" s="85">
        <f t="shared" si="10"/>
        <v>5010052.7139817942</v>
      </c>
      <c r="R18" s="86">
        <f t="shared" si="11"/>
        <v>14141221.35079582</v>
      </c>
      <c r="S18" s="84">
        <f t="shared" si="63"/>
        <v>-4921108.5667172084</v>
      </c>
      <c r="T18" s="85">
        <f t="shared" si="12"/>
        <v>5057855.3405093076</v>
      </c>
      <c r="U18" s="86">
        <f t="shared" si="13"/>
        <v>14277968.12458792</v>
      </c>
      <c r="V18" s="84">
        <f t="shared" si="64"/>
        <v>-4968696.0913931709</v>
      </c>
      <c r="W18" s="85">
        <f t="shared" si="14"/>
        <v>5101969.2753016399</v>
      </c>
      <c r="X18" s="86">
        <f t="shared" si="15"/>
        <v>14411241.30849639</v>
      </c>
      <c r="Y18" s="84">
        <f t="shared" si="65"/>
        <v>-5015074.8157463353</v>
      </c>
      <c r="Z18" s="85">
        <f t="shared" si="16"/>
        <v>5145873.3615560699</v>
      </c>
      <c r="AA18" s="86">
        <f t="shared" si="17"/>
        <v>14542039.854306124</v>
      </c>
      <c r="AB18" s="84">
        <f t="shared" si="66"/>
        <v>-5060592.3724220339</v>
      </c>
      <c r="AC18" s="85">
        <f t="shared" si="18"/>
        <v>5188276.0372589892</v>
      </c>
      <c r="AD18" s="86">
        <f t="shared" si="19"/>
        <v>14669723.519143078</v>
      </c>
      <c r="AE18" s="84">
        <f t="shared" si="67"/>
        <v>-5105025.9585509729</v>
      </c>
      <c r="AF18" s="85">
        <f t="shared" si="20"/>
        <v>5232020.6707447218</v>
      </c>
      <c r="AG18" s="86">
        <f t="shared" si="21"/>
        <v>14796718.231336828</v>
      </c>
      <c r="AH18" s="84">
        <f t="shared" si="68"/>
        <v>-5149219.7909365529</v>
      </c>
      <c r="AI18" s="85">
        <f t="shared" si="22"/>
        <v>5278150.739984693</v>
      </c>
      <c r="AJ18" s="86">
        <f t="shared" si="23"/>
        <v>14925649.180384969</v>
      </c>
      <c r="AK18" s="84">
        <f t="shared" si="69"/>
        <v>-5194087.4287548438</v>
      </c>
      <c r="AL18" s="85">
        <f t="shared" si="24"/>
        <v>5324164.5284242248</v>
      </c>
      <c r="AM18" s="86">
        <f t="shared" si="25"/>
        <v>15055726.280054349</v>
      </c>
      <c r="AN18" s="84">
        <f t="shared" si="70"/>
        <v>-5239353.9240339585</v>
      </c>
      <c r="AO18" s="85">
        <f t="shared" si="26"/>
        <v>5372149.3145509372</v>
      </c>
      <c r="AP18" s="86">
        <f t="shared" si="27"/>
        <v>15188521.670571327</v>
      </c>
      <c r="AQ18" s="84">
        <f t="shared" si="71"/>
        <v>-5285566.3775188811</v>
      </c>
      <c r="AR18" s="85">
        <f t="shared" si="28"/>
        <v>5420644.4155175071</v>
      </c>
      <c r="AS18" s="86">
        <f t="shared" si="29"/>
        <v>15323599.708569953</v>
      </c>
      <c r="AT18" s="84">
        <f t="shared" si="72"/>
        <v>-5332573.1864415761</v>
      </c>
      <c r="AU18" s="85">
        <f t="shared" si="30"/>
        <v>5473477.1953248363</v>
      </c>
      <c r="AV18" s="86">
        <f t="shared" si="31"/>
        <v>15464503.717453213</v>
      </c>
      <c r="AW18" s="84">
        <f t="shared" si="73"/>
        <v>-5381607.418209767</v>
      </c>
      <c r="AX18" s="85">
        <f t="shared" si="32"/>
        <v>5523128.2035868075</v>
      </c>
      <c r="AY18" s="86">
        <f t="shared" si="33"/>
        <v>15606024.502830254</v>
      </c>
      <c r="AZ18" s="84">
        <f t="shared" si="74"/>
        <v>-5430856.2866074257</v>
      </c>
      <c r="BA18" s="85">
        <f t="shared" si="34"/>
        <v>5570731.5461083734</v>
      </c>
      <c r="BB18" s="86">
        <f t="shared" si="35"/>
        <v>15745899.762331203</v>
      </c>
      <c r="BC18" s="84">
        <f t="shared" si="75"/>
        <v>-5479532.5162432184</v>
      </c>
      <c r="BD18" s="85">
        <f t="shared" si="36"/>
        <v>5621500.6381027345</v>
      </c>
      <c r="BE18" s="86">
        <f t="shared" si="37"/>
        <v>15887867.884190718</v>
      </c>
      <c r="BF18" s="84">
        <f t="shared" si="76"/>
        <v>-5528937.0565833133</v>
      </c>
      <c r="BG18" s="85">
        <f t="shared" si="38"/>
        <v>5669983.0553221181</v>
      </c>
      <c r="BH18" s="86">
        <f t="shared" si="39"/>
        <v>16028913.882929523</v>
      </c>
      <c r="BI18" s="84">
        <f t="shared" si="77"/>
        <v>-5578020.7004551105</v>
      </c>
      <c r="BJ18" s="85">
        <f t="shared" si="40"/>
        <v>5719355.5629388383</v>
      </c>
      <c r="BK18" s="86">
        <f t="shared" si="41"/>
        <v>16170248.745413251</v>
      </c>
      <c r="BL18" s="84">
        <f t="shared" si="78"/>
        <v>-5627204.8681653021</v>
      </c>
      <c r="BM18" s="85">
        <f t="shared" si="42"/>
        <v>4330072.1482417258</v>
      </c>
      <c r="BN18" s="86">
        <f t="shared" si="43"/>
        <v>14873116.025489673</v>
      </c>
      <c r="BO18" s="84">
        <f t="shared" si="79"/>
        <v>-5175806.0263088392</v>
      </c>
      <c r="BP18" s="85">
        <f t="shared" si="44"/>
        <v>3984691.7402652581</v>
      </c>
      <c r="BQ18" s="86">
        <f t="shared" si="45"/>
        <v>13682001.739446092</v>
      </c>
      <c r="BR18" s="84">
        <f t="shared" si="80"/>
        <v>-4761301.3260724312</v>
      </c>
      <c r="BS18" s="85">
        <f t="shared" si="46"/>
        <v>3665922.1159812296</v>
      </c>
      <c r="BT18" s="86">
        <f t="shared" si="47"/>
        <v>12586622.529354889</v>
      </c>
      <c r="BU18" s="84">
        <f t="shared" si="81"/>
        <v>-4380112.1854130644</v>
      </c>
      <c r="BV18" s="85">
        <f t="shared" si="48"/>
        <v>3370741.045175754</v>
      </c>
      <c r="BW18" s="86">
        <f t="shared" si="49"/>
        <v>11577251.389117578</v>
      </c>
      <c r="BX18" s="84">
        <f t="shared" si="82"/>
        <v>-4028853.6312897028</v>
      </c>
      <c r="BY18" s="85">
        <f t="shared" si="50"/>
        <v>3099767.7685557562</v>
      </c>
      <c r="BZ18" s="86">
        <f t="shared" si="51"/>
        <v>10648165.526383631</v>
      </c>
      <c r="CA18" s="84">
        <f t="shared" si="83"/>
        <v>-3705534.146720672</v>
      </c>
      <c r="CB18" s="85">
        <f t="shared" si="52"/>
        <v>2851075.1557413577</v>
      </c>
      <c r="CC18" s="86">
        <f t="shared" si="53"/>
        <v>9793706.5354043171</v>
      </c>
      <c r="CD18" s="84">
        <f t="shared" si="84"/>
        <v>-3408184.6210957016</v>
      </c>
      <c r="CE18" s="85">
        <f t="shared" si="85"/>
        <v>874097.14898863551</v>
      </c>
      <c r="CF18" s="86">
        <f t="shared" si="54"/>
        <v>7259619.0632972503</v>
      </c>
      <c r="CG18" s="84">
        <f t="shared" si="86"/>
        <v>-2526328.7149864994</v>
      </c>
      <c r="CH18" s="85"/>
      <c r="CI18" s="86">
        <f t="shared" si="55"/>
        <v>4733290.3483107509</v>
      </c>
      <c r="CJ18" s="87">
        <f t="shared" si="87"/>
        <v>4733290.3483107509</v>
      </c>
      <c r="CK18" s="85"/>
      <c r="CL18" s="85">
        <f t="shared" si="56"/>
        <v>-45269.505618570554</v>
      </c>
      <c r="CM18" s="88">
        <f t="shared" si="57"/>
        <v>4688020.8426921805</v>
      </c>
    </row>
    <row r="19" spans="1:91" x14ac:dyDescent="0.2">
      <c r="A19" s="56" t="s">
        <v>96</v>
      </c>
      <c r="B19" s="53" t="s">
        <v>97</v>
      </c>
      <c r="C19" s="83">
        <v>8797956.8394719996</v>
      </c>
      <c r="D19" s="84">
        <f t="shared" si="58"/>
        <v>-3061666.2944673714</v>
      </c>
      <c r="E19" s="85">
        <f t="shared" si="2"/>
        <v>3138610.4814317939</v>
      </c>
      <c r="F19" s="86">
        <f t="shared" si="3"/>
        <v>8874901.026436422</v>
      </c>
      <c r="G19" s="84">
        <f t="shared" si="59"/>
        <v>-3088442.6731292047</v>
      </c>
      <c r="H19" s="85">
        <f t="shared" si="4"/>
        <v>3169588.4276168393</v>
      </c>
      <c r="I19" s="86">
        <f t="shared" si="5"/>
        <v>8956046.7809240557</v>
      </c>
      <c r="J19" s="84">
        <f t="shared" si="60"/>
        <v>-3116681.186455308</v>
      </c>
      <c r="K19" s="85">
        <f t="shared" si="6"/>
        <v>3200222.3145576324</v>
      </c>
      <c r="L19" s="86">
        <f t="shared" si="7"/>
        <v>9039587.9090263806</v>
      </c>
      <c r="M19" s="84">
        <f t="shared" si="61"/>
        <v>-3145753.2836228157</v>
      </c>
      <c r="N19" s="85">
        <f t="shared" si="8"/>
        <v>3230888.4112528549</v>
      </c>
      <c r="O19" s="86">
        <f t="shared" si="9"/>
        <v>9124723.0366564188</v>
      </c>
      <c r="P19" s="84">
        <f t="shared" si="62"/>
        <v>-3175380.0885158149</v>
      </c>
      <c r="Q19" s="85">
        <f t="shared" si="10"/>
        <v>3264261.45100088</v>
      </c>
      <c r="R19" s="86">
        <f t="shared" si="11"/>
        <v>9213604.3991414849</v>
      </c>
      <c r="S19" s="84">
        <f t="shared" si="63"/>
        <v>-3206310.5734786391</v>
      </c>
      <c r="T19" s="85">
        <f t="shared" si="12"/>
        <v>3295406.8859770205</v>
      </c>
      <c r="U19" s="86">
        <f t="shared" si="13"/>
        <v>9302700.7116398662</v>
      </c>
      <c r="V19" s="84">
        <f t="shared" si="64"/>
        <v>-3237315.8604918448</v>
      </c>
      <c r="W19" s="85">
        <f t="shared" si="14"/>
        <v>3324148.9821215803</v>
      </c>
      <c r="X19" s="86">
        <f t="shared" si="15"/>
        <v>9389533.8332696017</v>
      </c>
      <c r="Y19" s="84">
        <f t="shared" si="65"/>
        <v>-3267533.5629184349</v>
      </c>
      <c r="Z19" s="85">
        <f t="shared" si="16"/>
        <v>3352754.3530594548</v>
      </c>
      <c r="AA19" s="86">
        <f t="shared" si="17"/>
        <v>9474754.6234106217</v>
      </c>
      <c r="AB19" s="84">
        <f t="shared" si="66"/>
        <v>-3297190.1781443735</v>
      </c>
      <c r="AC19" s="85">
        <f t="shared" si="18"/>
        <v>3380381.4914586279</v>
      </c>
      <c r="AD19" s="86">
        <f t="shared" si="19"/>
        <v>9557945.936724877</v>
      </c>
      <c r="AE19" s="84">
        <f t="shared" si="67"/>
        <v>-3326140.5406676359</v>
      </c>
      <c r="AF19" s="85">
        <f t="shared" si="20"/>
        <v>3408882.9721670328</v>
      </c>
      <c r="AG19" s="86">
        <f t="shared" si="21"/>
        <v>9640688.3682242744</v>
      </c>
      <c r="AH19" s="84">
        <f t="shared" si="68"/>
        <v>-3354934.6934767766</v>
      </c>
      <c r="AI19" s="85">
        <f t="shared" si="22"/>
        <v>3438938.6652602023</v>
      </c>
      <c r="AJ19" s="86">
        <f t="shared" si="23"/>
        <v>9724692.3400077</v>
      </c>
      <c r="AK19" s="84">
        <f t="shared" si="69"/>
        <v>-3384167.8590518576</v>
      </c>
      <c r="AL19" s="85">
        <f t="shared" si="24"/>
        <v>3468918.5964889694</v>
      </c>
      <c r="AM19" s="86">
        <f t="shared" si="25"/>
        <v>9809443.0774448123</v>
      </c>
      <c r="AN19" s="84">
        <f t="shared" si="70"/>
        <v>-3413660.8971488751</v>
      </c>
      <c r="AO19" s="85">
        <f t="shared" si="26"/>
        <v>3500182.7161559789</v>
      </c>
      <c r="AP19" s="86">
        <f t="shared" si="27"/>
        <v>9895964.8964519165</v>
      </c>
      <c r="AQ19" s="84">
        <f t="shared" si="71"/>
        <v>-3443770.2670654878</v>
      </c>
      <c r="AR19" s="85">
        <f t="shared" si="28"/>
        <v>3531779.3275460736</v>
      </c>
      <c r="AS19" s="86">
        <f t="shared" si="29"/>
        <v>9983973.9569325019</v>
      </c>
      <c r="AT19" s="84">
        <f t="shared" si="72"/>
        <v>-3474397.1931799967</v>
      </c>
      <c r="AU19" s="85">
        <f t="shared" si="30"/>
        <v>3566202.1203428414</v>
      </c>
      <c r="AV19" s="86">
        <f t="shared" si="31"/>
        <v>10075778.884095347</v>
      </c>
      <c r="AW19" s="84">
        <f t="shared" si="73"/>
        <v>-3506345.0711122309</v>
      </c>
      <c r="AX19" s="85">
        <f t="shared" si="32"/>
        <v>3598551.8542729001</v>
      </c>
      <c r="AY19" s="86">
        <f t="shared" si="33"/>
        <v>10167985.667256016</v>
      </c>
      <c r="AZ19" s="84">
        <f t="shared" si="74"/>
        <v>-3538432.7938955156</v>
      </c>
      <c r="BA19" s="85">
        <f t="shared" si="34"/>
        <v>3629567.4472821881</v>
      </c>
      <c r="BB19" s="86">
        <f t="shared" si="35"/>
        <v>10259120.320642689</v>
      </c>
      <c r="BC19" s="84">
        <f t="shared" si="75"/>
        <v>-3570147.4182819533</v>
      </c>
      <c r="BD19" s="85">
        <f t="shared" si="36"/>
        <v>3662645.6600995939</v>
      </c>
      <c r="BE19" s="86">
        <f t="shared" si="37"/>
        <v>10351618.562460329</v>
      </c>
      <c r="BF19" s="84">
        <f t="shared" si="76"/>
        <v>-3602336.5679263333</v>
      </c>
      <c r="BG19" s="85">
        <f t="shared" si="38"/>
        <v>3694234.0074914121</v>
      </c>
      <c r="BH19" s="86">
        <f t="shared" si="39"/>
        <v>10443516.002025409</v>
      </c>
      <c r="BI19" s="84">
        <f t="shared" si="77"/>
        <v>-3634316.6399360001</v>
      </c>
      <c r="BJ19" s="85">
        <f t="shared" si="40"/>
        <v>3726402.286460361</v>
      </c>
      <c r="BK19" s="86">
        <f t="shared" si="41"/>
        <v>10535601.648549769</v>
      </c>
      <c r="BL19" s="84">
        <f t="shared" si="78"/>
        <v>-3666362.2074822024</v>
      </c>
      <c r="BM19" s="85">
        <f t="shared" si="42"/>
        <v>2821225.3244586121</v>
      </c>
      <c r="BN19" s="86">
        <f t="shared" si="43"/>
        <v>9690464.7655261792</v>
      </c>
      <c r="BO19" s="84">
        <f t="shared" si="79"/>
        <v>-3372256.7513886229</v>
      </c>
      <c r="BP19" s="85">
        <f t="shared" si="44"/>
        <v>2596195.3664818797</v>
      </c>
      <c r="BQ19" s="86">
        <f t="shared" si="45"/>
        <v>8914403.3806194365</v>
      </c>
      <c r="BR19" s="84">
        <f t="shared" si="80"/>
        <v>-3102189.3905274575</v>
      </c>
      <c r="BS19" s="85">
        <f t="shared" si="46"/>
        <v>2388503.4606868606</v>
      </c>
      <c r="BT19" s="86">
        <f t="shared" si="47"/>
        <v>8200717.4507788401</v>
      </c>
      <c r="BU19" s="84">
        <f t="shared" si="81"/>
        <v>-2853828.5271932273</v>
      </c>
      <c r="BV19" s="85">
        <f t="shared" si="48"/>
        <v>2196180.4961387119</v>
      </c>
      <c r="BW19" s="86">
        <f t="shared" si="49"/>
        <v>7543069.4197243247</v>
      </c>
      <c r="BX19" s="84">
        <f t="shared" si="82"/>
        <v>-2624968.7081419579</v>
      </c>
      <c r="BY19" s="85">
        <f t="shared" si="50"/>
        <v>2019629.9343744486</v>
      </c>
      <c r="BZ19" s="86">
        <f t="shared" si="51"/>
        <v>6937730.6459568152</v>
      </c>
      <c r="CA19" s="84">
        <f t="shared" si="83"/>
        <v>-2414312.3757463312</v>
      </c>
      <c r="CB19" s="85">
        <f t="shared" si="52"/>
        <v>1857596.168363723</v>
      </c>
      <c r="CC19" s="86">
        <f t="shared" si="53"/>
        <v>6381014.438574207</v>
      </c>
      <c r="CD19" s="84">
        <f t="shared" si="84"/>
        <v>-2220576.5710786041</v>
      </c>
      <c r="CE19" s="85">
        <f t="shared" si="85"/>
        <v>569511.29873555782</v>
      </c>
      <c r="CF19" s="86">
        <f t="shared" si="54"/>
        <v>4729949.166231161</v>
      </c>
      <c r="CG19" s="84">
        <f t="shared" si="86"/>
        <v>-1646010.1136007716</v>
      </c>
      <c r="CH19" s="85"/>
      <c r="CI19" s="86">
        <f t="shared" si="55"/>
        <v>3083939.0526303891</v>
      </c>
      <c r="CJ19" s="87">
        <f t="shared" si="87"/>
        <v>3083939.0526303891</v>
      </c>
      <c r="CK19" s="85"/>
      <c r="CL19" s="85">
        <f t="shared" si="56"/>
        <v>-29494.999460619387</v>
      </c>
      <c r="CM19" s="88">
        <f t="shared" si="57"/>
        <v>3054444.0531697697</v>
      </c>
    </row>
    <row r="20" spans="1:91" x14ac:dyDescent="0.2">
      <c r="A20" s="56" t="s">
        <v>98</v>
      </c>
      <c r="B20" s="53" t="s">
        <v>99</v>
      </c>
      <c r="C20" s="83">
        <v>5074100.5217420002</v>
      </c>
      <c r="D20" s="84">
        <f t="shared" si="58"/>
        <v>-1765773.8979189077</v>
      </c>
      <c r="E20" s="85">
        <f t="shared" si="2"/>
        <v>1810150.3987752837</v>
      </c>
      <c r="F20" s="86">
        <f t="shared" si="3"/>
        <v>5118477.0225983765</v>
      </c>
      <c r="G20" s="84">
        <f t="shared" si="59"/>
        <v>-1781216.8057914271</v>
      </c>
      <c r="H20" s="85">
        <f t="shared" si="4"/>
        <v>1828016.5028910511</v>
      </c>
      <c r="I20" s="86">
        <f t="shared" si="5"/>
        <v>5165276.7196980007</v>
      </c>
      <c r="J20" s="84">
        <f t="shared" si="60"/>
        <v>-1797502.9797083477</v>
      </c>
      <c r="K20" s="85">
        <f t="shared" si="6"/>
        <v>1845684.1755729502</v>
      </c>
      <c r="L20" s="86">
        <f t="shared" si="7"/>
        <v>5213457.9155626036</v>
      </c>
      <c r="M20" s="84">
        <f t="shared" si="61"/>
        <v>-1814269.9116332647</v>
      </c>
      <c r="N20" s="85">
        <f t="shared" si="8"/>
        <v>1863370.4247874164</v>
      </c>
      <c r="O20" s="86">
        <f t="shared" si="9"/>
        <v>5262558.4287167555</v>
      </c>
      <c r="P20" s="84">
        <f t="shared" si="62"/>
        <v>-1831356.763604471</v>
      </c>
      <c r="Q20" s="85">
        <f t="shared" si="10"/>
        <v>1882617.8661521934</v>
      </c>
      <c r="R20" s="86">
        <f t="shared" si="11"/>
        <v>5313819.5312644783</v>
      </c>
      <c r="S20" s="84">
        <f t="shared" si="63"/>
        <v>-1849195.4951135262</v>
      </c>
      <c r="T20" s="85">
        <f t="shared" si="12"/>
        <v>1900580.5671230927</v>
      </c>
      <c r="U20" s="86">
        <f t="shared" si="13"/>
        <v>5365204.6032740446</v>
      </c>
      <c r="V20" s="84">
        <f t="shared" si="64"/>
        <v>-1867077.367675646</v>
      </c>
      <c r="W20" s="85">
        <f t="shared" si="14"/>
        <v>1917157.1754997964</v>
      </c>
      <c r="X20" s="86">
        <f t="shared" si="15"/>
        <v>5415284.4110981952</v>
      </c>
      <c r="Y20" s="84">
        <f t="shared" si="65"/>
        <v>-1884505.0116668851</v>
      </c>
      <c r="Z20" s="85">
        <f t="shared" si="16"/>
        <v>1933654.9294952801</v>
      </c>
      <c r="AA20" s="86">
        <f t="shared" si="17"/>
        <v>5464434.3289265903</v>
      </c>
      <c r="AB20" s="84">
        <f t="shared" si="66"/>
        <v>-1901609.0563373372</v>
      </c>
      <c r="AC20" s="85">
        <f t="shared" si="18"/>
        <v>1949588.5013373871</v>
      </c>
      <c r="AD20" s="86">
        <f t="shared" si="19"/>
        <v>5512413.7739266399</v>
      </c>
      <c r="AE20" s="84">
        <f t="shared" si="67"/>
        <v>-1918305.7794816075</v>
      </c>
      <c r="AF20" s="85">
        <f t="shared" si="20"/>
        <v>1966026.3380728553</v>
      </c>
      <c r="AG20" s="86">
        <f t="shared" si="21"/>
        <v>5560134.3325178875</v>
      </c>
      <c r="AH20" s="84">
        <f t="shared" si="68"/>
        <v>-1934912.4108231573</v>
      </c>
      <c r="AI20" s="85">
        <f t="shared" si="22"/>
        <v>1983360.5454107625</v>
      </c>
      <c r="AJ20" s="86">
        <f t="shared" si="23"/>
        <v>5608582.4671054929</v>
      </c>
      <c r="AK20" s="84">
        <f t="shared" si="69"/>
        <v>-1951772.2367353735</v>
      </c>
      <c r="AL20" s="85">
        <f t="shared" si="24"/>
        <v>2000651.058136079</v>
      </c>
      <c r="AM20" s="86">
        <f t="shared" si="25"/>
        <v>5657461.2885061987</v>
      </c>
      <c r="AN20" s="84">
        <f t="shared" si="70"/>
        <v>-1968781.940548016</v>
      </c>
      <c r="AO20" s="85">
        <f t="shared" si="26"/>
        <v>2018682.2088689914</v>
      </c>
      <c r="AP20" s="86">
        <f t="shared" si="27"/>
        <v>5707361.5568271745</v>
      </c>
      <c r="AQ20" s="84">
        <f t="shared" si="71"/>
        <v>-1986147.1052550958</v>
      </c>
      <c r="AR20" s="85">
        <f t="shared" si="28"/>
        <v>2036905.1196271421</v>
      </c>
      <c r="AS20" s="86">
        <f t="shared" si="29"/>
        <v>5758119.5711992206</v>
      </c>
      <c r="AT20" s="84">
        <f t="shared" si="72"/>
        <v>-2003810.7633762364</v>
      </c>
      <c r="AU20" s="85">
        <f t="shared" si="30"/>
        <v>2056757.991615132</v>
      </c>
      <c r="AV20" s="86">
        <f t="shared" si="31"/>
        <v>5811066.7994381161</v>
      </c>
      <c r="AW20" s="84">
        <f t="shared" si="73"/>
        <v>-2022236.2622781184</v>
      </c>
      <c r="AX20" s="85">
        <f t="shared" si="32"/>
        <v>2075415.2554330544</v>
      </c>
      <c r="AY20" s="86">
        <f t="shared" si="33"/>
        <v>5864245.7925930526</v>
      </c>
      <c r="AZ20" s="84">
        <f t="shared" si="74"/>
        <v>-2040742.4147731734</v>
      </c>
      <c r="BA20" s="85">
        <f t="shared" si="34"/>
        <v>2093303.0718365745</v>
      </c>
      <c r="BB20" s="86">
        <f t="shared" si="35"/>
        <v>5916806.449656453</v>
      </c>
      <c r="BC20" s="84">
        <f t="shared" si="75"/>
        <v>-2059033.387902763</v>
      </c>
      <c r="BD20" s="85">
        <f t="shared" si="36"/>
        <v>2112380.4758267901</v>
      </c>
      <c r="BE20" s="86">
        <f t="shared" si="37"/>
        <v>5970153.5375804808</v>
      </c>
      <c r="BF20" s="84">
        <f t="shared" si="76"/>
        <v>-2077598.0369440266</v>
      </c>
      <c r="BG20" s="85">
        <f t="shared" si="38"/>
        <v>2130598.6204376714</v>
      </c>
      <c r="BH20" s="86">
        <f t="shared" si="39"/>
        <v>6023154.1210741252</v>
      </c>
      <c r="BI20" s="84">
        <f t="shared" si="77"/>
        <v>-2096042.1033369841</v>
      </c>
      <c r="BJ20" s="85">
        <f t="shared" si="40"/>
        <v>2149151.2326041209</v>
      </c>
      <c r="BK20" s="86">
        <f t="shared" si="41"/>
        <v>6076263.2503412617</v>
      </c>
      <c r="BL20" s="84">
        <f t="shared" si="78"/>
        <v>-2114523.9433792294</v>
      </c>
      <c r="BM20" s="85">
        <f t="shared" si="42"/>
        <v>1627102.8776320184</v>
      </c>
      <c r="BN20" s="86">
        <f t="shared" si="43"/>
        <v>5588842.184594051</v>
      </c>
      <c r="BO20" s="84">
        <f t="shared" si="79"/>
        <v>-1944902.669322018</v>
      </c>
      <c r="BP20" s="85">
        <f t="shared" si="44"/>
        <v>1497319.9464343425</v>
      </c>
      <c r="BQ20" s="86">
        <f t="shared" si="45"/>
        <v>5141259.4617063757</v>
      </c>
      <c r="BR20" s="84">
        <f t="shared" si="80"/>
        <v>-1789145.0358561364</v>
      </c>
      <c r="BS20" s="85">
        <f t="shared" si="46"/>
        <v>1377536.4982105449</v>
      </c>
      <c r="BT20" s="86">
        <f t="shared" si="47"/>
        <v>4729650.9240607843</v>
      </c>
      <c r="BU20" s="84">
        <f t="shared" si="81"/>
        <v>-1645906.3260945026</v>
      </c>
      <c r="BV20" s="85">
        <f t="shared" si="48"/>
        <v>1266616.8753296384</v>
      </c>
      <c r="BW20" s="86">
        <f t="shared" si="49"/>
        <v>4350361.4732959196</v>
      </c>
      <c r="BX20" s="84">
        <f t="shared" si="82"/>
        <v>-1513914.5752320921</v>
      </c>
      <c r="BY20" s="85">
        <f t="shared" si="50"/>
        <v>1164793.7686802931</v>
      </c>
      <c r="BZ20" s="86">
        <f t="shared" si="51"/>
        <v>4001240.6667441204</v>
      </c>
      <c r="CA20" s="84">
        <f t="shared" si="83"/>
        <v>-1392421.4347655091</v>
      </c>
      <c r="CB20" s="85">
        <f t="shared" si="52"/>
        <v>1071343.0241885541</v>
      </c>
      <c r="CC20" s="86">
        <f t="shared" si="53"/>
        <v>3680162.256167165</v>
      </c>
      <c r="CD20" s="84">
        <f t="shared" si="84"/>
        <v>-1280686.9757904164</v>
      </c>
      <c r="CE20" s="85">
        <f t="shared" si="85"/>
        <v>328457.80341717193</v>
      </c>
      <c r="CF20" s="86">
        <f t="shared" si="54"/>
        <v>2727933.0837939205</v>
      </c>
      <c r="CG20" s="84">
        <f t="shared" si="86"/>
        <v>-949313.67914229503</v>
      </c>
      <c r="CH20" s="85"/>
      <c r="CI20" s="86">
        <f t="shared" si="55"/>
        <v>1778619.4046516255</v>
      </c>
      <c r="CJ20" s="87">
        <f t="shared" si="87"/>
        <v>1778619.4046516255</v>
      </c>
      <c r="CK20" s="85"/>
      <c r="CL20" s="85">
        <f t="shared" si="56"/>
        <v>-17010.835002106076</v>
      </c>
      <c r="CM20" s="88">
        <f t="shared" si="57"/>
        <v>1761608.5696495194</v>
      </c>
    </row>
    <row r="21" spans="1:91" x14ac:dyDescent="0.2">
      <c r="A21" s="56" t="s">
        <v>100</v>
      </c>
      <c r="B21" s="53" t="s">
        <v>101</v>
      </c>
      <c r="C21" s="83">
        <v>156131.61167099999</v>
      </c>
      <c r="D21" s="84">
        <f t="shared" si="58"/>
        <v>-54333.39827371297</v>
      </c>
      <c r="E21" s="85">
        <f>-D21+(-D21*E$9)</f>
        <v>55698.876661328133</v>
      </c>
      <c r="F21" s="86">
        <f>C21+D21+E21</f>
        <v>157497.09005861514</v>
      </c>
      <c r="G21" s="84">
        <f t="shared" si="59"/>
        <v>-54808.581231695724</v>
      </c>
      <c r="H21" s="85">
        <f>-G21+(-G21*H$9)</f>
        <v>56248.622102500223</v>
      </c>
      <c r="I21" s="86">
        <f>F21+G21+H21</f>
        <v>158937.13092941965</v>
      </c>
      <c r="J21" s="84">
        <f t="shared" si="60"/>
        <v>-55309.711741567859</v>
      </c>
      <c r="K21" s="85">
        <f>-J21+(-J21*K$9)</f>
        <v>56792.261748281933</v>
      </c>
      <c r="L21" s="86">
        <f>I21+J21+K21</f>
        <v>160419.68093613372</v>
      </c>
      <c r="M21" s="84">
        <f t="shared" si="61"/>
        <v>-55825.63532112605</v>
      </c>
      <c r="N21" s="85">
        <f>-M21+(-M21*N$9)</f>
        <v>57336.472999603684</v>
      </c>
      <c r="O21" s="86">
        <f>L21+M21+N21</f>
        <v>161930.51861461136</v>
      </c>
      <c r="P21" s="84">
        <f t="shared" si="62"/>
        <v>-56351.402937517756</v>
      </c>
      <c r="Q21" s="85">
        <f>-P21+(-P21*Q$9)</f>
        <v>57928.722606790019</v>
      </c>
      <c r="R21" s="86">
        <f>O21+P21+Q21</f>
        <v>163507.83828388361</v>
      </c>
      <c r="S21" s="84">
        <f t="shared" si="63"/>
        <v>-56900.306115281135</v>
      </c>
      <c r="T21" s="85">
        <f>-S21+(-S21*T$9)</f>
        <v>58481.440362485533</v>
      </c>
      <c r="U21" s="86">
        <f>R21+S21+T21</f>
        <v>165088.97253108802</v>
      </c>
      <c r="V21" s="84">
        <f t="shared" si="64"/>
        <v>-57450.536756328962</v>
      </c>
      <c r="W21" s="85">
        <f>-V21+(-V21*W$9)</f>
        <v>58991.50762875349</v>
      </c>
      <c r="X21" s="86">
        <f>U21+V21+W21</f>
        <v>166629.94340351253</v>
      </c>
      <c r="Y21" s="84">
        <f t="shared" si="65"/>
        <v>-57986.79064651527</v>
      </c>
      <c r="Z21" s="85">
        <f>-Y21+(-Y21*Z$9)</f>
        <v>59499.148521800322</v>
      </c>
      <c r="AA21" s="86">
        <f>X21+Y21+Z21</f>
        <v>168142.30127879759</v>
      </c>
      <c r="AB21" s="84">
        <f t="shared" si="66"/>
        <v>-58513.087287476112</v>
      </c>
      <c r="AC21" s="85">
        <f>-AB21+(-AB21*AC$9)</f>
        <v>59989.429358911089</v>
      </c>
      <c r="AD21" s="86">
        <f>AA21+AB21+AC21</f>
        <v>169618.64335023257</v>
      </c>
      <c r="AE21" s="84">
        <f t="shared" si="67"/>
        <v>-59026.850521564433</v>
      </c>
      <c r="AF21" s="85">
        <f>-AE21+(-AE21*AF$9)</f>
        <v>60495.226579698567</v>
      </c>
      <c r="AG21" s="86">
        <f>AD21+AE21+AF21</f>
        <v>171087.0194083667</v>
      </c>
      <c r="AH21" s="84">
        <f t="shared" si="68"/>
        <v>-59537.84160356455</v>
      </c>
      <c r="AI21" s="85">
        <f>-AH21+(-AH21*AI$9)</f>
        <v>61028.605395729115</v>
      </c>
      <c r="AJ21" s="86">
        <f>AG21+AH21+AI21</f>
        <v>172577.78320053127</v>
      </c>
      <c r="AK21" s="84">
        <f t="shared" si="69"/>
        <v>-60056.623559280139</v>
      </c>
      <c r="AL21" s="85">
        <f>-AK21+(-AK21*AL$9)</f>
        <v>61560.639715280755</v>
      </c>
      <c r="AM21" s="86">
        <f>AJ21+AK21+AL21</f>
        <v>174081.79935653188</v>
      </c>
      <c r="AN21" s="84">
        <f t="shared" si="70"/>
        <v>-60580.017303439243</v>
      </c>
      <c r="AO21" s="85">
        <f>-AN21+(-AN21*AO$9)</f>
        <v>62115.463690909404</v>
      </c>
      <c r="AP21" s="86">
        <f>AM21+AN21+AO21</f>
        <v>175617.24574400205</v>
      </c>
      <c r="AQ21" s="84">
        <f t="shared" si="71"/>
        <v>-61114.348687106416</v>
      </c>
      <c r="AR21" s="85">
        <f>-AQ21+(-AQ21*AR$9)</f>
        <v>62676.188180661942</v>
      </c>
      <c r="AS21" s="86">
        <f>AP21+AQ21+AR21</f>
        <v>177179.08523755756</v>
      </c>
      <c r="AT21" s="84">
        <f t="shared" si="72"/>
        <v>-61657.86480363625</v>
      </c>
      <c r="AU21" s="85">
        <f>-AT21+(-AT21*AU$9)</f>
        <v>63287.067071708974</v>
      </c>
      <c r="AV21" s="86">
        <f>AS21+AT21+AU21</f>
        <v>178808.28750563029</v>
      </c>
      <c r="AW21" s="84">
        <f t="shared" si="73"/>
        <v>-62224.822992002104</v>
      </c>
      <c r="AX21" s="85">
        <f>-AW21+(-AW21*AX$9)</f>
        <v>63861.15673681935</v>
      </c>
      <c r="AY21" s="86">
        <f>AV21+AW21+AX21</f>
        <v>180444.62125044753</v>
      </c>
      <c r="AZ21" s="84">
        <f t="shared" si="74"/>
        <v>-62794.262915886429</v>
      </c>
      <c r="BA21" s="85">
        <f>-AZ21+(-AZ21*BA$9)</f>
        <v>64411.5702716694</v>
      </c>
      <c r="BB21" s="86">
        <f>AY21+AZ21+BA21</f>
        <v>182061.9286062305</v>
      </c>
      <c r="BC21" s="84">
        <f t="shared" si="75"/>
        <v>-63357.081705446675</v>
      </c>
      <c r="BD21" s="85">
        <f>-BC21+(-BC21*BD$9)</f>
        <v>64998.587777280147</v>
      </c>
      <c r="BE21" s="86">
        <f>BB21+BC21+BD21</f>
        <v>183703.43467806396</v>
      </c>
      <c r="BF21" s="84">
        <f t="shared" si="76"/>
        <v>-63928.321585795718</v>
      </c>
      <c r="BG21" s="85">
        <f>-BF21+(-BF21*BG$9)</f>
        <v>65559.165611235963</v>
      </c>
      <c r="BH21" s="86">
        <f>BE21+BF21+BG21</f>
        <v>185334.27870350418</v>
      </c>
      <c r="BI21" s="84">
        <f t="shared" si="77"/>
        <v>-64495.851101492168</v>
      </c>
      <c r="BJ21" s="85">
        <f>-BI21+(-BI21*BJ$9)</f>
        <v>66130.035113297039</v>
      </c>
      <c r="BK21" s="86">
        <f>BH21+BI21+BJ21</f>
        <v>186968.46271530906</v>
      </c>
      <c r="BL21" s="84">
        <f t="shared" si="78"/>
        <v>-65064.542923831308</v>
      </c>
      <c r="BM21" s="85">
        <f>(-BL21*0.75)+((-BL21*0.75)*BM$9)</f>
        <v>50066.448930340259</v>
      </c>
      <c r="BN21" s="86">
        <f>BK21+BL21+BM21</f>
        <v>171970.368721818</v>
      </c>
      <c r="BO21" s="84">
        <f t="shared" si="79"/>
        <v>-59845.244886915629</v>
      </c>
      <c r="BP21" s="85">
        <f>(-BO21*0.75)+((-BO21*0.75)*BP$9)</f>
        <v>46072.988783373548</v>
      </c>
      <c r="BQ21" s="86">
        <f>BN21+BO21+BP21</f>
        <v>158198.11261827592</v>
      </c>
      <c r="BR21" s="84">
        <f t="shared" si="80"/>
        <v>-55052.535274860078</v>
      </c>
      <c r="BS21" s="85">
        <f>(-BR21*0.75)+((-BR21*0.75)*BS$9)</f>
        <v>42387.215759651379</v>
      </c>
      <c r="BT21" s="86">
        <f>BQ21+BR21+BS21</f>
        <v>145532.79310306723</v>
      </c>
      <c r="BU21" s="84">
        <f t="shared" si="81"/>
        <v>-50645.036741291296</v>
      </c>
      <c r="BV21" s="85">
        <f>(-BU21*0.75)+((-BU21*0.75)*BV$9)</f>
        <v>38974.185329503343</v>
      </c>
      <c r="BW21" s="86">
        <f>BT21+BU21+BV21</f>
        <v>133861.94169127929</v>
      </c>
      <c r="BX21" s="84">
        <f t="shared" si="82"/>
        <v>-46583.610543461429</v>
      </c>
      <c r="BY21" s="85">
        <f>(-BX21*0.75)+((-BX21*0.75)*BY$9)</f>
        <v>35841.057462132601</v>
      </c>
      <c r="BZ21" s="86">
        <f>BW21+BX21+BY21</f>
        <v>123119.38860995046</v>
      </c>
      <c r="CA21" s="84">
        <f t="shared" si="83"/>
        <v>-42845.229770999606</v>
      </c>
      <c r="CB21" s="85">
        <f>(-CA21*0.75)+((-CA21*0.75)*CB$9)</f>
        <v>32965.549717098627</v>
      </c>
      <c r="CC21" s="86">
        <f>BZ21+CA21+CB21</f>
        <v>113239.70855604947</v>
      </c>
      <c r="CD21" s="84">
        <f t="shared" si="84"/>
        <v>-39407.12658715112</v>
      </c>
      <c r="CE21" s="85">
        <f t="shared" si="85"/>
        <v>10106.746209244109</v>
      </c>
      <c r="CF21" s="86">
        <f>CC21+CD21+CE21</f>
        <v>83939.328178142474</v>
      </c>
      <c r="CG21" s="84">
        <f t="shared" si="86"/>
        <v>-29210.669767127129</v>
      </c>
      <c r="CH21" s="85"/>
      <c r="CI21" s="86">
        <f>CF21+CG21+CH21</f>
        <v>54728.658411015349</v>
      </c>
      <c r="CJ21" s="87">
        <v>0</v>
      </c>
      <c r="CK21" s="85" t="s">
        <v>91</v>
      </c>
      <c r="CL21" s="85">
        <f>CJ21*-$CL$10</f>
        <v>0</v>
      </c>
      <c r="CM21" s="88">
        <f>CJ21+CL21</f>
        <v>0</v>
      </c>
    </row>
    <row r="22" spans="1:91" x14ac:dyDescent="0.2">
      <c r="A22" s="56" t="s">
        <v>102</v>
      </c>
      <c r="B22" s="53" t="s">
        <v>103</v>
      </c>
      <c r="C22" s="83">
        <v>1062011.5277229999</v>
      </c>
      <c r="D22" s="84">
        <f t="shared" si="58"/>
        <v>-369577.27323432133</v>
      </c>
      <c r="E22" s="85">
        <f t="shared" si="2"/>
        <v>378865.29487826407</v>
      </c>
      <c r="F22" s="86">
        <f t="shared" si="3"/>
        <v>1071299.5493669426</v>
      </c>
      <c r="G22" s="84">
        <f t="shared" si="59"/>
        <v>-372809.48081710475</v>
      </c>
      <c r="H22" s="85">
        <f t="shared" si="4"/>
        <v>382604.67852767004</v>
      </c>
      <c r="I22" s="86">
        <f t="shared" si="5"/>
        <v>1081094.7470775079</v>
      </c>
      <c r="J22" s="84">
        <f t="shared" si="60"/>
        <v>-376218.18436331145</v>
      </c>
      <c r="K22" s="85">
        <f t="shared" si="6"/>
        <v>386302.53038847074</v>
      </c>
      <c r="L22" s="86">
        <f t="shared" si="7"/>
        <v>1091179.0931026672</v>
      </c>
      <c r="M22" s="84">
        <f t="shared" si="61"/>
        <v>-379727.51077742345</v>
      </c>
      <c r="N22" s="85">
        <f t="shared" si="8"/>
        <v>390004.27032591618</v>
      </c>
      <c r="O22" s="86">
        <f t="shared" si="9"/>
        <v>1101455.85265116</v>
      </c>
      <c r="P22" s="84">
        <f t="shared" si="62"/>
        <v>-383303.79660151422</v>
      </c>
      <c r="Q22" s="85">
        <f t="shared" si="10"/>
        <v>394032.76848455094</v>
      </c>
      <c r="R22" s="86">
        <f t="shared" si="11"/>
        <v>1112184.8245341966</v>
      </c>
      <c r="S22" s="84">
        <f t="shared" si="63"/>
        <v>-387037.45115198969</v>
      </c>
      <c r="T22" s="85">
        <f t="shared" si="12"/>
        <v>397792.36989930313</v>
      </c>
      <c r="U22" s="86">
        <f t="shared" si="13"/>
        <v>1122939.7432815102</v>
      </c>
      <c r="V22" s="84">
        <f t="shared" si="64"/>
        <v>-390780.13514432911</v>
      </c>
      <c r="W22" s="85">
        <f t="shared" si="14"/>
        <v>401261.86150893429</v>
      </c>
      <c r="X22" s="86">
        <f t="shared" si="15"/>
        <v>1133421.4696461153</v>
      </c>
      <c r="Y22" s="84">
        <f t="shared" si="65"/>
        <v>-394427.74889191682</v>
      </c>
      <c r="Z22" s="85">
        <f t="shared" si="16"/>
        <v>404714.84886101115</v>
      </c>
      <c r="AA22" s="86">
        <f t="shared" si="17"/>
        <v>1143708.5696152097</v>
      </c>
      <c r="AB22" s="84">
        <f t="shared" si="66"/>
        <v>-398007.63315571402</v>
      </c>
      <c r="AC22" s="85">
        <f t="shared" si="18"/>
        <v>408049.75263392873</v>
      </c>
      <c r="AD22" s="86">
        <f t="shared" si="19"/>
        <v>1153750.6890934245</v>
      </c>
      <c r="AE22" s="84">
        <f t="shared" si="67"/>
        <v>-401502.26484037109</v>
      </c>
      <c r="AF22" s="85">
        <f t="shared" si="20"/>
        <v>411490.19927646045</v>
      </c>
      <c r="AG22" s="86">
        <f t="shared" si="21"/>
        <v>1163738.6235295138</v>
      </c>
      <c r="AH22" s="84">
        <f t="shared" si="68"/>
        <v>-404978.0402700855</v>
      </c>
      <c r="AI22" s="85">
        <f t="shared" si="22"/>
        <v>415118.25669036404</v>
      </c>
      <c r="AJ22" s="86">
        <f t="shared" si="23"/>
        <v>1173878.8399497925</v>
      </c>
      <c r="AK22" s="84">
        <f t="shared" si="69"/>
        <v>-408506.80943763634</v>
      </c>
      <c r="AL22" s="85">
        <f t="shared" si="24"/>
        <v>418737.16880214529</v>
      </c>
      <c r="AM22" s="86">
        <f t="shared" si="25"/>
        <v>1184109.1993143014</v>
      </c>
      <c r="AN22" s="84">
        <f t="shared" si="70"/>
        <v>-412066.94811734435</v>
      </c>
      <c r="AO22" s="85">
        <f t="shared" si="26"/>
        <v>422511.09678295907</v>
      </c>
      <c r="AP22" s="86">
        <f t="shared" si="27"/>
        <v>1194553.347979916</v>
      </c>
      <c r="AQ22" s="84">
        <f t="shared" si="71"/>
        <v>-415701.48492257803</v>
      </c>
      <c r="AR22" s="85">
        <f t="shared" si="28"/>
        <v>426325.16022354277</v>
      </c>
      <c r="AS22" s="86">
        <f t="shared" si="29"/>
        <v>1205177.0232808806</v>
      </c>
      <c r="AT22" s="84">
        <f t="shared" si="72"/>
        <v>-419398.49653400132</v>
      </c>
      <c r="AU22" s="85">
        <f t="shared" si="30"/>
        <v>430480.37528467755</v>
      </c>
      <c r="AV22" s="86">
        <f t="shared" si="31"/>
        <v>1216258.9020315569</v>
      </c>
      <c r="AW22" s="84">
        <f t="shared" si="73"/>
        <v>-423254.96176443953</v>
      </c>
      <c r="AX22" s="85">
        <f t="shared" si="32"/>
        <v>434385.34901657369</v>
      </c>
      <c r="AY22" s="86">
        <f t="shared" si="33"/>
        <v>1227389.2892836912</v>
      </c>
      <c r="AZ22" s="84">
        <f t="shared" si="74"/>
        <v>-427128.30782830517</v>
      </c>
      <c r="BA22" s="85">
        <f t="shared" si="34"/>
        <v>438129.27705759893</v>
      </c>
      <c r="BB22" s="86">
        <f t="shared" si="35"/>
        <v>1238390.258512985</v>
      </c>
      <c r="BC22" s="84">
        <f t="shared" si="75"/>
        <v>-430956.61675392877</v>
      </c>
      <c r="BD22" s="85">
        <f t="shared" si="36"/>
        <v>442122.18631704786</v>
      </c>
      <c r="BE22" s="86">
        <f t="shared" si="37"/>
        <v>1249555.8280761039</v>
      </c>
      <c r="BF22" s="84">
        <f t="shared" si="76"/>
        <v>-434842.20617129892</v>
      </c>
      <c r="BG22" s="85">
        <f t="shared" si="38"/>
        <v>445935.25220085849</v>
      </c>
      <c r="BH22" s="86">
        <f t="shared" si="39"/>
        <v>1260648.8741056635</v>
      </c>
      <c r="BI22" s="84">
        <f t="shared" si="77"/>
        <v>-438702.55758599355</v>
      </c>
      <c r="BJ22" s="85">
        <f t="shared" si="40"/>
        <v>449818.32229490136</v>
      </c>
      <c r="BK22" s="86">
        <f t="shared" si="41"/>
        <v>1271764.6388145713</v>
      </c>
      <c r="BL22" s="84">
        <f t="shared" si="78"/>
        <v>-442570.81504252082</v>
      </c>
      <c r="BM22" s="85">
        <f t="shared" si="42"/>
        <v>340553.3661448285</v>
      </c>
      <c r="BN22" s="86">
        <f t="shared" si="43"/>
        <v>1169747.1899168789</v>
      </c>
      <c r="BO22" s="84">
        <f t="shared" si="79"/>
        <v>-407069.00587970647</v>
      </c>
      <c r="BP22" s="85">
        <f t="shared" si="44"/>
        <v>313389.74011041678</v>
      </c>
      <c r="BQ22" s="86">
        <f t="shared" si="45"/>
        <v>1076067.9241475891</v>
      </c>
      <c r="BR22" s="84">
        <f t="shared" si="80"/>
        <v>-374468.86294544104</v>
      </c>
      <c r="BS22" s="85">
        <f t="shared" si="46"/>
        <v>288319.01037240779</v>
      </c>
      <c r="BT22" s="86">
        <f t="shared" si="47"/>
        <v>989918.07157455594</v>
      </c>
      <c r="BU22" s="84">
        <f t="shared" si="81"/>
        <v>-344488.93638876354</v>
      </c>
      <c r="BV22" s="85">
        <f t="shared" si="48"/>
        <v>265103.48327643116</v>
      </c>
      <c r="BW22" s="86">
        <f t="shared" si="49"/>
        <v>910532.61846222356</v>
      </c>
      <c r="BX22" s="84">
        <f t="shared" si="82"/>
        <v>-316863.00340230047</v>
      </c>
      <c r="BY22" s="85">
        <f t="shared" si="50"/>
        <v>243791.861130434</v>
      </c>
      <c r="BZ22" s="86">
        <f t="shared" si="51"/>
        <v>837461.47619035712</v>
      </c>
      <c r="CA22" s="84">
        <f t="shared" si="83"/>
        <v>-291434.43430677056</v>
      </c>
      <c r="CB22" s="85">
        <f t="shared" si="52"/>
        <v>224232.57816012908</v>
      </c>
      <c r="CC22" s="86">
        <f t="shared" si="53"/>
        <v>770259.62004371569</v>
      </c>
      <c r="CD22" s="84">
        <f t="shared" si="84"/>
        <v>-268048.36164877325</v>
      </c>
      <c r="CE22" s="85">
        <f t="shared" si="85"/>
        <v>68746.366396354992</v>
      </c>
      <c r="CF22" s="86">
        <f t="shared" si="54"/>
        <v>570957.62479129748</v>
      </c>
      <c r="CG22" s="84">
        <f t="shared" si="86"/>
        <v>-198691.78120423388</v>
      </c>
      <c r="CH22" s="85"/>
      <c r="CI22" s="86">
        <f t="shared" si="55"/>
        <v>372265.8435870636</v>
      </c>
      <c r="CJ22" s="87">
        <f t="shared" si="87"/>
        <v>372265.8435870636</v>
      </c>
      <c r="CK22" s="85"/>
      <c r="CL22" s="85">
        <f t="shared" si="56"/>
        <v>-3560.3754381729073</v>
      </c>
      <c r="CM22" s="88">
        <f t="shared" si="57"/>
        <v>368705.46814889071</v>
      </c>
    </row>
    <row r="23" spans="1:91" x14ac:dyDescent="0.2">
      <c r="A23" s="56" t="s">
        <v>104</v>
      </c>
      <c r="B23" s="53" t="s">
        <v>105</v>
      </c>
      <c r="C23" s="83">
        <v>4390607.138634</v>
      </c>
      <c r="D23" s="84">
        <f t="shared" si="58"/>
        <v>-1527919.9629956686</v>
      </c>
      <c r="E23" s="85">
        <f t="shared" si="2"/>
        <v>1566318.8438638607</v>
      </c>
      <c r="F23" s="86">
        <f t="shared" si="3"/>
        <v>4429006.0195021918</v>
      </c>
      <c r="G23" s="84">
        <f t="shared" si="59"/>
        <v>-1541282.6745256863</v>
      </c>
      <c r="H23" s="85">
        <f t="shared" si="4"/>
        <v>1581778.3413519664</v>
      </c>
      <c r="I23" s="86">
        <f t="shared" si="5"/>
        <v>4469501.6863284716</v>
      </c>
      <c r="J23" s="84">
        <f t="shared" si="60"/>
        <v>-1555375.0621625234</v>
      </c>
      <c r="K23" s="85">
        <f t="shared" si="6"/>
        <v>1597066.1365913013</v>
      </c>
      <c r="L23" s="86">
        <f t="shared" si="7"/>
        <v>4511192.7607572498</v>
      </c>
      <c r="M23" s="84">
        <f t="shared" si="61"/>
        <v>-1569883.4485626528</v>
      </c>
      <c r="N23" s="85">
        <f t="shared" si="8"/>
        <v>1612370.0060601775</v>
      </c>
      <c r="O23" s="86">
        <f t="shared" si="9"/>
        <v>4553679.3182547744</v>
      </c>
      <c r="P23" s="84">
        <f t="shared" si="62"/>
        <v>-1584668.6610195404</v>
      </c>
      <c r="Q23" s="85">
        <f t="shared" si="10"/>
        <v>1629024.7713913962</v>
      </c>
      <c r="R23" s="86">
        <f t="shared" si="11"/>
        <v>4598035.4286266305</v>
      </c>
      <c r="S23" s="84">
        <f t="shared" si="63"/>
        <v>-1600104.4730560242</v>
      </c>
      <c r="T23" s="85">
        <f t="shared" si="12"/>
        <v>1644567.8539089856</v>
      </c>
      <c r="U23" s="86">
        <f t="shared" si="13"/>
        <v>4642498.8094795924</v>
      </c>
      <c r="V23" s="84">
        <f t="shared" si="64"/>
        <v>-1615577.6149433341</v>
      </c>
      <c r="W23" s="85">
        <f t="shared" si="14"/>
        <v>1658911.5537945584</v>
      </c>
      <c r="X23" s="86">
        <f t="shared" si="15"/>
        <v>4685832.7483308166</v>
      </c>
      <c r="Y23" s="84">
        <f t="shared" si="65"/>
        <v>-1630657.7139263232</v>
      </c>
      <c r="Z23" s="85">
        <f t="shared" si="16"/>
        <v>1673187.0211712138</v>
      </c>
      <c r="AA23" s="86">
        <f t="shared" si="17"/>
        <v>4728362.055575707</v>
      </c>
      <c r="AB23" s="84">
        <f t="shared" si="66"/>
        <v>-1645457.8031850632</v>
      </c>
      <c r="AC23" s="85">
        <f t="shared" si="18"/>
        <v>1686974.3030695776</v>
      </c>
      <c r="AD23" s="86">
        <f t="shared" si="19"/>
        <v>4769878.5554602211</v>
      </c>
      <c r="AE23" s="84">
        <f t="shared" si="67"/>
        <v>-1659905.4380939319</v>
      </c>
      <c r="AF23" s="85">
        <f t="shared" si="20"/>
        <v>1701197.9241833487</v>
      </c>
      <c r="AG23" s="86">
        <f t="shared" si="21"/>
        <v>4811171.0415496379</v>
      </c>
      <c r="AH23" s="84">
        <f t="shared" si="68"/>
        <v>-1674275.1167797297</v>
      </c>
      <c r="AI23" s="85">
        <f t="shared" si="22"/>
        <v>1716197.1726519717</v>
      </c>
      <c r="AJ23" s="86">
        <f t="shared" si="23"/>
        <v>4853093.0974218799</v>
      </c>
      <c r="AK23" s="84">
        <f t="shared" si="69"/>
        <v>-1688863.8841265952</v>
      </c>
      <c r="AL23" s="85">
        <f t="shared" si="24"/>
        <v>1731158.6122760242</v>
      </c>
      <c r="AM23" s="86">
        <f t="shared" si="25"/>
        <v>4895387.8255713088</v>
      </c>
      <c r="AN23" s="84">
        <f t="shared" si="70"/>
        <v>-1703582.3404649806</v>
      </c>
      <c r="AO23" s="85">
        <f t="shared" si="26"/>
        <v>1746760.9242102252</v>
      </c>
      <c r="AP23" s="86">
        <f t="shared" si="27"/>
        <v>4938566.4093165537</v>
      </c>
      <c r="AQ23" s="84">
        <f t="shared" si="71"/>
        <v>-1718608.3762716742</v>
      </c>
      <c r="AR23" s="85">
        <f t="shared" si="28"/>
        <v>1762529.165639143</v>
      </c>
      <c r="AS23" s="86">
        <f t="shared" si="29"/>
        <v>4982487.1986840218</v>
      </c>
      <c r="AT23" s="84">
        <f t="shared" si="72"/>
        <v>-1733892.697721113</v>
      </c>
      <c r="AU23" s="85">
        <f t="shared" si="30"/>
        <v>1779707.8086517039</v>
      </c>
      <c r="AV23" s="86">
        <f t="shared" si="31"/>
        <v>5028302.3096146127</v>
      </c>
      <c r="AW23" s="84">
        <f t="shared" si="73"/>
        <v>-1749836.2381899809</v>
      </c>
      <c r="AX23" s="85">
        <f t="shared" si="32"/>
        <v>1795851.8947523525</v>
      </c>
      <c r="AY23" s="86">
        <f t="shared" si="33"/>
        <v>5074317.9661769848</v>
      </c>
      <c r="AZ23" s="84">
        <f t="shared" si="74"/>
        <v>-1765849.5680215983</v>
      </c>
      <c r="BA23" s="85">
        <f t="shared" si="34"/>
        <v>1811330.1798315186</v>
      </c>
      <c r="BB23" s="86">
        <f t="shared" si="35"/>
        <v>5119798.5779869054</v>
      </c>
      <c r="BC23" s="84">
        <f t="shared" si="75"/>
        <v>-1781676.703658984</v>
      </c>
      <c r="BD23" s="85">
        <f t="shared" si="36"/>
        <v>1827837.8122260952</v>
      </c>
      <c r="BE23" s="86">
        <f t="shared" si="37"/>
        <v>5165959.6865540165</v>
      </c>
      <c r="BF23" s="84">
        <f t="shared" si="76"/>
        <v>-1797740.6504132005</v>
      </c>
      <c r="BG23" s="85">
        <f t="shared" si="38"/>
        <v>1843601.9295190931</v>
      </c>
      <c r="BH23" s="86">
        <f t="shared" si="39"/>
        <v>5211820.965659909</v>
      </c>
      <c r="BI23" s="84">
        <f t="shared" si="77"/>
        <v>-1813700.2572880278</v>
      </c>
      <c r="BJ23" s="85">
        <f t="shared" si="40"/>
        <v>1859655.4607941012</v>
      </c>
      <c r="BK23" s="86">
        <f t="shared" si="41"/>
        <v>5257776.1691659829</v>
      </c>
      <c r="BL23" s="84">
        <f t="shared" si="78"/>
        <v>-1829692.5496119328</v>
      </c>
      <c r="BM23" s="85">
        <f t="shared" si="42"/>
        <v>1407928.2582621069</v>
      </c>
      <c r="BN23" s="86">
        <f t="shared" si="43"/>
        <v>4836011.8778161574</v>
      </c>
      <c r="BO23" s="84">
        <f t="shared" si="79"/>
        <v>-1682919.6637479949</v>
      </c>
      <c r="BP23" s="85">
        <f t="shared" si="44"/>
        <v>1295627.3959225225</v>
      </c>
      <c r="BQ23" s="86">
        <f t="shared" si="45"/>
        <v>4448719.6099906843</v>
      </c>
      <c r="BR23" s="84">
        <f t="shared" si="80"/>
        <v>-1548142.9531838812</v>
      </c>
      <c r="BS23" s="85">
        <f t="shared" si="46"/>
        <v>1191979.0624675427</v>
      </c>
      <c r="BT23" s="86">
        <f t="shared" si="47"/>
        <v>4092555.7192743458</v>
      </c>
      <c r="BU23" s="84">
        <f t="shared" si="81"/>
        <v>-1424198.8375887407</v>
      </c>
      <c r="BV23" s="85">
        <f t="shared" si="48"/>
        <v>1096000.5760444347</v>
      </c>
      <c r="BW23" s="86">
        <f t="shared" si="49"/>
        <v>3764357.45773004</v>
      </c>
      <c r="BX23" s="84">
        <f t="shared" si="82"/>
        <v>-1309986.688835657</v>
      </c>
      <c r="BY23" s="85">
        <f t="shared" si="50"/>
        <v>1007893.2835268987</v>
      </c>
      <c r="BZ23" s="86">
        <f t="shared" si="51"/>
        <v>3462264.0524212816</v>
      </c>
      <c r="CA23" s="84">
        <f t="shared" si="83"/>
        <v>-1204858.9627407647</v>
      </c>
      <c r="CB23" s="85">
        <f t="shared" si="52"/>
        <v>927030.57611344196</v>
      </c>
      <c r="CC23" s="86">
        <f t="shared" si="53"/>
        <v>3184435.6657939591</v>
      </c>
      <c r="CD23" s="84">
        <f t="shared" si="84"/>
        <v>-1108175.4005792832</v>
      </c>
      <c r="CE23" s="85">
        <f t="shared" si="85"/>
        <v>284213.75773777103</v>
      </c>
      <c r="CF23" s="86">
        <f t="shared" si="54"/>
        <v>2360474.0229524467</v>
      </c>
      <c r="CG23" s="84">
        <f t="shared" si="86"/>
        <v>-821438.87346837972</v>
      </c>
      <c r="CH23" s="85"/>
      <c r="CI23" s="86">
        <f t="shared" si="55"/>
        <v>1539035.149484067</v>
      </c>
      <c r="CJ23" s="87">
        <f t="shared" si="87"/>
        <v>1539035.149484067</v>
      </c>
      <c r="CK23" s="85"/>
      <c r="CL23" s="85">
        <f t="shared" si="56"/>
        <v>-14719.435153943459</v>
      </c>
      <c r="CM23" s="88">
        <f t="shared" si="57"/>
        <v>1524315.7143301235</v>
      </c>
    </row>
    <row r="24" spans="1:91" x14ac:dyDescent="0.2">
      <c r="A24" s="56" t="s">
        <v>106</v>
      </c>
      <c r="B24" s="53" t="s">
        <v>107</v>
      </c>
      <c r="C24" s="83">
        <v>275990.01862799999</v>
      </c>
      <c r="D24" s="84">
        <f t="shared" si="58"/>
        <v>-96043.814837977843</v>
      </c>
      <c r="E24" s="85">
        <f t="shared" si="2"/>
        <v>98457.537476210477</v>
      </c>
      <c r="F24" s="86">
        <f t="shared" si="3"/>
        <v>278403.74126623262</v>
      </c>
      <c r="G24" s="84">
        <f t="shared" si="59"/>
        <v>-96883.784092261354</v>
      </c>
      <c r="H24" s="85">
        <f t="shared" si="4"/>
        <v>99429.309002334616</v>
      </c>
      <c r="I24" s="86">
        <f t="shared" si="5"/>
        <v>280949.26617630589</v>
      </c>
      <c r="J24" s="84">
        <f t="shared" si="60"/>
        <v>-97769.620197291166</v>
      </c>
      <c r="K24" s="85">
        <f t="shared" si="6"/>
        <v>100390.2874637776</v>
      </c>
      <c r="L24" s="86">
        <f t="shared" si="7"/>
        <v>283569.93344279233</v>
      </c>
      <c r="M24" s="84">
        <f t="shared" si="61"/>
        <v>-98681.605648597048</v>
      </c>
      <c r="N24" s="85">
        <f t="shared" si="8"/>
        <v>101352.27633830707</v>
      </c>
      <c r="O24" s="86">
        <f t="shared" si="9"/>
        <v>286240.60413250234</v>
      </c>
      <c r="P24" s="84">
        <f t="shared" si="62"/>
        <v>-99610.992162250113</v>
      </c>
      <c r="Q24" s="85">
        <f t="shared" si="10"/>
        <v>102399.1814356823</v>
      </c>
      <c r="R24" s="86">
        <f t="shared" si="11"/>
        <v>289028.79340593453</v>
      </c>
      <c r="S24" s="84">
        <f t="shared" si="63"/>
        <v>-100581.274840015</v>
      </c>
      <c r="T24" s="85">
        <f t="shared" si="12"/>
        <v>103376.20704925168</v>
      </c>
      <c r="U24" s="86">
        <f t="shared" si="13"/>
        <v>291823.72561517125</v>
      </c>
      <c r="V24" s="84">
        <f t="shared" si="64"/>
        <v>-101553.90404205311</v>
      </c>
      <c r="W24" s="85">
        <f t="shared" si="14"/>
        <v>104277.84043926284</v>
      </c>
      <c r="X24" s="86">
        <f t="shared" si="15"/>
        <v>294547.66201238101</v>
      </c>
      <c r="Y24" s="84">
        <f t="shared" si="65"/>
        <v>-102501.82688456963</v>
      </c>
      <c r="Z24" s="85">
        <f t="shared" si="16"/>
        <v>105175.18478887193</v>
      </c>
      <c r="AA24" s="86">
        <f t="shared" si="17"/>
        <v>297221.01991668332</v>
      </c>
      <c r="AB24" s="84">
        <f t="shared" si="66"/>
        <v>-103432.14854197179</v>
      </c>
      <c r="AC24" s="85">
        <f t="shared" si="18"/>
        <v>106041.84219360225</v>
      </c>
      <c r="AD24" s="86">
        <f t="shared" si="19"/>
        <v>299830.71356831375</v>
      </c>
      <c r="AE24" s="84">
        <f t="shared" si="67"/>
        <v>-104340.31520360342</v>
      </c>
      <c r="AF24" s="85">
        <f t="shared" si="20"/>
        <v>106935.92752900044</v>
      </c>
      <c r="AG24" s="86">
        <f t="shared" si="21"/>
        <v>302426.32589371077</v>
      </c>
      <c r="AH24" s="84">
        <f t="shared" si="68"/>
        <v>-105243.58160001473</v>
      </c>
      <c r="AI24" s="85">
        <f t="shared" si="22"/>
        <v>107878.76817348343</v>
      </c>
      <c r="AJ24" s="86">
        <f t="shared" si="23"/>
        <v>305061.51246717945</v>
      </c>
      <c r="AK24" s="84">
        <f t="shared" si="69"/>
        <v>-106160.61973271216</v>
      </c>
      <c r="AL24" s="85">
        <f t="shared" si="24"/>
        <v>108819.23218453329</v>
      </c>
      <c r="AM24" s="86">
        <f t="shared" si="25"/>
        <v>307720.12491900055</v>
      </c>
      <c r="AN24" s="84">
        <f t="shared" si="70"/>
        <v>-107085.81001067224</v>
      </c>
      <c r="AO24" s="85">
        <f t="shared" si="26"/>
        <v>109799.9809113938</v>
      </c>
      <c r="AP24" s="86">
        <f t="shared" si="27"/>
        <v>310434.29581972212</v>
      </c>
      <c r="AQ24" s="84">
        <f t="shared" si="71"/>
        <v>-108030.33448559137</v>
      </c>
      <c r="AR24" s="85">
        <f t="shared" si="28"/>
        <v>110791.15983227805</v>
      </c>
      <c r="AS24" s="86">
        <f t="shared" si="29"/>
        <v>313195.12116640876</v>
      </c>
      <c r="AT24" s="84">
        <f t="shared" si="72"/>
        <v>-108991.09458740712</v>
      </c>
      <c r="AU24" s="85">
        <f t="shared" si="30"/>
        <v>111870.99545758874</v>
      </c>
      <c r="AV24" s="86">
        <f t="shared" si="31"/>
        <v>316075.02203659038</v>
      </c>
      <c r="AW24" s="84">
        <f t="shared" si="73"/>
        <v>-109993.29266436103</v>
      </c>
      <c r="AX24" s="85">
        <f t="shared" si="32"/>
        <v>112885.7996709842</v>
      </c>
      <c r="AY24" s="86">
        <f t="shared" si="33"/>
        <v>318967.52904321358</v>
      </c>
      <c r="AZ24" s="84">
        <f t="shared" si="74"/>
        <v>-110999.87764429148</v>
      </c>
      <c r="BA24" s="85">
        <f t="shared" si="34"/>
        <v>113858.75216990845</v>
      </c>
      <c r="BB24" s="86">
        <f t="shared" si="35"/>
        <v>321826.40356883052</v>
      </c>
      <c r="BC24" s="84">
        <f t="shared" si="75"/>
        <v>-111994.75860755364</v>
      </c>
      <c r="BD24" s="85">
        <f t="shared" si="36"/>
        <v>114896.40860971936</v>
      </c>
      <c r="BE24" s="86">
        <f t="shared" si="37"/>
        <v>324728.05357099627</v>
      </c>
      <c r="BF24" s="84">
        <f t="shared" si="76"/>
        <v>-113004.52532635754</v>
      </c>
      <c r="BG24" s="85">
        <f t="shared" si="38"/>
        <v>115887.32829075055</v>
      </c>
      <c r="BH24" s="86">
        <f t="shared" si="39"/>
        <v>327610.85653538926</v>
      </c>
      <c r="BI24" s="84">
        <f t="shared" si="77"/>
        <v>-114007.73332461392</v>
      </c>
      <c r="BJ24" s="85">
        <f t="shared" si="40"/>
        <v>116896.44030094355</v>
      </c>
      <c r="BK24" s="86">
        <f t="shared" si="41"/>
        <v>330499.56351171888</v>
      </c>
      <c r="BL24" s="84">
        <f t="shared" si="78"/>
        <v>-115012.99590380065</v>
      </c>
      <c r="BM24" s="85">
        <f t="shared" si="42"/>
        <v>88501.233190619532</v>
      </c>
      <c r="BN24" s="86">
        <f t="shared" si="43"/>
        <v>303987.80079853779</v>
      </c>
      <c r="BO24" s="84">
        <f t="shared" si="79"/>
        <v>-105786.97084060714</v>
      </c>
      <c r="BP24" s="85">
        <f t="shared" si="44"/>
        <v>81442.091684580548</v>
      </c>
      <c r="BQ24" s="86">
        <f t="shared" si="45"/>
        <v>279642.92164251121</v>
      </c>
      <c r="BR24" s="84">
        <f t="shared" si="80"/>
        <v>-97315.015667960368</v>
      </c>
      <c r="BS24" s="85">
        <f t="shared" si="46"/>
        <v>74926.841155948452</v>
      </c>
      <c r="BT24" s="86">
        <f t="shared" si="47"/>
        <v>257254.74713049928</v>
      </c>
      <c r="BU24" s="84">
        <f t="shared" si="81"/>
        <v>-89523.988666037272</v>
      </c>
      <c r="BV24" s="85">
        <f t="shared" si="48"/>
        <v>68893.711017130787</v>
      </c>
      <c r="BW24" s="86">
        <f t="shared" si="49"/>
        <v>236624.46948159279</v>
      </c>
      <c r="BX24" s="84">
        <f t="shared" si="82"/>
        <v>-82344.705239710383</v>
      </c>
      <c r="BY24" s="85">
        <f t="shared" si="50"/>
        <v>63355.357769989008</v>
      </c>
      <c r="BZ24" s="86">
        <f t="shared" si="51"/>
        <v>217635.12201187143</v>
      </c>
      <c r="CA24" s="84">
        <f t="shared" si="83"/>
        <v>-75736.461284575882</v>
      </c>
      <c r="CB24" s="85">
        <f t="shared" si="52"/>
        <v>58272.393291346612</v>
      </c>
      <c r="CC24" s="86">
        <f t="shared" si="53"/>
        <v>200171.05401864217</v>
      </c>
      <c r="CD24" s="84">
        <f t="shared" si="84"/>
        <v>-69659.010654303711</v>
      </c>
      <c r="CE24" s="85">
        <f t="shared" si="85"/>
        <v>17865.447264039547</v>
      </c>
      <c r="CF24" s="86">
        <f t="shared" si="54"/>
        <v>148377.490628378</v>
      </c>
      <c r="CG24" s="84">
        <f t="shared" si="86"/>
        <v>-51634.98414500252</v>
      </c>
      <c r="CH24" s="85"/>
      <c r="CI24" s="86">
        <f t="shared" si="55"/>
        <v>96742.506483375473</v>
      </c>
      <c r="CJ24" s="87">
        <v>0</v>
      </c>
      <c r="CK24" s="85" t="s">
        <v>91</v>
      </c>
      <c r="CL24" s="85">
        <f t="shared" si="56"/>
        <v>0</v>
      </c>
      <c r="CM24" s="88">
        <f t="shared" si="57"/>
        <v>0</v>
      </c>
    </row>
    <row r="25" spans="1:91" x14ac:dyDescent="0.2">
      <c r="A25" s="56" t="s">
        <v>108</v>
      </c>
      <c r="B25" s="53" t="s">
        <v>109</v>
      </c>
      <c r="C25" s="83">
        <v>3842495.484408</v>
      </c>
      <c r="D25" s="84">
        <f t="shared" si="58"/>
        <v>-1337178.5206394668</v>
      </c>
      <c r="E25" s="85">
        <f t="shared" si="2"/>
        <v>1370783.7879028581</v>
      </c>
      <c r="F25" s="86">
        <f t="shared" si="3"/>
        <v>3876100.7516713915</v>
      </c>
      <c r="G25" s="84">
        <f t="shared" si="59"/>
        <v>-1348873.0669954217</v>
      </c>
      <c r="H25" s="85">
        <f t="shared" si="4"/>
        <v>1384313.3630649268</v>
      </c>
      <c r="I25" s="86">
        <f t="shared" si="5"/>
        <v>3911541.0477408972</v>
      </c>
      <c r="J25" s="84">
        <f t="shared" si="60"/>
        <v>-1361206.1986442537</v>
      </c>
      <c r="K25" s="85">
        <f t="shared" si="6"/>
        <v>1397692.6708278109</v>
      </c>
      <c r="L25" s="86">
        <f t="shared" si="7"/>
        <v>3948027.5199244544</v>
      </c>
      <c r="M25" s="84">
        <f t="shared" si="61"/>
        <v>-1373903.3968831941</v>
      </c>
      <c r="N25" s="85">
        <f t="shared" si="8"/>
        <v>1411086.0461564038</v>
      </c>
      <c r="O25" s="86">
        <f t="shared" si="9"/>
        <v>3985210.1691976637</v>
      </c>
      <c r="P25" s="84">
        <f t="shared" si="62"/>
        <v>-1386842.86295423</v>
      </c>
      <c r="Q25" s="85">
        <f t="shared" si="10"/>
        <v>1425661.6751203272</v>
      </c>
      <c r="R25" s="86">
        <f t="shared" si="11"/>
        <v>4024028.9813637608</v>
      </c>
      <c r="S25" s="84">
        <f t="shared" si="63"/>
        <v>-1400351.7094931193</v>
      </c>
      <c r="T25" s="85">
        <f t="shared" si="12"/>
        <v>1439264.4007803136</v>
      </c>
      <c r="U25" s="86">
        <f t="shared" si="13"/>
        <v>4062941.6726509552</v>
      </c>
      <c r="V25" s="84">
        <f t="shared" si="64"/>
        <v>-1413893.2257240817</v>
      </c>
      <c r="W25" s="85">
        <f t="shared" si="14"/>
        <v>1451817.4715287853</v>
      </c>
      <c r="X25" s="86">
        <f t="shared" si="15"/>
        <v>4100865.9184556585</v>
      </c>
      <c r="Y25" s="84">
        <f t="shared" si="65"/>
        <v>-1427090.7654758594</v>
      </c>
      <c r="Z25" s="85">
        <f t="shared" si="16"/>
        <v>1464310.8277322915</v>
      </c>
      <c r="AA25" s="86">
        <f t="shared" si="17"/>
        <v>4138085.9807120906</v>
      </c>
      <c r="AB25" s="84">
        <f t="shared" si="66"/>
        <v>-1440043.251168587</v>
      </c>
      <c r="AC25" s="85">
        <f t="shared" si="18"/>
        <v>1476376.9422271552</v>
      </c>
      <c r="AD25" s="86">
        <f t="shared" si="19"/>
        <v>4174419.6717706583</v>
      </c>
      <c r="AE25" s="84">
        <f t="shared" si="67"/>
        <v>-1452687.2819699796</v>
      </c>
      <c r="AF25" s="85">
        <f t="shared" si="20"/>
        <v>1488824.9245165929</v>
      </c>
      <c r="AG25" s="86">
        <f t="shared" si="21"/>
        <v>4210557.314317272</v>
      </c>
      <c r="AH25" s="84">
        <f t="shared" si="68"/>
        <v>-1465263.0883947266</v>
      </c>
      <c r="AI25" s="85">
        <f t="shared" si="22"/>
        <v>1501951.7069160154</v>
      </c>
      <c r="AJ25" s="86">
        <f t="shared" si="23"/>
        <v>4247245.932838561</v>
      </c>
      <c r="AK25" s="84">
        <f t="shared" si="69"/>
        <v>-1478030.6330379602</v>
      </c>
      <c r="AL25" s="85">
        <f t="shared" si="24"/>
        <v>1515045.4004259179</v>
      </c>
      <c r="AM25" s="86">
        <f t="shared" si="25"/>
        <v>4284260.7002265193</v>
      </c>
      <c r="AN25" s="84">
        <f t="shared" si="70"/>
        <v>-1490911.6766458149</v>
      </c>
      <c r="AO25" s="85">
        <f t="shared" si="26"/>
        <v>1528699.9614605329</v>
      </c>
      <c r="AP25" s="86">
        <f t="shared" si="27"/>
        <v>4322048.9850412374</v>
      </c>
      <c r="AQ25" s="84">
        <f t="shared" si="71"/>
        <v>-1504061.9023236551</v>
      </c>
      <c r="AR25" s="85">
        <f t="shared" si="28"/>
        <v>1542499.7377954572</v>
      </c>
      <c r="AS25" s="86">
        <f t="shared" si="29"/>
        <v>4360486.8205130398</v>
      </c>
      <c r="AT25" s="84">
        <f t="shared" si="72"/>
        <v>-1517438.1699552843</v>
      </c>
      <c r="AU25" s="85">
        <f t="shared" si="30"/>
        <v>1557533.8449518904</v>
      </c>
      <c r="AV25" s="86">
        <f t="shared" si="31"/>
        <v>4400582.4955096459</v>
      </c>
      <c r="AW25" s="84">
        <f t="shared" si="73"/>
        <v>-1531391.3614667801</v>
      </c>
      <c r="AX25" s="85">
        <f t="shared" si="32"/>
        <v>1571662.5465147761</v>
      </c>
      <c r="AY25" s="86">
        <f t="shared" si="33"/>
        <v>4440853.6805576421</v>
      </c>
      <c r="AZ25" s="84">
        <f t="shared" si="74"/>
        <v>-1545405.6300236043</v>
      </c>
      <c r="BA25" s="85">
        <f t="shared" si="34"/>
        <v>1585208.5638752773</v>
      </c>
      <c r="BB25" s="86">
        <f t="shared" si="35"/>
        <v>4480656.6144093154</v>
      </c>
      <c r="BC25" s="84">
        <f t="shared" si="75"/>
        <v>-1559256.9483715009</v>
      </c>
      <c r="BD25" s="85">
        <f t="shared" si="36"/>
        <v>1599655.4275849194</v>
      </c>
      <c r="BE25" s="86">
        <f t="shared" si="37"/>
        <v>4521055.0936227338</v>
      </c>
      <c r="BF25" s="84">
        <f t="shared" si="76"/>
        <v>-1573315.5149696621</v>
      </c>
      <c r="BG25" s="85">
        <f t="shared" si="38"/>
        <v>1613451.5946300237</v>
      </c>
      <c r="BH25" s="86">
        <f t="shared" si="39"/>
        <v>4561191.1732830955</v>
      </c>
      <c r="BI25" s="84">
        <f t="shared" si="77"/>
        <v>-1587282.7671999608</v>
      </c>
      <c r="BJ25" s="85">
        <f t="shared" si="40"/>
        <v>1627501.0459895488</v>
      </c>
      <c r="BK25" s="86">
        <f t="shared" si="41"/>
        <v>4601409.4520726837</v>
      </c>
      <c r="BL25" s="84">
        <f t="shared" si="78"/>
        <v>-1601278.6245152785</v>
      </c>
      <c r="BM25" s="85">
        <f t="shared" si="42"/>
        <v>1232166.259453973</v>
      </c>
      <c r="BN25" s="86">
        <f t="shared" si="43"/>
        <v>4232297.0870113783</v>
      </c>
      <c r="BO25" s="84">
        <f t="shared" si="79"/>
        <v>-1472828.4732359326</v>
      </c>
      <c r="BP25" s="85">
        <f t="shared" si="44"/>
        <v>1133884.7364641409</v>
      </c>
      <c r="BQ25" s="86">
        <f t="shared" si="45"/>
        <v>3893353.3502395866</v>
      </c>
      <c r="BR25" s="84">
        <f t="shared" si="80"/>
        <v>-1354876.926811059</v>
      </c>
      <c r="BS25" s="85">
        <f t="shared" si="46"/>
        <v>1043175.5837907633</v>
      </c>
      <c r="BT25" s="86">
        <f t="shared" si="47"/>
        <v>3581652.0072192908</v>
      </c>
      <c r="BU25" s="84">
        <f t="shared" si="81"/>
        <v>-1246405.6631667691</v>
      </c>
      <c r="BV25" s="85">
        <f t="shared" si="48"/>
        <v>959178.79495580355</v>
      </c>
      <c r="BW25" s="86">
        <f t="shared" si="49"/>
        <v>3294425.1390083251</v>
      </c>
      <c r="BX25" s="84">
        <f t="shared" si="82"/>
        <v>-1146451.4536483109</v>
      </c>
      <c r="BY25" s="85">
        <f t="shared" si="50"/>
        <v>882070.58122767252</v>
      </c>
      <c r="BZ25" s="86">
        <f t="shared" si="51"/>
        <v>3030044.2665876867</v>
      </c>
      <c r="CA25" s="84">
        <f t="shared" si="83"/>
        <v>-1054447.5917561303</v>
      </c>
      <c r="CB25" s="85">
        <f t="shared" si="52"/>
        <v>811302.55797203642</v>
      </c>
      <c r="CC25" s="86">
        <f t="shared" si="53"/>
        <v>2786899.2328035929</v>
      </c>
      <c r="CD25" s="84">
        <f t="shared" si="84"/>
        <v>-969833.74695252639</v>
      </c>
      <c r="CE25" s="85">
        <f t="shared" si="85"/>
        <v>248733.27224029068</v>
      </c>
      <c r="CF25" s="86">
        <f t="shared" si="54"/>
        <v>2065798.7580913573</v>
      </c>
      <c r="CG25" s="84">
        <f t="shared" si="86"/>
        <v>-718892.6411214855</v>
      </c>
      <c r="CH25" s="85"/>
      <c r="CI25" s="86">
        <f t="shared" si="55"/>
        <v>1346906.1169698718</v>
      </c>
      <c r="CJ25" s="87">
        <f t="shared" si="87"/>
        <v>1346906.1169698718</v>
      </c>
      <c r="CK25" s="85"/>
      <c r="CL25" s="85">
        <f t="shared" si="56"/>
        <v>-12881.900230695841</v>
      </c>
      <c r="CM25" s="88">
        <f t="shared" si="57"/>
        <v>1334024.2167391761</v>
      </c>
    </row>
    <row r="26" spans="1:91" x14ac:dyDescent="0.2">
      <c r="A26" s="56" t="s">
        <v>110</v>
      </c>
      <c r="B26" s="53" t="s">
        <v>111</v>
      </c>
      <c r="C26" s="83">
        <v>5769538.6090479996</v>
      </c>
      <c r="D26" s="84">
        <f t="shared" si="58"/>
        <v>-2007784.5591034442</v>
      </c>
      <c r="E26" s="85">
        <f t="shared" si="2"/>
        <v>2058243.144606085</v>
      </c>
      <c r="F26" s="86">
        <f t="shared" si="3"/>
        <v>5819997.1945506409</v>
      </c>
      <c r="G26" s="84">
        <f t="shared" si="59"/>
        <v>-2025344.016750114</v>
      </c>
      <c r="H26" s="85">
        <f t="shared" si="4"/>
        <v>2078557.9131148108</v>
      </c>
      <c r="I26" s="86">
        <f t="shared" si="5"/>
        <v>5873211.0909153372</v>
      </c>
      <c r="J26" s="84">
        <f t="shared" si="60"/>
        <v>-2043862.3154721668</v>
      </c>
      <c r="K26" s="85">
        <f t="shared" si="6"/>
        <v>2098647.0538863544</v>
      </c>
      <c r="L26" s="86">
        <f t="shared" si="7"/>
        <v>5927995.8293295242</v>
      </c>
      <c r="M26" s="84">
        <f t="shared" si="61"/>
        <v>-2062927.2631770018</v>
      </c>
      <c r="N26" s="85">
        <f t="shared" si="8"/>
        <v>2118757.3172236434</v>
      </c>
      <c r="O26" s="86">
        <f t="shared" si="9"/>
        <v>5983825.8833761662</v>
      </c>
      <c r="P26" s="84">
        <f t="shared" si="62"/>
        <v>-2082355.9780265684</v>
      </c>
      <c r="Q26" s="85">
        <f t="shared" si="10"/>
        <v>2140642.7441290887</v>
      </c>
      <c r="R26" s="86">
        <f t="shared" si="11"/>
        <v>6042112.649478687</v>
      </c>
      <c r="S26" s="84">
        <f t="shared" si="63"/>
        <v>-2102639.6223369106</v>
      </c>
      <c r="T26" s="85">
        <f t="shared" si="12"/>
        <v>2161067.3487127619</v>
      </c>
      <c r="U26" s="86">
        <f t="shared" si="13"/>
        <v>6100540.3758545388</v>
      </c>
      <c r="V26" s="84">
        <f t="shared" si="64"/>
        <v>-2122972.3204589034</v>
      </c>
      <c r="W26" s="85">
        <f t="shared" si="14"/>
        <v>2179915.8878039084</v>
      </c>
      <c r="X26" s="86">
        <f t="shared" si="15"/>
        <v>6157483.9431995433</v>
      </c>
      <c r="Y26" s="84">
        <f t="shared" si="65"/>
        <v>-2142788.5350650889</v>
      </c>
      <c r="Z26" s="85">
        <f t="shared" si="16"/>
        <v>2198674.765014098</v>
      </c>
      <c r="AA26" s="86">
        <f t="shared" si="17"/>
        <v>6213370.173148552</v>
      </c>
      <c r="AB26" s="84">
        <f t="shared" si="66"/>
        <v>-2162236.7989838286</v>
      </c>
      <c r="AC26" s="85">
        <f t="shared" si="18"/>
        <v>2216792.1352808415</v>
      </c>
      <c r="AD26" s="86">
        <f t="shared" si="19"/>
        <v>6267925.5094455648</v>
      </c>
      <c r="AE26" s="84">
        <f t="shared" si="67"/>
        <v>-2181221.9153434038</v>
      </c>
      <c r="AF26" s="85">
        <f t="shared" si="20"/>
        <v>2235482.8831854477</v>
      </c>
      <c r="AG26" s="86">
        <f t="shared" si="21"/>
        <v>6322186.4772876091</v>
      </c>
      <c r="AH26" s="84">
        <f t="shared" si="68"/>
        <v>-2200104.5922396835</v>
      </c>
      <c r="AI26" s="85">
        <f t="shared" si="22"/>
        <v>2255192.8550444529</v>
      </c>
      <c r="AJ26" s="86">
        <f t="shared" si="23"/>
        <v>6377274.7400923781</v>
      </c>
      <c r="AK26" s="84">
        <f t="shared" si="69"/>
        <v>-2219275.1656497987</v>
      </c>
      <c r="AL26" s="85">
        <f t="shared" si="24"/>
        <v>2274853.1436633905</v>
      </c>
      <c r="AM26" s="86">
        <f t="shared" si="25"/>
        <v>6432852.71810597</v>
      </c>
      <c r="AN26" s="84">
        <f t="shared" si="70"/>
        <v>-2238616.1586898458</v>
      </c>
      <c r="AO26" s="85">
        <f t="shared" si="26"/>
        <v>2295355.5794888809</v>
      </c>
      <c r="AP26" s="86">
        <f t="shared" si="27"/>
        <v>6489592.1389050055</v>
      </c>
      <c r="AQ26" s="84">
        <f t="shared" si="71"/>
        <v>-2258361.3308244287</v>
      </c>
      <c r="AR26" s="85">
        <f t="shared" si="28"/>
        <v>2316076.0572834928</v>
      </c>
      <c r="AS26" s="86">
        <f t="shared" si="29"/>
        <v>6547306.8653640691</v>
      </c>
      <c r="AT26" s="84">
        <f t="shared" si="72"/>
        <v>-2278445.9068138609</v>
      </c>
      <c r="AU26" s="85">
        <f t="shared" si="30"/>
        <v>2338649.8929701126</v>
      </c>
      <c r="AV26" s="86">
        <f t="shared" si="31"/>
        <v>6607510.8515203204</v>
      </c>
      <c r="AW26" s="84">
        <f t="shared" si="73"/>
        <v>-2299396.7387593193</v>
      </c>
      <c r="AX26" s="85">
        <f t="shared" si="32"/>
        <v>2359864.2547028875</v>
      </c>
      <c r="AY26" s="86">
        <f t="shared" si="33"/>
        <v>6667978.3674638886</v>
      </c>
      <c r="AZ26" s="84">
        <f t="shared" si="74"/>
        <v>-2320439.2783912485</v>
      </c>
      <c r="BA26" s="85">
        <f t="shared" si="34"/>
        <v>2380203.7113079447</v>
      </c>
      <c r="BB26" s="86">
        <f t="shared" si="35"/>
        <v>6727742.8003805848</v>
      </c>
      <c r="BC26" s="84">
        <f t="shared" si="75"/>
        <v>-2341237.1469427366</v>
      </c>
      <c r="BD26" s="85">
        <f t="shared" si="36"/>
        <v>2401895.7961238301</v>
      </c>
      <c r="BE26" s="86">
        <f t="shared" si="37"/>
        <v>6788401.4495616779</v>
      </c>
      <c r="BF26" s="84">
        <f t="shared" si="76"/>
        <v>-2362346.2004484842</v>
      </c>
      <c r="BG26" s="85">
        <f t="shared" si="38"/>
        <v>2422610.8545400579</v>
      </c>
      <c r="BH26" s="86">
        <f t="shared" si="39"/>
        <v>6848666.1036532521</v>
      </c>
      <c r="BI26" s="84">
        <f t="shared" si="77"/>
        <v>-2383318.144679002</v>
      </c>
      <c r="BJ26" s="85">
        <f t="shared" si="40"/>
        <v>2443706.221439939</v>
      </c>
      <c r="BK26" s="86">
        <f t="shared" si="41"/>
        <v>6909054.1804141887</v>
      </c>
      <c r="BL26" s="84">
        <f t="shared" si="78"/>
        <v>-2404333.0396802104</v>
      </c>
      <c r="BM26" s="85">
        <f t="shared" si="42"/>
        <v>1850107.7842596897</v>
      </c>
      <c r="BN26" s="86">
        <f t="shared" si="43"/>
        <v>6354828.9249936678</v>
      </c>
      <c r="BO26" s="84">
        <f t="shared" si="79"/>
        <v>-2211464.0798723316</v>
      </c>
      <c r="BP26" s="85">
        <f t="shared" si="44"/>
        <v>1702537.2682377989</v>
      </c>
      <c r="BQ26" s="86">
        <f t="shared" si="45"/>
        <v>5845902.1133591346</v>
      </c>
      <c r="BR26" s="84">
        <f t="shared" si="80"/>
        <v>-2034358.8616992328</v>
      </c>
      <c r="BS26" s="85">
        <f t="shared" si="46"/>
        <v>1566336.7285971614</v>
      </c>
      <c r="BT26" s="86">
        <f t="shared" si="47"/>
        <v>5377879.9802570632</v>
      </c>
      <c r="BU26" s="84">
        <f t="shared" si="81"/>
        <v>-1871488.3661820793</v>
      </c>
      <c r="BV26" s="85">
        <f t="shared" si="48"/>
        <v>1440214.8585296895</v>
      </c>
      <c r="BW26" s="86">
        <f t="shared" si="49"/>
        <v>4946606.4726046734</v>
      </c>
      <c r="BX26" s="84">
        <f t="shared" si="82"/>
        <v>-1721406.2975645114</v>
      </c>
      <c r="BY26" s="85">
        <f t="shared" si="50"/>
        <v>1324436.2407058314</v>
      </c>
      <c r="BZ26" s="86">
        <f t="shared" si="51"/>
        <v>4549636.4157459941</v>
      </c>
      <c r="CA26" s="84">
        <f t="shared" si="83"/>
        <v>-1583261.741371172</v>
      </c>
      <c r="CB26" s="85">
        <f t="shared" si="52"/>
        <v>1218177.47108172</v>
      </c>
      <c r="CC26" s="86">
        <f t="shared" si="53"/>
        <v>4184552.1454565423</v>
      </c>
      <c r="CD26" s="84">
        <f t="shared" si="84"/>
        <v>-1456213.356685926</v>
      </c>
      <c r="CE26" s="85">
        <f t="shared" si="85"/>
        <v>373475.05634513474</v>
      </c>
      <c r="CF26" s="86">
        <f t="shared" si="54"/>
        <v>3101813.845115751</v>
      </c>
      <c r="CG26" s="84">
        <f t="shared" si="86"/>
        <v>-1079423.2200249196</v>
      </c>
      <c r="CH26" s="85"/>
      <c r="CI26" s="86">
        <f t="shared" si="55"/>
        <v>2022390.6250908314</v>
      </c>
      <c r="CJ26" s="87">
        <f t="shared" si="87"/>
        <v>2022390.6250908314</v>
      </c>
      <c r="CK26" s="85"/>
      <c r="CL26" s="85">
        <f t="shared" si="56"/>
        <v>-19342.279266296802</v>
      </c>
      <c r="CM26" s="88">
        <f t="shared" si="57"/>
        <v>2003048.3458245345</v>
      </c>
    </row>
    <row r="27" spans="1:91" x14ac:dyDescent="0.2">
      <c r="A27" s="56" t="s">
        <v>112</v>
      </c>
      <c r="B27" s="53" t="s">
        <v>113</v>
      </c>
      <c r="C27" s="83">
        <v>487983.256024</v>
      </c>
      <c r="D27" s="84">
        <f t="shared" si="58"/>
        <v>-169816.9148239179</v>
      </c>
      <c r="E27" s="85">
        <f t="shared" si="2"/>
        <v>174084.66420847518</v>
      </c>
      <c r="F27" s="86">
        <f t="shared" si="3"/>
        <v>492251.00540855725</v>
      </c>
      <c r="G27" s="84">
        <f t="shared" si="59"/>
        <v>-171302.0806052855</v>
      </c>
      <c r="H27" s="85">
        <f t="shared" si="4"/>
        <v>175802.87211971357</v>
      </c>
      <c r="I27" s="86">
        <f t="shared" si="5"/>
        <v>496751.79692298535</v>
      </c>
      <c r="J27" s="84">
        <f t="shared" si="60"/>
        <v>-172868.34444694538</v>
      </c>
      <c r="K27" s="85">
        <f t="shared" si="6"/>
        <v>177501.99660586379</v>
      </c>
      <c r="L27" s="86">
        <f t="shared" si="7"/>
        <v>501385.44908190379</v>
      </c>
      <c r="M27" s="84">
        <f t="shared" si="61"/>
        <v>-174480.84345030467</v>
      </c>
      <c r="N27" s="85">
        <f t="shared" si="8"/>
        <v>179202.90762281074</v>
      </c>
      <c r="O27" s="86">
        <f t="shared" si="9"/>
        <v>506107.51325440983</v>
      </c>
      <c r="P27" s="84">
        <f t="shared" si="62"/>
        <v>-176124.10960642068</v>
      </c>
      <c r="Q27" s="85">
        <f t="shared" si="10"/>
        <v>181053.9606453256</v>
      </c>
      <c r="R27" s="86">
        <f t="shared" si="11"/>
        <v>511037.36429331475</v>
      </c>
      <c r="S27" s="84">
        <f t="shared" si="63"/>
        <v>-177839.68505626183</v>
      </c>
      <c r="T27" s="85">
        <f t="shared" si="12"/>
        <v>182781.45840955112</v>
      </c>
      <c r="U27" s="86">
        <f t="shared" si="13"/>
        <v>515979.13764660404</v>
      </c>
      <c r="V27" s="84">
        <f t="shared" si="64"/>
        <v>-179559.40944076685</v>
      </c>
      <c r="W27" s="85">
        <f t="shared" si="14"/>
        <v>184375.65373438504</v>
      </c>
      <c r="X27" s="86">
        <f t="shared" si="15"/>
        <v>520795.38194022223</v>
      </c>
      <c r="Y27" s="84">
        <f t="shared" si="65"/>
        <v>-181235.45003618498</v>
      </c>
      <c r="Z27" s="85">
        <f t="shared" si="16"/>
        <v>185962.26552445561</v>
      </c>
      <c r="AA27" s="86">
        <f t="shared" si="17"/>
        <v>525522.19742849283</v>
      </c>
      <c r="AB27" s="84">
        <f t="shared" si="66"/>
        <v>-182880.36963793571</v>
      </c>
      <c r="AC27" s="85">
        <f t="shared" si="18"/>
        <v>187494.6191375319</v>
      </c>
      <c r="AD27" s="86">
        <f t="shared" si="19"/>
        <v>530136.44692808902</v>
      </c>
      <c r="AE27" s="84">
        <f t="shared" si="67"/>
        <v>-184486.11656588092</v>
      </c>
      <c r="AF27" s="85">
        <f t="shared" si="20"/>
        <v>189075.46860194317</v>
      </c>
      <c r="AG27" s="86">
        <f t="shared" si="21"/>
        <v>534725.79896415118</v>
      </c>
      <c r="AH27" s="84">
        <f t="shared" si="68"/>
        <v>-186083.19924071478</v>
      </c>
      <c r="AI27" s="85">
        <f t="shared" si="22"/>
        <v>190742.52326534645</v>
      </c>
      <c r="AJ27" s="86">
        <f t="shared" si="23"/>
        <v>539385.12298878282</v>
      </c>
      <c r="AK27" s="84">
        <f t="shared" si="69"/>
        <v>-187704.63198714695</v>
      </c>
      <c r="AL27" s="85">
        <f t="shared" si="24"/>
        <v>192405.37575750158</v>
      </c>
      <c r="AM27" s="86">
        <f t="shared" si="25"/>
        <v>544085.86675913748</v>
      </c>
      <c r="AN27" s="84">
        <f t="shared" si="70"/>
        <v>-189340.47869828925</v>
      </c>
      <c r="AO27" s="85">
        <f t="shared" si="26"/>
        <v>194139.45642988945</v>
      </c>
      <c r="AP27" s="86">
        <f t="shared" si="27"/>
        <v>548884.84449073765</v>
      </c>
      <c r="AQ27" s="84">
        <f t="shared" si="71"/>
        <v>-191010.5105746472</v>
      </c>
      <c r="AR27" s="85">
        <f t="shared" si="28"/>
        <v>195891.97892878234</v>
      </c>
      <c r="AS27" s="86">
        <f t="shared" si="29"/>
        <v>553766.31284487271</v>
      </c>
      <c r="AT27" s="84">
        <f t="shared" si="72"/>
        <v>-192709.24897494394</v>
      </c>
      <c r="AU27" s="85">
        <f t="shared" si="30"/>
        <v>197801.25705061207</v>
      </c>
      <c r="AV27" s="86">
        <f t="shared" si="31"/>
        <v>558858.32092054083</v>
      </c>
      <c r="AW27" s="84">
        <f t="shared" si="73"/>
        <v>-194481.25465545425</v>
      </c>
      <c r="AX27" s="85">
        <f t="shared" si="32"/>
        <v>199595.55188323456</v>
      </c>
      <c r="AY27" s="86">
        <f t="shared" si="33"/>
        <v>563972.61814832117</v>
      </c>
      <c r="AZ27" s="84">
        <f t="shared" si="74"/>
        <v>-196261.01690342664</v>
      </c>
      <c r="BA27" s="85">
        <f t="shared" si="34"/>
        <v>201315.84789517723</v>
      </c>
      <c r="BB27" s="86">
        <f t="shared" si="35"/>
        <v>569027.44914007175</v>
      </c>
      <c r="BC27" s="84">
        <f t="shared" si="75"/>
        <v>-198020.08505459534</v>
      </c>
      <c r="BD27" s="85">
        <f t="shared" si="36"/>
        <v>203150.5481885082</v>
      </c>
      <c r="BE27" s="86">
        <f t="shared" si="37"/>
        <v>574157.91227398464</v>
      </c>
      <c r="BF27" s="84">
        <f t="shared" si="76"/>
        <v>-199805.47299621784</v>
      </c>
      <c r="BG27" s="85">
        <f t="shared" si="38"/>
        <v>204902.61232043477</v>
      </c>
      <c r="BH27" s="86">
        <f t="shared" si="39"/>
        <v>579255.05159820151</v>
      </c>
      <c r="BI27" s="84">
        <f t="shared" si="77"/>
        <v>-201579.26433799209</v>
      </c>
      <c r="BJ27" s="85">
        <f t="shared" si="40"/>
        <v>206686.84265917985</v>
      </c>
      <c r="BK27" s="86">
        <f t="shared" si="41"/>
        <v>584362.62991938926</v>
      </c>
      <c r="BL27" s="84">
        <f t="shared" si="78"/>
        <v>-203356.68842379507</v>
      </c>
      <c r="BM27" s="85">
        <f t="shared" si="42"/>
        <v>156480.7312568381</v>
      </c>
      <c r="BN27" s="86">
        <f t="shared" si="43"/>
        <v>537486.67275243229</v>
      </c>
      <c r="BO27" s="84">
        <f t="shared" si="79"/>
        <v>-187043.97620008048</v>
      </c>
      <c r="BP27" s="85">
        <f t="shared" si="44"/>
        <v>143999.3274945732</v>
      </c>
      <c r="BQ27" s="86">
        <f t="shared" si="45"/>
        <v>494442.02404692501</v>
      </c>
      <c r="BR27" s="84">
        <f t="shared" si="80"/>
        <v>-172064.54944186177</v>
      </c>
      <c r="BS27" s="85">
        <f t="shared" si="46"/>
        <v>132479.58782217835</v>
      </c>
      <c r="BT27" s="86">
        <f t="shared" si="47"/>
        <v>454857.06242724159</v>
      </c>
      <c r="BU27" s="84">
        <f t="shared" si="81"/>
        <v>-158289.08486865266</v>
      </c>
      <c r="BV27" s="85">
        <f t="shared" si="48"/>
        <v>121812.29447659903</v>
      </c>
      <c r="BW27" s="86">
        <f t="shared" si="49"/>
        <v>418380.27203518798</v>
      </c>
      <c r="BX27" s="84">
        <f t="shared" si="82"/>
        <v>-145595.25586819078</v>
      </c>
      <c r="BY27" s="85">
        <f t="shared" si="50"/>
        <v>112019.82566201438</v>
      </c>
      <c r="BZ27" s="86">
        <f t="shared" si="51"/>
        <v>384804.84182901157</v>
      </c>
      <c r="CA27" s="84">
        <f t="shared" si="83"/>
        <v>-133911.09273121165</v>
      </c>
      <c r="CB27" s="85">
        <f t="shared" si="52"/>
        <v>103032.53848085899</v>
      </c>
      <c r="CC27" s="86">
        <f t="shared" si="53"/>
        <v>353926.2875786589</v>
      </c>
      <c r="CD27" s="84">
        <f t="shared" si="84"/>
        <v>-123165.43547292252</v>
      </c>
      <c r="CE27" s="85">
        <f t="shared" si="85"/>
        <v>31588.24065294152</v>
      </c>
      <c r="CF27" s="86">
        <f t="shared" si="54"/>
        <v>262349.0927586779</v>
      </c>
      <c r="CG27" s="84">
        <f t="shared" si="86"/>
        <v>-91296.80780879379</v>
      </c>
      <c r="CH27" s="85"/>
      <c r="CI27" s="86">
        <f t="shared" si="55"/>
        <v>171052.28494988411</v>
      </c>
      <c r="CJ27" s="87">
        <v>0</v>
      </c>
      <c r="CK27" s="85" t="s">
        <v>88</v>
      </c>
      <c r="CL27" s="85">
        <f t="shared" si="56"/>
        <v>0</v>
      </c>
      <c r="CM27" s="88">
        <f t="shared" si="57"/>
        <v>0</v>
      </c>
    </row>
    <row r="28" spans="1:91" x14ac:dyDescent="0.2">
      <c r="A28" s="56" t="s">
        <v>114</v>
      </c>
      <c r="B28" s="53" t="s">
        <v>115</v>
      </c>
      <c r="C28" s="83">
        <v>1141844.263848</v>
      </c>
      <c r="D28" s="84">
        <f t="shared" si="58"/>
        <v>-397358.85955586651</v>
      </c>
      <c r="E28" s="85">
        <f t="shared" si="2"/>
        <v>407345.07341492956</v>
      </c>
      <c r="F28" s="86">
        <f t="shared" si="3"/>
        <v>1151830.4777070628</v>
      </c>
      <c r="G28" s="84">
        <f t="shared" si="59"/>
        <v>-400834.03622921224</v>
      </c>
      <c r="H28" s="85">
        <f t="shared" si="4"/>
        <v>411365.55121478526</v>
      </c>
      <c r="I28" s="86">
        <f t="shared" si="5"/>
        <v>1162361.9926926359</v>
      </c>
      <c r="J28" s="84">
        <f t="shared" si="60"/>
        <v>-404498.97628851607</v>
      </c>
      <c r="K28" s="85">
        <f t="shared" si="6"/>
        <v>415341.37522949051</v>
      </c>
      <c r="L28" s="86">
        <f t="shared" si="7"/>
        <v>1173204.3916336102</v>
      </c>
      <c r="M28" s="84">
        <f t="shared" si="61"/>
        <v>-408272.10316268046</v>
      </c>
      <c r="N28" s="85">
        <f t="shared" si="8"/>
        <v>419321.37959242956</v>
      </c>
      <c r="O28" s="86">
        <f t="shared" si="9"/>
        <v>1184253.6680633593</v>
      </c>
      <c r="P28" s="84">
        <f t="shared" si="62"/>
        <v>-412117.22286950157</v>
      </c>
      <c r="Q28" s="85">
        <f t="shared" si="10"/>
        <v>423652.70500112989</v>
      </c>
      <c r="R28" s="86">
        <f t="shared" si="11"/>
        <v>1195789.1501949877</v>
      </c>
      <c r="S28" s="84">
        <f t="shared" si="63"/>
        <v>-416131.54090688768</v>
      </c>
      <c r="T28" s="85">
        <f t="shared" si="12"/>
        <v>427694.92036106461</v>
      </c>
      <c r="U28" s="86">
        <f t="shared" si="13"/>
        <v>1207352.5296491645</v>
      </c>
      <c r="V28" s="84">
        <f t="shared" si="64"/>
        <v>-420155.56714058702</v>
      </c>
      <c r="W28" s="85">
        <f t="shared" si="14"/>
        <v>431425.21799862414</v>
      </c>
      <c r="X28" s="86">
        <f t="shared" si="15"/>
        <v>1218622.1805072017</v>
      </c>
      <c r="Y28" s="84">
        <f t="shared" si="65"/>
        <v>-424077.37658021355</v>
      </c>
      <c r="Z28" s="85">
        <f t="shared" si="16"/>
        <v>435137.77073292655</v>
      </c>
      <c r="AA28" s="86">
        <f t="shared" si="17"/>
        <v>1229682.5746599147</v>
      </c>
      <c r="AB28" s="84">
        <f t="shared" si="66"/>
        <v>-427926.36522595887</v>
      </c>
      <c r="AC28" s="85">
        <f t="shared" si="18"/>
        <v>438723.36339758936</v>
      </c>
      <c r="AD28" s="86">
        <f t="shared" si="19"/>
        <v>1240479.5728315453</v>
      </c>
      <c r="AE28" s="84">
        <f t="shared" si="67"/>
        <v>-431683.69274945819</v>
      </c>
      <c r="AF28" s="85">
        <f t="shared" si="20"/>
        <v>442422.43272150977</v>
      </c>
      <c r="AG28" s="86">
        <f t="shared" si="21"/>
        <v>1251218.312803597</v>
      </c>
      <c r="AH28" s="84">
        <f t="shared" si="68"/>
        <v>-435420.74656972371</v>
      </c>
      <c r="AI28" s="85">
        <f t="shared" si="22"/>
        <v>446323.21575336548</v>
      </c>
      <c r="AJ28" s="86">
        <f t="shared" si="23"/>
        <v>1262120.7819872387</v>
      </c>
      <c r="AK28" s="84">
        <f t="shared" si="69"/>
        <v>-439214.77773344424</v>
      </c>
      <c r="AL28" s="85">
        <f t="shared" si="24"/>
        <v>450214.16601928871</v>
      </c>
      <c r="AM28" s="86">
        <f t="shared" si="25"/>
        <v>1273120.1702730833</v>
      </c>
      <c r="AN28" s="84">
        <f t="shared" si="70"/>
        <v>-443042.53649482399</v>
      </c>
      <c r="AO28" s="85">
        <f t="shared" si="26"/>
        <v>454271.78489119204</v>
      </c>
      <c r="AP28" s="86">
        <f t="shared" si="27"/>
        <v>1284349.4186694513</v>
      </c>
      <c r="AQ28" s="84">
        <f t="shared" si="71"/>
        <v>-446950.28598196799</v>
      </c>
      <c r="AR28" s="85">
        <f t="shared" si="28"/>
        <v>458372.55625562387</v>
      </c>
      <c r="AS28" s="86">
        <f t="shared" si="29"/>
        <v>1295771.6889431071</v>
      </c>
      <c r="AT28" s="84">
        <f t="shared" si="72"/>
        <v>-450925.20658469823</v>
      </c>
      <c r="AU28" s="85">
        <f t="shared" si="30"/>
        <v>462840.12403502851</v>
      </c>
      <c r="AV28" s="86">
        <f t="shared" si="31"/>
        <v>1307686.6063934374</v>
      </c>
      <c r="AW28" s="84">
        <f t="shared" si="73"/>
        <v>-455071.56713461271</v>
      </c>
      <c r="AX28" s="85">
        <f t="shared" si="32"/>
        <v>467038.63953118579</v>
      </c>
      <c r="AY28" s="86">
        <f t="shared" si="33"/>
        <v>1319653.6787900105</v>
      </c>
      <c r="AZ28" s="84">
        <f t="shared" si="74"/>
        <v>-459236.07747133746</v>
      </c>
      <c r="BA28" s="85">
        <f t="shared" si="34"/>
        <v>471064.00333026826</v>
      </c>
      <c r="BB28" s="86">
        <f t="shared" si="35"/>
        <v>1331481.6046489412</v>
      </c>
      <c r="BC28" s="84">
        <f t="shared" si="75"/>
        <v>-463352.16517175408</v>
      </c>
      <c r="BD28" s="85">
        <f t="shared" si="36"/>
        <v>475357.06457767531</v>
      </c>
      <c r="BE28" s="86">
        <f t="shared" si="37"/>
        <v>1343486.5040548625</v>
      </c>
      <c r="BF28" s="84">
        <f t="shared" si="76"/>
        <v>-467529.83921019442</v>
      </c>
      <c r="BG28" s="85">
        <f t="shared" si="38"/>
        <v>479456.76339774259</v>
      </c>
      <c r="BH28" s="86">
        <f t="shared" si="39"/>
        <v>1355413.4282424108</v>
      </c>
      <c r="BI28" s="84">
        <f t="shared" si="77"/>
        <v>-471680.37807370123</v>
      </c>
      <c r="BJ28" s="85">
        <f t="shared" si="40"/>
        <v>483631.72873216687</v>
      </c>
      <c r="BK28" s="86">
        <f t="shared" si="41"/>
        <v>1367364.7789008764</v>
      </c>
      <c r="BL28" s="84">
        <f t="shared" si="78"/>
        <v>-475839.41728610324</v>
      </c>
      <c r="BM28" s="85">
        <f t="shared" si="42"/>
        <v>366153.18903395615</v>
      </c>
      <c r="BN28" s="86">
        <f t="shared" si="43"/>
        <v>1257678.5506487293</v>
      </c>
      <c r="BO28" s="84">
        <f t="shared" si="79"/>
        <v>-437668.89268200577</v>
      </c>
      <c r="BP28" s="85">
        <f t="shared" si="44"/>
        <v>336947.63922301738</v>
      </c>
      <c r="BQ28" s="86">
        <f t="shared" si="45"/>
        <v>1156957.2971897409</v>
      </c>
      <c r="BR28" s="84">
        <f t="shared" si="80"/>
        <v>-402618.15618960024</v>
      </c>
      <c r="BS28" s="85">
        <f t="shared" si="46"/>
        <v>309992.31134328496</v>
      </c>
      <c r="BT28" s="86">
        <f t="shared" si="47"/>
        <v>1064331.4523434257</v>
      </c>
      <c r="BU28" s="84">
        <f t="shared" si="81"/>
        <v>-370384.6010202677</v>
      </c>
      <c r="BV28" s="85">
        <f t="shared" si="48"/>
        <v>285031.64401080867</v>
      </c>
      <c r="BW28" s="86">
        <f t="shared" si="49"/>
        <v>978978.49533396668</v>
      </c>
      <c r="BX28" s="84">
        <f t="shared" si="82"/>
        <v>-340681.9920649064</v>
      </c>
      <c r="BY28" s="85">
        <f t="shared" si="50"/>
        <v>262118.00054699689</v>
      </c>
      <c r="BZ28" s="86">
        <f t="shared" si="51"/>
        <v>900414.50381605723</v>
      </c>
      <c r="CA28" s="84">
        <f t="shared" si="83"/>
        <v>-313341.92559515097</v>
      </c>
      <c r="CB28" s="85">
        <f t="shared" si="52"/>
        <v>241088.42178855641</v>
      </c>
      <c r="CC28" s="86">
        <f t="shared" si="53"/>
        <v>828161.00000946259</v>
      </c>
      <c r="CD28" s="84">
        <f t="shared" si="84"/>
        <v>-288197.89257724211</v>
      </c>
      <c r="CE28" s="85">
        <f t="shared" si="85"/>
        <v>73914.11682542965</v>
      </c>
      <c r="CF28" s="86">
        <f t="shared" si="54"/>
        <v>613877.22425765009</v>
      </c>
      <c r="CG28" s="84">
        <f t="shared" si="86"/>
        <v>-213627.69114966819</v>
      </c>
      <c r="CH28" s="85"/>
      <c r="CI28" s="86">
        <f t="shared" si="55"/>
        <v>400249.5331079819</v>
      </c>
      <c r="CJ28" s="87">
        <f t="shared" si="87"/>
        <v>400249.5331079819</v>
      </c>
      <c r="CK28" s="85"/>
      <c r="CL28" s="85">
        <f t="shared" si="56"/>
        <v>-3828.0133172748415</v>
      </c>
      <c r="CM28" s="88">
        <f t="shared" si="57"/>
        <v>396421.51979070704</v>
      </c>
    </row>
    <row r="29" spans="1:91" x14ac:dyDescent="0.2">
      <c r="A29" s="56" t="s">
        <v>116</v>
      </c>
      <c r="B29" s="53" t="s">
        <v>117</v>
      </c>
      <c r="C29" s="83">
        <v>4648019.5467119999</v>
      </c>
      <c r="D29" s="84">
        <f t="shared" si="58"/>
        <v>-1617498.817264905</v>
      </c>
      <c r="E29" s="85">
        <f t="shared" si="2"/>
        <v>1658148.9467826989</v>
      </c>
      <c r="F29" s="86">
        <f t="shared" si="3"/>
        <v>4688669.6762297936</v>
      </c>
      <c r="G29" s="84">
        <f t="shared" si="59"/>
        <v>-1631644.9575201042</v>
      </c>
      <c r="H29" s="85">
        <f t="shared" si="4"/>
        <v>1674514.8033119205</v>
      </c>
      <c r="I29" s="86">
        <f t="shared" si="5"/>
        <v>4731539.5220216103</v>
      </c>
      <c r="J29" s="84">
        <f t="shared" si="60"/>
        <v>-1646563.5533150907</v>
      </c>
      <c r="K29" s="85">
        <f t="shared" si="6"/>
        <v>1690698.8910371247</v>
      </c>
      <c r="L29" s="86">
        <f t="shared" si="7"/>
        <v>4775674.8597436436</v>
      </c>
      <c r="M29" s="84">
        <f t="shared" si="61"/>
        <v>-1661922.5370387018</v>
      </c>
      <c r="N29" s="85">
        <f t="shared" si="8"/>
        <v>1706899.9953914064</v>
      </c>
      <c r="O29" s="86">
        <f t="shared" si="9"/>
        <v>4820652.3180963481</v>
      </c>
      <c r="P29" s="84">
        <f t="shared" si="62"/>
        <v>-1677574.5765703653</v>
      </c>
      <c r="Q29" s="85">
        <f t="shared" si="10"/>
        <v>1724531.1958976511</v>
      </c>
      <c r="R29" s="86">
        <f t="shared" si="11"/>
        <v>4867608.9374236334</v>
      </c>
      <c r="S29" s="84">
        <f t="shared" si="63"/>
        <v>-1693915.3590178855</v>
      </c>
      <c r="T29" s="85">
        <f t="shared" si="12"/>
        <v>1740985.537877423</v>
      </c>
      <c r="U29" s="86">
        <f t="shared" si="13"/>
        <v>4914679.1162831709</v>
      </c>
      <c r="V29" s="84">
        <f t="shared" si="64"/>
        <v>-1710295.6598898147</v>
      </c>
      <c r="W29" s="85">
        <f t="shared" si="14"/>
        <v>1756170.1798495252</v>
      </c>
      <c r="X29" s="86">
        <f t="shared" si="15"/>
        <v>4960553.6362428814</v>
      </c>
      <c r="Y29" s="84">
        <f t="shared" si="65"/>
        <v>-1726259.8745476289</v>
      </c>
      <c r="Z29" s="85">
        <f t="shared" si="16"/>
        <v>1771282.5889788438</v>
      </c>
      <c r="AA29" s="86">
        <f t="shared" si="17"/>
        <v>5005576.3506740965</v>
      </c>
      <c r="AB29" s="84">
        <f t="shared" si="66"/>
        <v>-1741927.6630779207</v>
      </c>
      <c r="AC29" s="85">
        <f t="shared" si="18"/>
        <v>1785878.1913035742</v>
      </c>
      <c r="AD29" s="86">
        <f t="shared" si="19"/>
        <v>5049526.8788997503</v>
      </c>
      <c r="AE29" s="84">
        <f t="shared" si="67"/>
        <v>-1757222.3335733258</v>
      </c>
      <c r="AF29" s="85">
        <f t="shared" si="20"/>
        <v>1800935.7145285746</v>
      </c>
      <c r="AG29" s="86">
        <f t="shared" si="21"/>
        <v>5093240.2598549994</v>
      </c>
      <c r="AH29" s="84">
        <f t="shared" si="68"/>
        <v>-1772434.4774301182</v>
      </c>
      <c r="AI29" s="85">
        <f t="shared" si="22"/>
        <v>1816814.3385700416</v>
      </c>
      <c r="AJ29" s="86">
        <f t="shared" si="23"/>
        <v>5137620.1209949227</v>
      </c>
      <c r="AK29" s="84">
        <f t="shared" si="69"/>
        <v>-1787878.5546726475</v>
      </c>
      <c r="AL29" s="85">
        <f t="shared" si="24"/>
        <v>1832652.9371109218</v>
      </c>
      <c r="AM29" s="86">
        <f t="shared" si="25"/>
        <v>5182394.5034331977</v>
      </c>
      <c r="AN29" s="84">
        <f t="shared" si="70"/>
        <v>-1803459.924309724</v>
      </c>
      <c r="AO29" s="85">
        <f t="shared" si="26"/>
        <v>1849169.9810080964</v>
      </c>
      <c r="AP29" s="86">
        <f t="shared" si="27"/>
        <v>5228104.5601315703</v>
      </c>
      <c r="AQ29" s="84">
        <f t="shared" si="71"/>
        <v>-1819366.9061766639</v>
      </c>
      <c r="AR29" s="85">
        <f t="shared" si="28"/>
        <v>1865862.6825103508</v>
      </c>
      <c r="AS29" s="86">
        <f t="shared" si="29"/>
        <v>5274600.3364652572</v>
      </c>
      <c r="AT29" s="84">
        <f t="shared" si="72"/>
        <v>-1835547.3164507027</v>
      </c>
      <c r="AU29" s="85">
        <f t="shared" si="30"/>
        <v>1884048.4745858433</v>
      </c>
      <c r="AV29" s="86">
        <f t="shared" si="31"/>
        <v>5323101.4946003975</v>
      </c>
      <c r="AW29" s="84">
        <f t="shared" si="73"/>
        <v>-1852425.594420739</v>
      </c>
      <c r="AX29" s="85">
        <f t="shared" si="32"/>
        <v>1901139.0557720619</v>
      </c>
      <c r="AY29" s="86">
        <f t="shared" si="33"/>
        <v>5371814.9559517205</v>
      </c>
      <c r="AZ29" s="84">
        <f t="shared" si="74"/>
        <v>-1869377.7533625797</v>
      </c>
      <c r="BA29" s="85">
        <f t="shared" si="34"/>
        <v>1917524.8013707737</v>
      </c>
      <c r="BB29" s="86">
        <f t="shared" si="35"/>
        <v>5419962.0039599147</v>
      </c>
      <c r="BC29" s="84">
        <f t="shared" si="75"/>
        <v>-1886132.8019215174</v>
      </c>
      <c r="BD29" s="85">
        <f t="shared" si="36"/>
        <v>1935000.242834161</v>
      </c>
      <c r="BE29" s="86">
        <f t="shared" si="37"/>
        <v>5468829.4448725581</v>
      </c>
      <c r="BF29" s="84">
        <f t="shared" si="76"/>
        <v>-1903138.545353659</v>
      </c>
      <c r="BG29" s="85">
        <f t="shared" si="38"/>
        <v>1951688.5784107551</v>
      </c>
      <c r="BH29" s="86">
        <f t="shared" si="39"/>
        <v>5517379.4779296545</v>
      </c>
      <c r="BI29" s="84">
        <f t="shared" si="77"/>
        <v>-1920033.8316705113</v>
      </c>
      <c r="BJ29" s="85">
        <f t="shared" si="40"/>
        <v>1968683.295725228</v>
      </c>
      <c r="BK29" s="86">
        <f t="shared" si="41"/>
        <v>5566028.9419843713</v>
      </c>
      <c r="BL29" s="84">
        <f t="shared" si="78"/>
        <v>-1936963.7197181513</v>
      </c>
      <c r="BM29" s="85">
        <f t="shared" si="42"/>
        <v>1490472.2417971652</v>
      </c>
      <c r="BN29" s="86">
        <f t="shared" si="43"/>
        <v>5119537.4640633855</v>
      </c>
      <c r="BO29" s="84">
        <f t="shared" si="79"/>
        <v>-1781585.8366868855</v>
      </c>
      <c r="BP29" s="85">
        <f t="shared" si="44"/>
        <v>1371587.4072434185</v>
      </c>
      <c r="BQ29" s="86">
        <f t="shared" si="45"/>
        <v>4709539.0346199181</v>
      </c>
      <c r="BR29" s="84">
        <f t="shared" si="80"/>
        <v>-1638907.4404279017</v>
      </c>
      <c r="BS29" s="85">
        <f t="shared" si="46"/>
        <v>1261862.3818263749</v>
      </c>
      <c r="BT29" s="86">
        <f t="shared" si="47"/>
        <v>4332493.9760183915</v>
      </c>
      <c r="BU29" s="84">
        <f t="shared" si="81"/>
        <v>-1507696.7322511326</v>
      </c>
      <c r="BV29" s="85">
        <f t="shared" si="48"/>
        <v>1160256.8710456421</v>
      </c>
      <c r="BW29" s="86">
        <f t="shared" si="49"/>
        <v>3985054.1148129008</v>
      </c>
      <c r="BX29" s="84">
        <f t="shared" si="82"/>
        <v>-1386788.5564307212</v>
      </c>
      <c r="BY29" s="85">
        <f t="shared" si="50"/>
        <v>1066984.0263345141</v>
      </c>
      <c r="BZ29" s="86">
        <f t="shared" si="51"/>
        <v>3665249.5847166935</v>
      </c>
      <c r="CA29" s="84">
        <f t="shared" si="83"/>
        <v>-1275497.4045782082</v>
      </c>
      <c r="CB29" s="85">
        <f t="shared" si="52"/>
        <v>981380.50208598969</v>
      </c>
      <c r="CC29" s="86">
        <f t="shared" si="53"/>
        <v>3371132.6822244753</v>
      </c>
      <c r="CD29" s="84">
        <f t="shared" si="84"/>
        <v>-1173145.4808959351</v>
      </c>
      <c r="CE29" s="85">
        <f t="shared" si="85"/>
        <v>300876.6349841599</v>
      </c>
      <c r="CF29" s="86">
        <f t="shared" si="54"/>
        <v>2498863.8363127001</v>
      </c>
      <c r="CG29" s="84">
        <f t="shared" si="86"/>
        <v>-869598.17167745647</v>
      </c>
      <c r="CH29" s="85"/>
      <c r="CI29" s="86">
        <f t="shared" si="55"/>
        <v>1629265.6646352436</v>
      </c>
      <c r="CJ29" s="87">
        <v>0</v>
      </c>
      <c r="CK29" s="85" t="s">
        <v>88</v>
      </c>
      <c r="CL29" s="85">
        <f t="shared" si="56"/>
        <v>0</v>
      </c>
      <c r="CM29" s="88">
        <f t="shared" si="57"/>
        <v>0</v>
      </c>
    </row>
    <row r="30" spans="1:91" x14ac:dyDescent="0.2">
      <c r="A30" s="56" t="s">
        <v>118</v>
      </c>
      <c r="B30" s="53" t="s">
        <v>119</v>
      </c>
      <c r="C30" s="89">
        <v>19205127.988288999</v>
      </c>
      <c r="D30" s="84">
        <f t="shared" si="58"/>
        <v>-6683335.0192026161</v>
      </c>
      <c r="E30" s="85">
        <f t="shared" si="2"/>
        <v>6851297.0796638327</v>
      </c>
      <c r="F30" s="86">
        <f t="shared" si="3"/>
        <v>19373090.048750214</v>
      </c>
      <c r="G30" s="84">
        <f t="shared" si="59"/>
        <v>-6741785.383150327</v>
      </c>
      <c r="H30" s="85">
        <f t="shared" si="4"/>
        <v>6918919.0778337875</v>
      </c>
      <c r="I30" s="86">
        <f t="shared" si="5"/>
        <v>19550223.743433673</v>
      </c>
      <c r="J30" s="84">
        <f t="shared" si="60"/>
        <v>-6803427.4521581773</v>
      </c>
      <c r="K30" s="85">
        <f t="shared" si="6"/>
        <v>6985790.0264200754</v>
      </c>
      <c r="L30" s="86">
        <f t="shared" si="7"/>
        <v>19732586.317695573</v>
      </c>
      <c r="M30" s="84">
        <f t="shared" si="61"/>
        <v>-6866889.1577765774</v>
      </c>
      <c r="N30" s="85">
        <f t="shared" si="8"/>
        <v>7052731.2859282708</v>
      </c>
      <c r="O30" s="86">
        <f t="shared" si="9"/>
        <v>19918428.445847265</v>
      </c>
      <c r="P30" s="84">
        <f t="shared" si="62"/>
        <v>-6931561.7391765416</v>
      </c>
      <c r="Q30" s="85">
        <f t="shared" si="10"/>
        <v>7125581.5523496224</v>
      </c>
      <c r="R30" s="86">
        <f t="shared" si="11"/>
        <v>20112448.259020347</v>
      </c>
      <c r="S30" s="84">
        <f t="shared" si="63"/>
        <v>-6999080.1338776601</v>
      </c>
      <c r="T30" s="85">
        <f t="shared" si="12"/>
        <v>7193569.1630962556</v>
      </c>
      <c r="U30" s="86">
        <f t="shared" si="13"/>
        <v>20306937.288238943</v>
      </c>
      <c r="V30" s="84">
        <f t="shared" si="64"/>
        <v>-7066761.8145527374</v>
      </c>
      <c r="W30" s="85">
        <f t="shared" si="14"/>
        <v>7256310.5069309343</v>
      </c>
      <c r="X30" s="86">
        <f t="shared" si="15"/>
        <v>20496485.980617139</v>
      </c>
      <c r="Y30" s="84">
        <f t="shared" si="65"/>
        <v>-7132724.2707460914</v>
      </c>
      <c r="Z30" s="85">
        <f t="shared" si="16"/>
        <v>7318753.3922551284</v>
      </c>
      <c r="AA30" s="86">
        <f t="shared" si="17"/>
        <v>20682515.102126177</v>
      </c>
      <c r="AB30" s="84">
        <f t="shared" si="66"/>
        <v>-7197461.9253522465</v>
      </c>
      <c r="AC30" s="85">
        <f t="shared" si="18"/>
        <v>7379060.8862093892</v>
      </c>
      <c r="AD30" s="86">
        <f t="shared" si="19"/>
        <v>20864114.062983319</v>
      </c>
      <c r="AE30" s="84">
        <f t="shared" si="67"/>
        <v>-7260657.8954747794</v>
      </c>
      <c r="AF30" s="85">
        <f t="shared" si="20"/>
        <v>7441276.9887486584</v>
      </c>
      <c r="AG30" s="86">
        <f t="shared" si="21"/>
        <v>21044733.156257197</v>
      </c>
      <c r="AH30" s="84">
        <f t="shared" si="68"/>
        <v>-7323512.8742049411</v>
      </c>
      <c r="AI30" s="85">
        <f t="shared" si="22"/>
        <v>7506885.7935158443</v>
      </c>
      <c r="AJ30" s="86">
        <f t="shared" si="23"/>
        <v>21228106.075568102</v>
      </c>
      <c r="AK30" s="84">
        <f t="shared" si="69"/>
        <v>-7387326.1772952043</v>
      </c>
      <c r="AL30" s="85">
        <f t="shared" si="24"/>
        <v>7572329.2171236295</v>
      </c>
      <c r="AM30" s="86">
        <f t="shared" si="25"/>
        <v>21413109.115396529</v>
      </c>
      <c r="AN30" s="84">
        <f t="shared" si="70"/>
        <v>-7451706.7581222747</v>
      </c>
      <c r="AO30" s="85">
        <f t="shared" si="26"/>
        <v>7640575.9055993306</v>
      </c>
      <c r="AP30" s="86">
        <f t="shared" si="27"/>
        <v>21601978.262873586</v>
      </c>
      <c r="AQ30" s="84">
        <f t="shared" si="71"/>
        <v>-7517432.734442248</v>
      </c>
      <c r="AR30" s="85">
        <f t="shared" si="28"/>
        <v>7709548.392827332</v>
      </c>
      <c r="AS30" s="86">
        <f t="shared" si="29"/>
        <v>21794093.921258669</v>
      </c>
      <c r="AT30" s="84">
        <f t="shared" si="72"/>
        <v>-7584288.4881870365</v>
      </c>
      <c r="AU30" s="85">
        <f t="shared" si="30"/>
        <v>7784690.1732928017</v>
      </c>
      <c r="AV30" s="86">
        <f t="shared" si="31"/>
        <v>21994495.606364433</v>
      </c>
      <c r="AW30" s="84">
        <f t="shared" si="73"/>
        <v>-7654027.7578649726</v>
      </c>
      <c r="AX30" s="85">
        <f t="shared" si="32"/>
        <v>7855306.6575345164</v>
      </c>
      <c r="AY30" s="86">
        <f t="shared" si="33"/>
        <v>22195774.506033976</v>
      </c>
      <c r="AZ30" s="84">
        <f t="shared" si="74"/>
        <v>-7724072.2959491927</v>
      </c>
      <c r="BA30" s="85">
        <f t="shared" si="34"/>
        <v>7923010.8352481015</v>
      </c>
      <c r="BB30" s="86">
        <f t="shared" si="35"/>
        <v>22394713.045332886</v>
      </c>
      <c r="BC30" s="84">
        <f t="shared" si="75"/>
        <v>-7793302.394659088</v>
      </c>
      <c r="BD30" s="85">
        <f t="shared" si="36"/>
        <v>7995217.5216837507</v>
      </c>
      <c r="BE30" s="86">
        <f t="shared" si="37"/>
        <v>22596628.172357552</v>
      </c>
      <c r="BF30" s="84">
        <f t="shared" si="76"/>
        <v>-7863568.3382223686</v>
      </c>
      <c r="BG30" s="85">
        <f t="shared" si="38"/>
        <v>8064171.969366041</v>
      </c>
      <c r="BH30" s="86">
        <f t="shared" si="39"/>
        <v>22797231.803501222</v>
      </c>
      <c r="BI30" s="84">
        <f t="shared" si="77"/>
        <v>-7933377.8846007753</v>
      </c>
      <c r="BJ30" s="85">
        <f t="shared" si="40"/>
        <v>8134392.3541706018</v>
      </c>
      <c r="BK30" s="86">
        <f t="shared" si="41"/>
        <v>22998246.273071051</v>
      </c>
      <c r="BL30" s="84">
        <f t="shared" si="78"/>
        <v>-8003330.4016921315</v>
      </c>
      <c r="BM30" s="85">
        <f t="shared" si="42"/>
        <v>6158474.5672929985</v>
      </c>
      <c r="BN30" s="86">
        <f t="shared" si="43"/>
        <v>21153390.438671917</v>
      </c>
      <c r="BO30" s="84">
        <f t="shared" si="79"/>
        <v>-7361325.3283107663</v>
      </c>
      <c r="BP30" s="85">
        <f t="shared" si="44"/>
        <v>5667254.9326668056</v>
      </c>
      <c r="BQ30" s="86">
        <f t="shared" si="45"/>
        <v>19459320.043027956</v>
      </c>
      <c r="BR30" s="84">
        <f t="shared" si="80"/>
        <v>-6771793.1988135967</v>
      </c>
      <c r="BS30" s="85">
        <f t="shared" si="46"/>
        <v>5213882.6661617588</v>
      </c>
      <c r="BT30" s="86">
        <f t="shared" si="47"/>
        <v>17901409.510376118</v>
      </c>
      <c r="BU30" s="84">
        <f t="shared" si="81"/>
        <v>-6229644.3505473556</v>
      </c>
      <c r="BV30" s="85">
        <f t="shared" si="48"/>
        <v>4794059.3802980343</v>
      </c>
      <c r="BW30" s="86">
        <f t="shared" si="49"/>
        <v>16465824.540126797</v>
      </c>
      <c r="BX30" s="84">
        <f t="shared" si="82"/>
        <v>-5730064.4825788205</v>
      </c>
      <c r="BY30" s="85">
        <f t="shared" si="50"/>
        <v>4408665.79438332</v>
      </c>
      <c r="BZ30" s="86">
        <f t="shared" si="51"/>
        <v>15144425.851931296</v>
      </c>
      <c r="CA30" s="84">
        <f t="shared" si="83"/>
        <v>-5270221.1463339068</v>
      </c>
      <c r="CB30" s="85">
        <f t="shared" si="52"/>
        <v>4054961.0341259129</v>
      </c>
      <c r="CC30" s="86">
        <f t="shared" si="53"/>
        <v>13929165.739723302</v>
      </c>
      <c r="CD30" s="84">
        <f t="shared" si="84"/>
        <v>-4847313.7608526722</v>
      </c>
      <c r="CE30" s="85">
        <f t="shared" si="85"/>
        <v>1243190.6160214217</v>
      </c>
      <c r="CF30" s="86">
        <f t="shared" si="54"/>
        <v>10325042.594892051</v>
      </c>
      <c r="CG30" s="84">
        <f t="shared" si="86"/>
        <v>-3593088.199739119</v>
      </c>
      <c r="CH30" s="85"/>
      <c r="CI30" s="86">
        <f t="shared" si="55"/>
        <v>6731954.395152932</v>
      </c>
      <c r="CJ30" s="87">
        <f t="shared" si="87"/>
        <v>6731954.395152932</v>
      </c>
      <c r="CK30" s="85"/>
      <c r="CL30" s="85">
        <f t="shared" si="56"/>
        <v>-64384.862302837275</v>
      </c>
      <c r="CM30" s="88">
        <f t="shared" si="57"/>
        <v>6667569.5328500951</v>
      </c>
    </row>
    <row r="31" spans="1:91" x14ac:dyDescent="0.2">
      <c r="C31" s="90">
        <v>87049818.894476011</v>
      </c>
      <c r="D31" s="84"/>
      <c r="E31" s="85"/>
      <c r="F31" s="86">
        <f>SUM(F13:F30)</f>
        <v>87811129.464924037</v>
      </c>
      <c r="G31" s="84"/>
      <c r="H31" s="85"/>
      <c r="I31" s="86">
        <f>SUM(I13:I30)</f>
        <v>88614011.697820738</v>
      </c>
      <c r="J31" s="84"/>
      <c r="K31" s="85"/>
      <c r="L31" s="86">
        <f>SUM(L13:L30)</f>
        <v>89440594.528839052</v>
      </c>
      <c r="M31" s="84"/>
      <c r="N31" s="85"/>
      <c r="O31" s="86">
        <f>SUM(O13:O30)</f>
        <v>90282948.904630452</v>
      </c>
      <c r="P31" s="84"/>
      <c r="Q31" s="85"/>
      <c r="R31" s="86">
        <f>SUM(R13:R30)</f>
        <v>91162369.7347835</v>
      </c>
      <c r="S31" s="84"/>
      <c r="T31" s="85"/>
      <c r="U31" s="86">
        <f>SUM(U13:U30)</f>
        <v>92043917.349606216</v>
      </c>
      <c r="V31" s="84"/>
      <c r="W31" s="85"/>
      <c r="X31" s="86">
        <f>SUM(X13:X30)</f>
        <v>92903072.224974319</v>
      </c>
      <c r="Y31" s="84"/>
      <c r="Z31" s="85"/>
      <c r="AA31" s="86">
        <f>SUM(AA13:AA30)</f>
        <v>93746274.173242241</v>
      </c>
      <c r="AB31" s="84"/>
      <c r="AC31" s="85"/>
      <c r="AD31" s="86">
        <f>SUM(AD13:AD30)</f>
        <v>94569395.824067935</v>
      </c>
      <c r="AE31" s="84"/>
      <c r="AF31" s="85"/>
      <c r="AG31" s="86">
        <f>SUM(AG13:AG30)</f>
        <v>95388076.093627363</v>
      </c>
      <c r="AH31" s="84"/>
      <c r="AI31" s="85"/>
      <c r="AJ31" s="86">
        <f>SUM(AJ13:AJ30)</f>
        <v>96219238.449113846</v>
      </c>
      <c r="AK31" s="84"/>
      <c r="AL31" s="85"/>
      <c r="AM31" s="86">
        <f>SUM(AM13:AM30)</f>
        <v>97057789.544519827</v>
      </c>
      <c r="AN31" s="84"/>
      <c r="AO31" s="85"/>
      <c r="AP31" s="86">
        <f>SUM(AP13:AP30)</f>
        <v>97913864.291465402</v>
      </c>
      <c r="AQ31" s="84"/>
      <c r="AR31" s="85"/>
      <c r="AS31" s="86">
        <f>SUM(AS13:AS30)</f>
        <v>98784654.284607455</v>
      </c>
      <c r="AT31" s="84"/>
      <c r="AU31" s="85"/>
      <c r="AV31" s="86">
        <f>SUM(AV13:AV30)</f>
        <v>99693001.80539681</v>
      </c>
      <c r="AW31" s="84"/>
      <c r="AX31" s="85"/>
      <c r="AY31" s="86">
        <f>SUM(AY13:AY30)</f>
        <v>100605325.41887118</v>
      </c>
      <c r="AZ31" s="84"/>
      <c r="BA31" s="85"/>
      <c r="BB31" s="86">
        <f>SUM(BB13:BB30)</f>
        <v>101507041.03501606</v>
      </c>
      <c r="BC31" s="84"/>
      <c r="BD31" s="85"/>
      <c r="BE31" s="86">
        <f>SUM(BE13:BE30)</f>
        <v>102422248.43432474</v>
      </c>
      <c r="BF31" s="84"/>
      <c r="BG31" s="85"/>
      <c r="BH31" s="86">
        <f>SUM(BH13:BH30)</f>
        <v>103331511.30262111</v>
      </c>
      <c r="BI31" s="84"/>
      <c r="BJ31" s="85"/>
      <c r="BK31" s="86">
        <f>SUM(BK13:BK30)</f>
        <v>104242636.35119632</v>
      </c>
      <c r="BL31" s="84"/>
      <c r="BM31" s="85"/>
      <c r="BN31" s="86">
        <f>SUM(BN13:BN30)</f>
        <v>95880579.802091822</v>
      </c>
      <c r="BO31" s="84"/>
      <c r="BP31" s="85"/>
      <c r="BQ31" s="86">
        <f>SUM(BQ13:BQ30)</f>
        <v>88201978.481380805</v>
      </c>
      <c r="BR31" s="84"/>
      <c r="BS31" s="85"/>
      <c r="BT31" s="86">
        <f>SUM(BT13:BT30)</f>
        <v>81140540.004957438</v>
      </c>
      <c r="BU31" s="84"/>
      <c r="BV31" s="85"/>
      <c r="BW31" s="86">
        <f>SUM(BW13:BW30)</f>
        <v>74633558.549585819</v>
      </c>
      <c r="BX31" s="84"/>
      <c r="BY31" s="85"/>
      <c r="BZ31" s="86">
        <f>SUM(BZ13:BZ30)</f>
        <v>68644141.735235065</v>
      </c>
      <c r="CA31" s="84"/>
      <c r="CB31" s="85"/>
      <c r="CC31" s="86">
        <f>SUM(CC13:CC30)</f>
        <v>63135812.254593499</v>
      </c>
      <c r="CD31" s="84"/>
      <c r="CE31" s="85"/>
      <c r="CF31" s="86">
        <f>SUM(CF13:CF30)</f>
        <v>46799640.62260738</v>
      </c>
      <c r="CG31" s="84"/>
      <c r="CH31" s="85"/>
      <c r="CI31" s="86">
        <f>SUM(CI13:CI30)</f>
        <v>30513486.359543033</v>
      </c>
      <c r="CJ31" s="87">
        <f>SUM(CJ13:CJ30)</f>
        <v>27154325.943527341</v>
      </c>
      <c r="CK31" s="85"/>
      <c r="CL31" s="85">
        <f>SUM(CL13:CL30)</f>
        <v>-259705.79035104299</v>
      </c>
      <c r="CM31" s="88">
        <f>SUM(CM13:CM30)</f>
        <v>26894620.153176304</v>
      </c>
    </row>
    <row r="32" spans="1:91" ht="10.8" thickBot="1" x14ac:dyDescent="0.25">
      <c r="D32" s="91"/>
      <c r="E32" s="92"/>
      <c r="F32" s="93"/>
      <c r="G32" s="91"/>
      <c r="H32" s="92"/>
      <c r="I32" s="93"/>
      <c r="J32" s="91"/>
      <c r="K32" s="92"/>
      <c r="L32" s="93"/>
      <c r="M32" s="91"/>
      <c r="N32" s="92"/>
      <c r="O32" s="93"/>
      <c r="P32" s="91"/>
      <c r="Q32" s="92"/>
      <c r="R32" s="93"/>
      <c r="S32" s="91"/>
      <c r="T32" s="92"/>
      <c r="U32" s="93"/>
      <c r="V32" s="91"/>
      <c r="W32" s="92"/>
      <c r="X32" s="93"/>
      <c r="Y32" s="91"/>
      <c r="Z32" s="92"/>
      <c r="AA32" s="93"/>
      <c r="AB32" s="91"/>
      <c r="AC32" s="92"/>
      <c r="AD32" s="93"/>
      <c r="AE32" s="91"/>
      <c r="AF32" s="92"/>
      <c r="AG32" s="93"/>
      <c r="AH32" s="91"/>
      <c r="AI32" s="92"/>
      <c r="AJ32" s="93"/>
      <c r="AK32" s="91"/>
      <c r="AL32" s="92"/>
      <c r="AM32" s="93"/>
      <c r="AN32" s="91"/>
      <c r="AO32" s="92"/>
      <c r="AP32" s="93"/>
      <c r="AQ32" s="91"/>
      <c r="AR32" s="92"/>
      <c r="AS32" s="93"/>
      <c r="AT32" s="91"/>
      <c r="AU32" s="92"/>
      <c r="AV32" s="93"/>
      <c r="AW32" s="91"/>
      <c r="AX32" s="92"/>
      <c r="AY32" s="93"/>
      <c r="AZ32" s="91"/>
      <c r="BA32" s="92"/>
      <c r="BB32" s="93"/>
      <c r="BC32" s="91"/>
      <c r="BD32" s="92"/>
      <c r="BE32" s="93"/>
      <c r="BF32" s="91"/>
      <c r="BG32" s="92"/>
      <c r="BH32" s="93"/>
      <c r="BI32" s="91"/>
      <c r="BJ32" s="92"/>
      <c r="BK32" s="93"/>
      <c r="BL32" s="91"/>
      <c r="BM32" s="92"/>
      <c r="BN32" s="93"/>
      <c r="BO32" s="91"/>
      <c r="BP32" s="92"/>
      <c r="BQ32" s="93"/>
      <c r="BR32" s="91"/>
      <c r="BS32" s="92"/>
      <c r="BT32" s="92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94"/>
      <c r="CK32" s="95"/>
      <c r="CL32" s="95"/>
      <c r="CM32" s="96"/>
    </row>
    <row r="33" spans="1:91" ht="10.8" thickTop="1" x14ac:dyDescent="0.2"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</row>
    <row r="34" spans="1:91" ht="11.4" x14ac:dyDescent="0.2">
      <c r="A34" s="97" t="s">
        <v>120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</row>
    <row r="35" spans="1:91" x14ac:dyDescent="0.2">
      <c r="A35" s="98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</row>
    <row r="36" spans="1:91" ht="13.2" x14ac:dyDescent="0.25">
      <c r="D36" s="99"/>
      <c r="E36" s="100"/>
      <c r="F36" s="100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</row>
    <row r="37" spans="1:91" ht="75" customHeight="1" thickBot="1" x14ac:dyDescent="0.3">
      <c r="C37" s="101" t="s">
        <v>121</v>
      </c>
      <c r="D37" s="102" t="s">
        <v>122</v>
      </c>
      <c r="E37" s="103"/>
      <c r="F37" s="54"/>
      <c r="G37" s="54"/>
      <c r="H37" s="104"/>
      <c r="I37" s="105"/>
      <c r="J37" s="106"/>
      <c r="K37" s="106"/>
      <c r="L37" s="107"/>
      <c r="M37" s="85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</row>
    <row r="38" spans="1:91" ht="13.2" x14ac:dyDescent="0.25">
      <c r="C38" s="108">
        <v>2016</v>
      </c>
      <c r="D38" s="109">
        <v>2.5131474028853296E-2</v>
      </c>
      <c r="E38" s="110"/>
      <c r="F38" s="111"/>
      <c r="G38" s="54"/>
      <c r="H38" s="104"/>
      <c r="I38" s="112"/>
      <c r="J38" s="113"/>
      <c r="K38" s="113"/>
      <c r="L38" s="113"/>
      <c r="M38" s="85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</row>
    <row r="39" spans="1:91" ht="13.2" x14ac:dyDescent="0.25">
      <c r="C39" s="108">
        <v>2017</v>
      </c>
      <c r="D39" s="109">
        <v>2.6274003786321831E-2</v>
      </c>
      <c r="E39" s="110"/>
      <c r="F39" s="111"/>
      <c r="G39" s="54"/>
      <c r="H39" s="104" t="str">
        <f t="shared" ref="H39:H65" si="88">IF($B$10=I39,"Base Year =&gt;","")</f>
        <v/>
      </c>
      <c r="I39" s="114"/>
      <c r="J39" s="111"/>
      <c r="K39" s="115"/>
      <c r="L39" s="115"/>
      <c r="M39" s="85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</row>
    <row r="40" spans="1:91" ht="13.2" x14ac:dyDescent="0.25">
      <c r="C40" s="108">
        <v>2018</v>
      </c>
      <c r="D40" s="109">
        <v>2.6804515157143216E-2</v>
      </c>
      <c r="E40" s="110"/>
      <c r="F40" s="111"/>
      <c r="G40" s="54"/>
      <c r="H40" s="104"/>
      <c r="I40" s="114"/>
      <c r="J40" s="111"/>
      <c r="K40" s="115"/>
      <c r="L40" s="115"/>
      <c r="M40" s="85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/>
      <c r="BO40" s="54"/>
      <c r="BP40" s="54"/>
      <c r="BQ40" s="54"/>
      <c r="BR40" s="54"/>
      <c r="BS40" s="54"/>
      <c r="BT40" s="54"/>
      <c r="BU40" s="54"/>
      <c r="BV40" s="54"/>
      <c r="BW40" s="54"/>
      <c r="BX40" s="54"/>
      <c r="BY40" s="54"/>
      <c r="BZ40" s="54"/>
      <c r="CA40" s="54"/>
      <c r="CB40" s="54"/>
      <c r="CC40" s="54"/>
      <c r="CD40" s="54"/>
      <c r="CE40" s="54"/>
      <c r="CF40" s="54"/>
      <c r="CG40" s="54"/>
      <c r="CH40" s="54"/>
      <c r="CI40" s="54"/>
      <c r="CJ40" s="54"/>
      <c r="CK40" s="54"/>
      <c r="CL40" s="54"/>
      <c r="CM40" s="54"/>
    </row>
    <row r="41" spans="1:91" ht="13.2" x14ac:dyDescent="0.25">
      <c r="C41" s="108">
        <v>2019</v>
      </c>
      <c r="D41" s="109">
        <v>2.7063510693372983E-2</v>
      </c>
      <c r="E41" s="110"/>
      <c r="F41" s="111"/>
      <c r="G41" s="54"/>
      <c r="H41" s="104" t="str">
        <f t="shared" si="88"/>
        <v/>
      </c>
      <c r="I41" s="114"/>
      <c r="J41" s="111"/>
      <c r="K41" s="115"/>
      <c r="L41" s="115"/>
      <c r="M41" s="85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/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</row>
    <row r="42" spans="1:91" ht="13.2" x14ac:dyDescent="0.25">
      <c r="C42" s="108">
        <v>2020</v>
      </c>
      <c r="D42" s="109">
        <v>2.7990779058707504E-2</v>
      </c>
      <c r="E42" s="110"/>
      <c r="F42" s="111"/>
      <c r="G42" s="54"/>
      <c r="H42" s="104" t="str">
        <f t="shared" si="88"/>
        <v/>
      </c>
      <c r="I42" s="114"/>
      <c r="J42" s="111"/>
      <c r="K42" s="115"/>
      <c r="L42" s="115"/>
      <c r="M42" s="85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</row>
    <row r="43" spans="1:91" ht="13.2" x14ac:dyDescent="0.25">
      <c r="C43" s="108">
        <v>2021</v>
      </c>
      <c r="D43" s="109">
        <v>2.7787798610450221E-2</v>
      </c>
      <c r="E43" s="110"/>
      <c r="F43" s="111"/>
      <c r="G43" s="54"/>
      <c r="H43" s="104" t="str">
        <f t="shared" si="88"/>
        <v/>
      </c>
      <c r="I43" s="114"/>
      <c r="J43" s="111"/>
      <c r="K43" s="115"/>
      <c r="L43" s="115"/>
      <c r="M43" s="85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  <c r="BC43" s="54"/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/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/>
      <c r="CJ43" s="54"/>
      <c r="CK43" s="54"/>
      <c r="CL43" s="54"/>
      <c r="CM43" s="54"/>
    </row>
    <row r="44" spans="1:91" ht="13.2" x14ac:dyDescent="0.25">
      <c r="C44" s="108">
        <v>2022</v>
      </c>
      <c r="D44" s="109">
        <v>2.6822567019006538E-2</v>
      </c>
      <c r="E44" s="110"/>
      <c r="F44" s="111"/>
      <c r="G44" s="54"/>
      <c r="H44" s="104" t="str">
        <f t="shared" si="88"/>
        <v/>
      </c>
      <c r="I44" s="114"/>
      <c r="J44" s="111"/>
      <c r="K44" s="115"/>
      <c r="L44" s="115"/>
      <c r="M44" s="85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</row>
    <row r="45" spans="1:91" ht="13.2" x14ac:dyDescent="0.25">
      <c r="C45" s="108">
        <v>2023</v>
      </c>
      <c r="D45" s="109">
        <v>2.6081075679878829E-2</v>
      </c>
      <c r="E45" s="110"/>
      <c r="F45" s="111"/>
      <c r="G45" s="54"/>
      <c r="H45" s="104" t="str">
        <f t="shared" si="88"/>
        <v/>
      </c>
      <c r="I45" s="114"/>
      <c r="J45" s="111"/>
      <c r="K45" s="115"/>
      <c r="L45" s="115"/>
      <c r="M45" s="85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4"/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4"/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</row>
    <row r="46" spans="1:91" ht="13.2" x14ac:dyDescent="0.25">
      <c r="C46" s="108">
        <v>2024</v>
      </c>
      <c r="D46" s="109">
        <v>2.523097207607039E-2</v>
      </c>
      <c r="E46" s="110"/>
      <c r="F46" s="111"/>
      <c r="G46" s="54"/>
      <c r="H46" s="104" t="str">
        <f t="shared" si="88"/>
        <v/>
      </c>
      <c r="I46" s="114"/>
      <c r="J46" s="111"/>
      <c r="K46" s="115"/>
      <c r="L46" s="115"/>
      <c r="M46" s="85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/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/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</row>
    <row r="47" spans="1:91" ht="13.2" x14ac:dyDescent="0.25">
      <c r="C47" s="108">
        <v>2025</v>
      </c>
      <c r="D47" s="109">
        <v>2.4876408704843422E-2</v>
      </c>
      <c r="E47" s="110"/>
      <c r="F47" s="111"/>
      <c r="H47" s="104" t="str">
        <f t="shared" si="88"/>
        <v/>
      </c>
      <c r="I47" s="114"/>
      <c r="J47" s="111"/>
      <c r="K47" s="115"/>
      <c r="L47" s="115"/>
      <c r="M47" s="116"/>
    </row>
    <row r="48" spans="1:91" ht="13.2" x14ac:dyDescent="0.25">
      <c r="C48" s="108">
        <v>2026</v>
      </c>
      <c r="D48" s="109">
        <v>2.503892905777283E-2</v>
      </c>
      <c r="E48" s="110"/>
      <c r="F48" s="111"/>
      <c r="H48" s="104" t="str">
        <f t="shared" si="88"/>
        <v/>
      </c>
      <c r="I48" s="114"/>
      <c r="J48" s="111"/>
      <c r="K48" s="115"/>
      <c r="L48" s="115"/>
      <c r="M48" s="116"/>
    </row>
    <row r="49" spans="3:13" ht="13.2" x14ac:dyDescent="0.25">
      <c r="C49" s="108">
        <v>2027</v>
      </c>
      <c r="D49" s="109">
        <v>2.5043301918497685E-2</v>
      </c>
      <c r="E49" s="110"/>
      <c r="F49" s="111"/>
      <c r="H49" s="104" t="str">
        <f t="shared" si="88"/>
        <v/>
      </c>
      <c r="I49" s="114"/>
      <c r="J49" s="111"/>
      <c r="K49" s="115"/>
      <c r="L49" s="115"/>
      <c r="M49" s="116"/>
    </row>
    <row r="50" spans="3:13" ht="13.2" x14ac:dyDescent="0.25">
      <c r="C50" s="108">
        <v>2028</v>
      </c>
      <c r="D50" s="109">
        <v>2.5345756832310995E-2</v>
      </c>
      <c r="E50" s="110"/>
      <c r="F50" s="111"/>
      <c r="H50" s="104" t="str">
        <f t="shared" si="88"/>
        <v/>
      </c>
      <c r="I50" s="114"/>
      <c r="J50" s="111"/>
      <c r="K50" s="115"/>
      <c r="L50" s="115"/>
      <c r="M50" s="116"/>
    </row>
    <row r="51" spans="3:13" ht="13.2" x14ac:dyDescent="0.25">
      <c r="C51" s="108">
        <v>2029</v>
      </c>
      <c r="D51" s="109">
        <v>2.5556019610907477E-2</v>
      </c>
      <c r="E51" s="110"/>
      <c r="F51" s="111"/>
      <c r="H51" s="104" t="str">
        <f t="shared" si="88"/>
        <v/>
      </c>
      <c r="I51" s="114"/>
      <c r="J51" s="111"/>
      <c r="K51" s="115"/>
      <c r="L51" s="115"/>
      <c r="M51" s="116"/>
    </row>
    <row r="52" spans="3:13" ht="13.2" x14ac:dyDescent="0.25">
      <c r="C52" s="108">
        <v>2030</v>
      </c>
      <c r="D52" s="109">
        <v>2.6423267709014819E-2</v>
      </c>
      <c r="E52" s="110"/>
      <c r="F52" s="111"/>
      <c r="H52" s="104" t="str">
        <f t="shared" si="88"/>
        <v/>
      </c>
      <c r="I52" s="114"/>
      <c r="J52" s="111"/>
      <c r="K52" s="115"/>
      <c r="L52" s="115"/>
      <c r="M52" s="116"/>
    </row>
    <row r="53" spans="3:13" ht="13.2" x14ac:dyDescent="0.25">
      <c r="C53" s="108">
        <v>2031</v>
      </c>
      <c r="D53" s="109">
        <v>2.6297121729499606E-2</v>
      </c>
      <c r="E53" s="110"/>
      <c r="F53" s="111"/>
      <c r="H53" s="104" t="str">
        <f t="shared" si="88"/>
        <v/>
      </c>
      <c r="I53" s="114"/>
      <c r="J53" s="111"/>
      <c r="K53" s="115"/>
      <c r="L53" s="115"/>
      <c r="M53" s="116"/>
    </row>
    <row r="54" spans="3:13" ht="13.2" x14ac:dyDescent="0.25">
      <c r="C54" s="108">
        <v>2032</v>
      </c>
      <c r="D54" s="109">
        <v>2.5755654747462664E-2</v>
      </c>
      <c r="E54" s="110"/>
      <c r="F54" s="117"/>
      <c r="H54" s="104" t="str">
        <f t="shared" si="88"/>
        <v/>
      </c>
      <c r="I54" s="114"/>
      <c r="J54" s="111"/>
      <c r="K54" s="115"/>
      <c r="L54" s="115"/>
      <c r="M54" s="116"/>
    </row>
    <row r="55" spans="3:13" ht="13.2" x14ac:dyDescent="0.25">
      <c r="C55" s="108">
        <v>2033</v>
      </c>
      <c r="D55" s="109">
        <v>2.5908801788961711E-2</v>
      </c>
      <c r="E55" s="110"/>
      <c r="F55" s="117"/>
      <c r="H55" s="104" t="str">
        <f t="shared" si="88"/>
        <v/>
      </c>
      <c r="I55" s="114"/>
      <c r="J55" s="111"/>
      <c r="K55" s="115"/>
      <c r="L55" s="115"/>
      <c r="M55" s="116"/>
    </row>
    <row r="56" spans="3:13" ht="13.2" x14ac:dyDescent="0.25">
      <c r="C56" s="108">
        <v>2034</v>
      </c>
      <c r="D56" s="109">
        <v>2.5510509035522766E-2</v>
      </c>
      <c r="E56" s="110"/>
      <c r="F56" s="117"/>
      <c r="H56" s="104" t="str">
        <f t="shared" si="88"/>
        <v/>
      </c>
      <c r="I56" s="114"/>
      <c r="J56" s="111"/>
      <c r="K56" s="115"/>
      <c r="L56" s="115"/>
      <c r="M56" s="116"/>
    </row>
    <row r="57" spans="3:13" ht="13.2" x14ac:dyDescent="0.25">
      <c r="C57" s="108">
        <v>2035</v>
      </c>
      <c r="D57" s="109">
        <v>2.5337816059412654E-2</v>
      </c>
      <c r="E57" s="110"/>
      <c r="F57" s="117"/>
      <c r="H57" s="104" t="str">
        <f t="shared" si="88"/>
        <v/>
      </c>
      <c r="I57" s="114"/>
      <c r="J57" s="111"/>
      <c r="K57" s="115"/>
      <c r="L57" s="115"/>
      <c r="M57" s="116"/>
    </row>
    <row r="58" spans="3:13" ht="13.2" x14ac:dyDescent="0.25">
      <c r="C58" s="108">
        <v>2036</v>
      </c>
      <c r="D58" s="109">
        <v>2.5985309980608662E-2</v>
      </c>
      <c r="E58" s="110"/>
      <c r="F58" s="117"/>
      <c r="H58" s="104" t="str">
        <f t="shared" si="88"/>
        <v/>
      </c>
      <c r="I58" s="114"/>
      <c r="J58" s="111"/>
      <c r="K58" s="115"/>
      <c r="L58" s="115"/>
      <c r="M58" s="116"/>
    </row>
    <row r="59" spans="3:13" ht="13.2" x14ac:dyDescent="0.25">
      <c r="C59" s="108">
        <v>2037</v>
      </c>
      <c r="D59" s="109">
        <v>2.6491776034084369E-2</v>
      </c>
      <c r="E59" s="110"/>
      <c r="F59" s="117"/>
      <c r="H59" s="104" t="str">
        <f t="shared" si="88"/>
        <v/>
      </c>
      <c r="I59" s="114"/>
      <c r="J59" s="111"/>
      <c r="K59" s="115"/>
      <c r="L59" s="115"/>
      <c r="M59" s="116"/>
    </row>
    <row r="60" spans="3:13" ht="13.2" x14ac:dyDescent="0.25">
      <c r="C60" s="108">
        <v>2038</v>
      </c>
      <c r="D60" s="109">
        <v>2.6588283307336091E-2</v>
      </c>
      <c r="E60" s="110"/>
      <c r="F60" s="117"/>
      <c r="H60" s="118"/>
      <c r="I60" s="114"/>
      <c r="J60" s="111"/>
      <c r="K60" s="115"/>
      <c r="L60" s="115"/>
      <c r="M60" s="116"/>
    </row>
    <row r="61" spans="3:13" ht="13.2" x14ac:dyDescent="0.25">
      <c r="C61" s="108">
        <v>2039</v>
      </c>
      <c r="D61" s="109">
        <v>2.6074493830307466E-2</v>
      </c>
      <c r="E61" s="110"/>
      <c r="F61" s="117"/>
      <c r="H61" s="104" t="str">
        <f t="shared" si="88"/>
        <v/>
      </c>
      <c r="I61" s="114"/>
      <c r="J61" s="111"/>
      <c r="K61" s="115"/>
      <c r="L61" s="115"/>
      <c r="M61" s="116"/>
    </row>
    <row r="62" spans="3:13" ht="13.2" x14ac:dyDescent="0.25">
      <c r="C62" s="108">
        <v>2040</v>
      </c>
      <c r="D62" s="109">
        <v>2.5856005119904379E-2</v>
      </c>
      <c r="E62" s="110"/>
      <c r="F62" s="117"/>
      <c r="H62" s="104" t="str">
        <f t="shared" si="88"/>
        <v/>
      </c>
      <c r="I62" s="114"/>
      <c r="J62" s="111"/>
      <c r="K62" s="115"/>
      <c r="L62" s="115"/>
      <c r="M62" s="116"/>
    </row>
    <row r="63" spans="3:13" ht="13.2" x14ac:dyDescent="0.25">
      <c r="C63" s="108">
        <v>2041</v>
      </c>
      <c r="D63" s="109">
        <v>2.5880046025934966E-2</v>
      </c>
      <c r="E63" s="110"/>
      <c r="F63" s="117"/>
      <c r="H63" s="104" t="str">
        <f t="shared" si="88"/>
        <v/>
      </c>
      <c r="I63" s="114"/>
      <c r="J63" s="111"/>
      <c r="K63" s="115"/>
      <c r="L63" s="115"/>
      <c r="M63" s="116"/>
    </row>
    <row r="64" spans="3:13" ht="13.2" x14ac:dyDescent="0.25">
      <c r="C64" s="108">
        <v>2042</v>
      </c>
      <c r="D64" s="109">
        <v>2.5880046025934966E-2</v>
      </c>
      <c r="E64" s="119"/>
      <c r="F64" s="117"/>
      <c r="H64" s="104" t="str">
        <f t="shared" si="88"/>
        <v/>
      </c>
      <c r="I64" s="114"/>
      <c r="J64" s="111"/>
      <c r="K64" s="115"/>
      <c r="L64" s="115"/>
      <c r="M64" s="116"/>
    </row>
    <row r="65" spans="1:13" ht="13.2" x14ac:dyDescent="0.25">
      <c r="C65" s="108">
        <v>2043</v>
      </c>
      <c r="D65" s="109">
        <v>2.5880046025934966E-2</v>
      </c>
      <c r="E65" s="119"/>
      <c r="F65" s="117"/>
      <c r="H65" s="104" t="str">
        <f t="shared" si="88"/>
        <v/>
      </c>
      <c r="I65" s="114"/>
      <c r="J65" s="120"/>
      <c r="K65" s="121"/>
      <c r="L65" s="121"/>
      <c r="M65" s="116"/>
    </row>
    <row r="66" spans="1:13" x14ac:dyDescent="0.2">
      <c r="D66" s="57"/>
      <c r="E66" s="116"/>
      <c r="I66" s="116"/>
      <c r="J66" s="116"/>
      <c r="K66" s="116"/>
      <c r="L66" s="116"/>
      <c r="M66" s="116"/>
    </row>
    <row r="67" spans="1:13" x14ac:dyDescent="0.2">
      <c r="D67" s="57"/>
      <c r="E67" s="116"/>
      <c r="I67" s="116"/>
      <c r="J67" s="116"/>
      <c r="K67" s="116"/>
      <c r="L67" s="116"/>
      <c r="M67" s="116"/>
    </row>
    <row r="68" spans="1:13" x14ac:dyDescent="0.2">
      <c r="A68" s="122"/>
      <c r="D68" s="57"/>
      <c r="E68" s="116"/>
      <c r="I68" s="116"/>
      <c r="J68" s="116"/>
      <c r="K68" s="116"/>
      <c r="L68" s="116"/>
      <c r="M68" s="116"/>
    </row>
    <row r="69" spans="1:13" x14ac:dyDescent="0.2">
      <c r="D69" s="57"/>
      <c r="E69" s="116"/>
      <c r="I69" s="116"/>
      <c r="J69" s="116"/>
      <c r="K69" s="116"/>
      <c r="L69" s="116"/>
      <c r="M69" s="116"/>
    </row>
    <row r="70" spans="1:13" x14ac:dyDescent="0.2">
      <c r="D70" s="57"/>
      <c r="E70" s="116"/>
      <c r="I70" s="116"/>
      <c r="J70" s="116"/>
      <c r="K70" s="116"/>
      <c r="L70" s="116"/>
      <c r="M70" s="116"/>
    </row>
    <row r="71" spans="1:13" x14ac:dyDescent="0.2">
      <c r="D71" s="57"/>
      <c r="E71" s="116"/>
      <c r="I71" s="116"/>
      <c r="J71" s="116"/>
      <c r="K71" s="116"/>
      <c r="L71" s="116"/>
      <c r="M71" s="116"/>
    </row>
    <row r="72" spans="1:13" x14ac:dyDescent="0.2">
      <c r="D72" s="57"/>
      <c r="E72" s="116"/>
      <c r="I72" s="116"/>
      <c r="J72" s="116"/>
      <c r="K72" s="116"/>
      <c r="L72" s="116"/>
      <c r="M72" s="116"/>
    </row>
    <row r="73" spans="1:13" x14ac:dyDescent="0.2">
      <c r="D73" s="57"/>
      <c r="E73" s="116"/>
      <c r="I73" s="116"/>
      <c r="J73" s="116"/>
      <c r="K73" s="116"/>
      <c r="L73" s="116"/>
      <c r="M73" s="116"/>
    </row>
    <row r="74" spans="1:13" x14ac:dyDescent="0.2">
      <c r="D74" s="57"/>
      <c r="E74" s="116"/>
      <c r="I74" s="116"/>
      <c r="J74" s="116"/>
      <c r="K74" s="116"/>
      <c r="L74" s="116"/>
      <c r="M74" s="116"/>
    </row>
    <row r="75" spans="1:13" x14ac:dyDescent="0.2">
      <c r="D75" s="57"/>
      <c r="E75" s="116"/>
      <c r="I75" s="116"/>
      <c r="J75" s="116"/>
      <c r="K75" s="116"/>
      <c r="L75" s="116"/>
      <c r="M75" s="116"/>
    </row>
    <row r="76" spans="1:13" x14ac:dyDescent="0.2">
      <c r="D76" s="57"/>
      <c r="E76" s="116"/>
      <c r="I76" s="116"/>
      <c r="J76" s="116"/>
      <c r="K76" s="116"/>
      <c r="L76" s="116"/>
      <c r="M76" s="116"/>
    </row>
    <row r="77" spans="1:13" x14ac:dyDescent="0.2">
      <c r="D77" s="57"/>
      <c r="E77" s="116"/>
      <c r="I77" s="116"/>
      <c r="J77" s="116"/>
      <c r="K77" s="116"/>
      <c r="L77" s="116"/>
      <c r="M77" s="116"/>
    </row>
    <row r="78" spans="1:13" x14ac:dyDescent="0.2">
      <c r="D78" s="57"/>
      <c r="E78" s="116"/>
      <c r="I78" s="116"/>
      <c r="J78" s="116"/>
      <c r="K78" s="116"/>
      <c r="L78" s="116"/>
      <c r="M78" s="116"/>
    </row>
    <row r="79" spans="1:13" x14ac:dyDescent="0.2">
      <c r="D79" s="57"/>
      <c r="E79" s="116"/>
      <c r="I79" s="116"/>
      <c r="J79" s="116"/>
      <c r="K79" s="116"/>
      <c r="L79" s="116"/>
      <c r="M79" s="116"/>
    </row>
    <row r="80" spans="1:13" x14ac:dyDescent="0.2">
      <c r="D80" s="57"/>
      <c r="E80" s="116"/>
      <c r="I80" s="116"/>
      <c r="J80" s="116"/>
      <c r="K80" s="116"/>
      <c r="L80" s="116"/>
      <c r="M80" s="116"/>
    </row>
    <row r="81" spans="4:13" x14ac:dyDescent="0.2">
      <c r="D81" s="57"/>
      <c r="E81" s="116"/>
      <c r="I81" s="116"/>
      <c r="J81" s="116"/>
      <c r="K81" s="116"/>
      <c r="L81" s="116"/>
      <c r="M81" s="116"/>
    </row>
    <row r="82" spans="4:13" x14ac:dyDescent="0.2">
      <c r="D82" s="57"/>
      <c r="E82" s="116"/>
      <c r="I82" s="116"/>
      <c r="J82" s="116"/>
      <c r="K82" s="116"/>
      <c r="L82" s="116"/>
      <c r="M82" s="116"/>
    </row>
    <row r="83" spans="4:13" x14ac:dyDescent="0.2">
      <c r="D83" s="57"/>
      <c r="E83" s="116"/>
      <c r="I83" s="116"/>
      <c r="J83" s="116"/>
      <c r="K83" s="116"/>
      <c r="L83" s="116"/>
      <c r="M83" s="116"/>
    </row>
    <row r="84" spans="4:13" x14ac:dyDescent="0.2">
      <c r="D84" s="57"/>
      <c r="E84" s="116"/>
      <c r="I84" s="116"/>
      <c r="J84" s="116"/>
      <c r="K84" s="116"/>
      <c r="L84" s="116"/>
      <c r="M84" s="116"/>
    </row>
    <row r="85" spans="4:13" x14ac:dyDescent="0.2">
      <c r="D85" s="57"/>
      <c r="E85" s="116"/>
      <c r="I85" s="116"/>
      <c r="J85" s="116"/>
      <c r="K85" s="116"/>
      <c r="L85" s="116"/>
      <c r="M85" s="116"/>
    </row>
    <row r="86" spans="4:13" x14ac:dyDescent="0.2">
      <c r="D86" s="57"/>
      <c r="E86" s="116"/>
      <c r="I86" s="116"/>
      <c r="J86" s="116"/>
      <c r="K86" s="116"/>
      <c r="L86" s="116"/>
      <c r="M86" s="116"/>
    </row>
    <row r="87" spans="4:13" x14ac:dyDescent="0.2">
      <c r="D87" s="57"/>
      <c r="E87" s="116"/>
      <c r="I87" s="116"/>
      <c r="J87" s="116"/>
      <c r="K87" s="116"/>
      <c r="L87" s="116"/>
      <c r="M87" s="116"/>
    </row>
    <row r="88" spans="4:13" x14ac:dyDescent="0.2">
      <c r="D88" s="57"/>
      <c r="E88" s="116"/>
      <c r="I88" s="116"/>
      <c r="J88" s="116"/>
      <c r="K88" s="116"/>
      <c r="L88" s="116"/>
      <c r="M88" s="116"/>
    </row>
    <row r="89" spans="4:13" x14ac:dyDescent="0.2">
      <c r="D89" s="57"/>
      <c r="E89" s="116"/>
      <c r="I89" s="116"/>
      <c r="J89" s="116"/>
      <c r="K89" s="116"/>
      <c r="L89" s="116"/>
      <c r="M89" s="116"/>
    </row>
    <row r="90" spans="4:13" x14ac:dyDescent="0.2">
      <c r="D90" s="57"/>
      <c r="E90" s="116"/>
      <c r="I90" s="116"/>
      <c r="J90" s="116"/>
      <c r="K90" s="116"/>
      <c r="L90" s="116"/>
      <c r="M90" s="116"/>
    </row>
    <row r="91" spans="4:13" x14ac:dyDescent="0.2">
      <c r="D91" s="57"/>
      <c r="E91" s="116"/>
      <c r="I91" s="116"/>
      <c r="J91" s="116"/>
      <c r="K91" s="116"/>
      <c r="L91" s="116"/>
      <c r="M91" s="116"/>
    </row>
    <row r="92" spans="4:13" x14ac:dyDescent="0.2">
      <c r="D92" s="57"/>
      <c r="E92" s="116"/>
      <c r="I92" s="116"/>
      <c r="J92" s="116"/>
      <c r="K92" s="116"/>
      <c r="L92" s="116"/>
      <c r="M92" s="116"/>
    </row>
    <row r="93" spans="4:13" x14ac:dyDescent="0.2">
      <c r="D93" s="57"/>
      <c r="I93" s="116"/>
      <c r="J93" s="116"/>
      <c r="K93" s="116"/>
      <c r="L93" s="116"/>
      <c r="M93" s="116"/>
    </row>
    <row r="94" spans="4:13" x14ac:dyDescent="0.2">
      <c r="D94" s="57"/>
      <c r="I94" s="116"/>
      <c r="J94" s="116"/>
      <c r="K94" s="116"/>
      <c r="L94" s="116"/>
      <c r="M94" s="116"/>
    </row>
    <row r="95" spans="4:13" x14ac:dyDescent="0.2">
      <c r="D95" s="57"/>
      <c r="I95" s="116"/>
      <c r="J95" s="116"/>
      <c r="K95" s="116"/>
      <c r="L95" s="116"/>
      <c r="M95" s="116"/>
    </row>
    <row r="96" spans="4:13" x14ac:dyDescent="0.2">
      <c r="D96" s="57"/>
      <c r="I96" s="116"/>
      <c r="J96" s="116"/>
      <c r="K96" s="116"/>
      <c r="L96" s="116"/>
      <c r="M96" s="116"/>
    </row>
    <row r="97" spans="4:13" x14ac:dyDescent="0.2">
      <c r="D97" s="57"/>
      <c r="I97" s="116"/>
      <c r="J97" s="116"/>
      <c r="K97" s="116"/>
      <c r="L97" s="116"/>
      <c r="M97" s="116"/>
    </row>
    <row r="98" spans="4:13" x14ac:dyDescent="0.2">
      <c r="D98" s="57"/>
      <c r="I98" s="116"/>
      <c r="J98" s="116"/>
      <c r="K98" s="116"/>
      <c r="L98" s="116"/>
      <c r="M98" s="116"/>
    </row>
    <row r="99" spans="4:13" x14ac:dyDescent="0.2">
      <c r="D99" s="57"/>
      <c r="I99" s="116"/>
      <c r="J99" s="116"/>
      <c r="K99" s="116"/>
      <c r="L99" s="116"/>
      <c r="M99" s="116"/>
    </row>
    <row r="100" spans="4:13" x14ac:dyDescent="0.2">
      <c r="D100" s="57"/>
      <c r="I100" s="116"/>
      <c r="J100" s="116"/>
      <c r="K100" s="116"/>
      <c r="L100" s="116"/>
      <c r="M100" s="116"/>
    </row>
    <row r="101" spans="4:13" x14ac:dyDescent="0.2">
      <c r="D101" s="57"/>
      <c r="I101" s="116"/>
      <c r="J101" s="116"/>
      <c r="K101" s="116"/>
      <c r="L101" s="116"/>
      <c r="M101" s="116"/>
    </row>
    <row r="102" spans="4:13" x14ac:dyDescent="0.2">
      <c r="D102" s="57"/>
      <c r="I102" s="116"/>
      <c r="J102" s="116"/>
      <c r="K102" s="116"/>
      <c r="L102" s="116"/>
      <c r="M102" s="116"/>
    </row>
    <row r="103" spans="4:13" x14ac:dyDescent="0.2">
      <c r="D103" s="57"/>
      <c r="I103" s="116"/>
      <c r="J103" s="116"/>
      <c r="K103" s="116"/>
      <c r="L103" s="116"/>
      <c r="M103" s="116"/>
    </row>
    <row r="104" spans="4:13" x14ac:dyDescent="0.2">
      <c r="D104" s="57"/>
      <c r="I104" s="116"/>
      <c r="J104" s="116"/>
      <c r="K104" s="116"/>
      <c r="L104" s="116"/>
      <c r="M104" s="116"/>
    </row>
    <row r="105" spans="4:13" x14ac:dyDescent="0.2">
      <c r="D105" s="57"/>
      <c r="I105" s="116"/>
      <c r="J105" s="116"/>
      <c r="K105" s="116"/>
      <c r="L105" s="116"/>
      <c r="M105" s="116"/>
    </row>
    <row r="106" spans="4:13" x14ac:dyDescent="0.2">
      <c r="D106" s="57"/>
      <c r="I106" s="116"/>
      <c r="J106" s="116"/>
      <c r="K106" s="116"/>
      <c r="L106" s="116"/>
      <c r="M106" s="116"/>
    </row>
    <row r="107" spans="4:13" x14ac:dyDescent="0.2">
      <c r="D107" s="57"/>
      <c r="I107" s="116"/>
      <c r="J107" s="116"/>
      <c r="K107" s="116"/>
      <c r="L107" s="116"/>
      <c r="M107" s="116"/>
    </row>
    <row r="108" spans="4:13" x14ac:dyDescent="0.2">
      <c r="D108" s="57"/>
      <c r="I108" s="116"/>
      <c r="J108" s="116"/>
      <c r="K108" s="116"/>
      <c r="L108" s="116"/>
      <c r="M108" s="116"/>
    </row>
    <row r="109" spans="4:13" x14ac:dyDescent="0.2">
      <c r="D109" s="57"/>
      <c r="I109" s="116"/>
      <c r="J109" s="116"/>
      <c r="K109" s="116"/>
      <c r="L109" s="116"/>
      <c r="M109" s="116"/>
    </row>
    <row r="110" spans="4:13" x14ac:dyDescent="0.2">
      <c r="D110" s="57"/>
      <c r="I110" s="116"/>
      <c r="J110" s="116"/>
      <c r="K110" s="116"/>
      <c r="L110" s="116"/>
      <c r="M110" s="116"/>
    </row>
    <row r="111" spans="4:13" x14ac:dyDescent="0.2">
      <c r="D111" s="57"/>
      <c r="I111" s="116"/>
      <c r="J111" s="116"/>
      <c r="K111" s="116"/>
      <c r="L111" s="116"/>
      <c r="M111" s="116"/>
    </row>
    <row r="112" spans="4:13" x14ac:dyDescent="0.2">
      <c r="D112" s="57"/>
      <c r="I112" s="116"/>
      <c r="J112" s="116"/>
      <c r="K112" s="116"/>
      <c r="L112" s="116"/>
      <c r="M112" s="116"/>
    </row>
    <row r="113" spans="4:13" x14ac:dyDescent="0.2">
      <c r="D113" s="57"/>
      <c r="I113" s="116"/>
      <c r="J113" s="116"/>
      <c r="K113" s="116"/>
      <c r="L113" s="116"/>
      <c r="M113" s="116"/>
    </row>
    <row r="114" spans="4:13" x14ac:dyDescent="0.2">
      <c r="D114" s="57"/>
      <c r="I114" s="116"/>
      <c r="J114" s="116"/>
      <c r="K114" s="116"/>
      <c r="L114" s="116"/>
      <c r="M114" s="116"/>
    </row>
    <row r="115" spans="4:13" x14ac:dyDescent="0.2">
      <c r="D115" s="57"/>
      <c r="I115" s="116"/>
      <c r="J115" s="116"/>
      <c r="K115" s="116"/>
      <c r="L115" s="116"/>
      <c r="M115" s="116"/>
    </row>
    <row r="116" spans="4:13" x14ac:dyDescent="0.2">
      <c r="D116" s="57"/>
      <c r="I116" s="116"/>
      <c r="J116" s="116"/>
      <c r="K116" s="116"/>
      <c r="L116" s="116"/>
      <c r="M116" s="116"/>
    </row>
    <row r="117" spans="4:13" x14ac:dyDescent="0.2">
      <c r="D117" s="57"/>
      <c r="I117" s="116"/>
      <c r="J117" s="116"/>
      <c r="K117" s="116"/>
      <c r="L117" s="116"/>
      <c r="M117" s="116"/>
    </row>
    <row r="118" spans="4:13" x14ac:dyDescent="0.2">
      <c r="D118" s="57"/>
      <c r="I118" s="116"/>
      <c r="J118" s="116"/>
      <c r="K118" s="116"/>
      <c r="L118" s="116"/>
      <c r="M118" s="116"/>
    </row>
    <row r="119" spans="4:13" x14ac:dyDescent="0.2">
      <c r="D119" s="57"/>
      <c r="I119" s="116"/>
      <c r="J119" s="116"/>
      <c r="K119" s="116"/>
      <c r="L119" s="116"/>
      <c r="M119" s="116"/>
    </row>
    <row r="120" spans="4:13" x14ac:dyDescent="0.2">
      <c r="D120" s="57"/>
      <c r="I120" s="116"/>
      <c r="J120" s="116"/>
      <c r="K120" s="116"/>
      <c r="L120" s="116"/>
      <c r="M120" s="116"/>
    </row>
    <row r="121" spans="4:13" x14ac:dyDescent="0.2">
      <c r="D121" s="57"/>
      <c r="I121" s="116"/>
      <c r="J121" s="116"/>
      <c r="K121" s="116"/>
      <c r="L121" s="116"/>
      <c r="M121" s="116"/>
    </row>
    <row r="122" spans="4:13" x14ac:dyDescent="0.2">
      <c r="D122" s="57"/>
      <c r="I122" s="116"/>
      <c r="J122" s="116"/>
      <c r="K122" s="116"/>
      <c r="L122" s="116"/>
      <c r="M122" s="116"/>
    </row>
    <row r="123" spans="4:13" x14ac:dyDescent="0.2">
      <c r="D123" s="57"/>
      <c r="I123" s="116"/>
      <c r="J123" s="116"/>
      <c r="K123" s="116"/>
      <c r="L123" s="116"/>
      <c r="M123" s="116"/>
    </row>
    <row r="124" spans="4:13" x14ac:dyDescent="0.2">
      <c r="D124" s="57"/>
      <c r="I124" s="116"/>
      <c r="J124" s="116"/>
      <c r="K124" s="116"/>
      <c r="L124" s="116"/>
      <c r="M124" s="116"/>
    </row>
    <row r="125" spans="4:13" x14ac:dyDescent="0.2">
      <c r="D125" s="57"/>
      <c r="I125" s="116"/>
      <c r="J125" s="116"/>
      <c r="K125" s="116"/>
      <c r="L125" s="116"/>
      <c r="M125" s="116"/>
    </row>
    <row r="126" spans="4:13" x14ac:dyDescent="0.2">
      <c r="D126" s="57"/>
      <c r="I126" s="116"/>
      <c r="J126" s="116"/>
      <c r="K126" s="116"/>
      <c r="L126" s="116"/>
      <c r="M126" s="116"/>
    </row>
    <row r="127" spans="4:13" x14ac:dyDescent="0.2">
      <c r="D127" s="57"/>
      <c r="I127" s="116"/>
      <c r="J127" s="116"/>
      <c r="K127" s="116"/>
      <c r="L127" s="116"/>
      <c r="M127" s="116"/>
    </row>
    <row r="128" spans="4:13" x14ac:dyDescent="0.2">
      <c r="D128" s="57"/>
      <c r="I128" s="116"/>
      <c r="J128" s="116"/>
      <c r="K128" s="116"/>
      <c r="L128" s="116"/>
      <c r="M128" s="116"/>
    </row>
    <row r="129" spans="4:13" x14ac:dyDescent="0.2">
      <c r="D129" s="57"/>
      <c r="I129" s="116"/>
      <c r="J129" s="116"/>
      <c r="K129" s="116"/>
      <c r="L129" s="116"/>
      <c r="M129" s="116"/>
    </row>
    <row r="130" spans="4:13" x14ac:dyDescent="0.2">
      <c r="D130" s="57"/>
    </row>
    <row r="131" spans="4:13" x14ac:dyDescent="0.2">
      <c r="D131" s="57"/>
    </row>
    <row r="132" spans="4:13" x14ac:dyDescent="0.2">
      <c r="D132" s="57"/>
    </row>
    <row r="133" spans="4:13" x14ac:dyDescent="0.2">
      <c r="D133" s="57"/>
    </row>
    <row r="134" spans="4:13" x14ac:dyDescent="0.2">
      <c r="D134" s="57"/>
    </row>
    <row r="135" spans="4:13" x14ac:dyDescent="0.2">
      <c r="D135" s="57"/>
    </row>
    <row r="136" spans="4:13" x14ac:dyDescent="0.2">
      <c r="D136" s="57"/>
    </row>
    <row r="137" spans="4:13" x14ac:dyDescent="0.2">
      <c r="D137" s="57"/>
    </row>
    <row r="138" spans="4:13" x14ac:dyDescent="0.2">
      <c r="D138" s="57"/>
    </row>
    <row r="139" spans="4:13" x14ac:dyDescent="0.2">
      <c r="D139" s="57"/>
    </row>
    <row r="140" spans="4:13" x14ac:dyDescent="0.2">
      <c r="D140" s="57"/>
    </row>
    <row r="141" spans="4:13" x14ac:dyDescent="0.2">
      <c r="D141" s="57"/>
    </row>
    <row r="142" spans="4:13" x14ac:dyDescent="0.2">
      <c r="D142" s="57"/>
    </row>
    <row r="143" spans="4:13" x14ac:dyDescent="0.2">
      <c r="D143" s="57"/>
    </row>
  </sheetData>
  <pageMargins left="0.75" right="0.75" top="1" bottom="1" header="0.5" footer="0.5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workbookViewId="0">
      <selection activeCell="E6" sqref="E6"/>
    </sheetView>
  </sheetViews>
  <sheetFormatPr defaultRowHeight="13.2" x14ac:dyDescent="0.25"/>
  <cols>
    <col min="1" max="1" width="11.44140625" customWidth="1"/>
    <col min="17" max="17" width="10.6640625" bestFit="1" customWidth="1"/>
  </cols>
  <sheetData>
    <row r="1" spans="1:16" x14ac:dyDescent="0.25">
      <c r="A1" s="12" t="s">
        <v>135</v>
      </c>
    </row>
    <row r="2" spans="1:16" x14ac:dyDescent="0.25">
      <c r="A2" s="12" t="s">
        <v>132</v>
      </c>
    </row>
    <row r="6" spans="1:16" x14ac:dyDescent="0.25">
      <c r="B6" s="12" t="s">
        <v>57</v>
      </c>
    </row>
    <row r="12" spans="1:16" ht="13.8" x14ac:dyDescent="0.3">
      <c r="O12" s="46"/>
    </row>
    <row r="13" spans="1:16" ht="13.8" x14ac:dyDescent="0.3">
      <c r="O13" s="47"/>
      <c r="P13" s="48"/>
    </row>
    <row r="14" spans="1:16" ht="13.8" x14ac:dyDescent="0.3">
      <c r="O14" s="47"/>
      <c r="P14" s="48"/>
    </row>
    <row r="15" spans="1:16" ht="13.8" x14ac:dyDescent="0.3">
      <c r="O15" s="47"/>
      <c r="P15" s="48"/>
    </row>
    <row r="18" spans="2:17" ht="13.8" x14ac:dyDescent="0.3">
      <c r="O18" s="46" t="s">
        <v>58</v>
      </c>
    </row>
    <row r="19" spans="2:17" ht="13.8" x14ac:dyDescent="0.3">
      <c r="O19" s="47" t="s">
        <v>59</v>
      </c>
      <c r="P19" s="48"/>
      <c r="Q19" s="49">
        <v>52327</v>
      </c>
    </row>
    <row r="20" spans="2:17" ht="13.8" x14ac:dyDescent="0.3">
      <c r="O20" s="47" t="s">
        <v>60</v>
      </c>
      <c r="P20" s="48"/>
      <c r="Q20" s="50">
        <v>42735</v>
      </c>
    </row>
    <row r="21" spans="2:17" ht="13.8" x14ac:dyDescent="0.3">
      <c r="O21" s="47" t="s">
        <v>61</v>
      </c>
      <c r="P21" s="48"/>
      <c r="Q21" s="51">
        <f>(YEAR(Q19)-YEAR(Q20))*12+(MONTH(Q19)-MONTH(Q20))-0.5</f>
        <v>315.5</v>
      </c>
    </row>
    <row r="28" spans="2:17" x14ac:dyDescent="0.25">
      <c r="B28" s="12" t="s">
        <v>62</v>
      </c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8BA17B6B-4019-41A8-863A-97ECBD80FB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5EDCCB-7192-4E53-93DE-0C568674B0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68BAE7-C573-4545-B54B-9793D15FA99D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c85253b9-0a55-49a1-98ad-b5b6252d7079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EOL M&amp;S Accrual PSL</vt:lpstr>
      <vt:lpstr>228.415</vt:lpstr>
      <vt:lpstr>St. Lucie</vt:lpstr>
      <vt:lpstr>Additional Support</vt:lpstr>
      <vt:lpstr>'EOL M&amp;S Accrual PSL'!Print_Area</vt:lpstr>
      <vt:lpstr>'228.415'!Print_Titles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Zabala, Jon-Paul</dc:creator>
  <cp:lastModifiedBy>FPL_User</cp:lastModifiedBy>
  <cp:lastPrinted>2016-02-10T22:45:24Z</cp:lastPrinted>
  <dcterms:created xsi:type="dcterms:W3CDTF">1996-10-14T23:33:28Z</dcterms:created>
  <dcterms:modified xsi:type="dcterms:W3CDTF">2016-04-13T15:57:00Z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