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5832" windowWidth="15480" windowHeight="1860" tabRatio="740"/>
  </bookViews>
  <sheets>
    <sheet name="Last Core Accrual PSL" sheetId="6" r:id="rId1"/>
    <sheet name="228.418" sheetId="4" r:id="rId2"/>
    <sheet name="228.419" sheetId="3" r:id="rId3"/>
    <sheet name="Additional Support" sheetId="8" r:id="rId4"/>
  </sheets>
  <definedNames>
    <definedName name="_xlnm.Print_Area" localSheetId="1">'228.418'!$A$8:$BF$18</definedName>
    <definedName name="_xlnm.Print_Area" localSheetId="2">'228.419'!$A$5:$BF$18</definedName>
    <definedName name="_xlnm.Print_Area" localSheetId="0">'Last Core Accrual PSL'!$A$1:$J$43</definedName>
    <definedName name="_xlnm.Print_Titles" localSheetId="1">'228.418'!$A:$A,'228.418'!$4:$7</definedName>
    <definedName name="_xlnm.Print_Titles" localSheetId="2">'228.419'!$A:$A,'228.419'!$4:$7</definedName>
  </definedNames>
  <calcPr calcId="145621"/>
</workbook>
</file>

<file path=xl/calcChain.xml><?xml version="1.0" encoding="utf-8"?>
<calcChain xmlns="http://schemas.openxmlformats.org/spreadsheetml/2006/main">
  <c r="I24" i="6" l="1"/>
  <c r="Q19" i="8"/>
  <c r="Q13" i="8"/>
  <c r="G24" i="6" s="1"/>
  <c r="G16" i="6" l="1"/>
  <c r="I16" i="6"/>
  <c r="C12" i="3"/>
  <c r="D12" i="3"/>
  <c r="E12" i="3" s="1"/>
  <c r="F12" i="3" s="1"/>
  <c r="G12" i="3" s="1"/>
  <c r="H12" i="3" s="1"/>
  <c r="I12" i="3" s="1"/>
  <c r="J12" i="3" s="1"/>
  <c r="K12" i="3" s="1"/>
  <c r="L12" i="3" s="1"/>
  <c r="M12" i="3" s="1"/>
  <c r="N12" i="3" s="1"/>
  <c r="O12" i="3" s="1"/>
  <c r="P12" i="3" s="1"/>
  <c r="Q12" i="3" s="1"/>
  <c r="R12" i="3" s="1"/>
  <c r="S12" i="3" s="1"/>
  <c r="T12" i="3" s="1"/>
  <c r="U12" i="3" s="1"/>
  <c r="V12" i="3" s="1"/>
  <c r="W12" i="3" s="1"/>
  <c r="X12" i="3" s="1"/>
  <c r="Y12" i="3" s="1"/>
  <c r="Z12" i="3" s="1"/>
  <c r="AA12" i="3" s="1"/>
  <c r="AB12" i="3" s="1"/>
  <c r="AC12" i="3" s="1"/>
  <c r="AD12" i="3" s="1"/>
  <c r="AE12" i="3" s="1"/>
  <c r="AF12" i="3" s="1"/>
  <c r="AG12" i="3" s="1"/>
  <c r="AH12" i="3" s="1"/>
  <c r="AI12" i="3" s="1"/>
  <c r="AJ12" i="3" s="1"/>
  <c r="AK12" i="3" s="1"/>
  <c r="AL12" i="3" s="1"/>
  <c r="AM12" i="3" s="1"/>
  <c r="AN12" i="3" s="1"/>
  <c r="AO12" i="3" s="1"/>
  <c r="AP12" i="3" s="1"/>
  <c r="AQ12" i="3" s="1"/>
  <c r="AS12" i="3" s="1"/>
  <c r="C12" i="4"/>
  <c r="D12" i="4" s="1"/>
  <c r="E12" i="4" s="1"/>
  <c r="F12" i="4" s="1"/>
  <c r="G12" i="4" s="1"/>
  <c r="H12" i="4" s="1"/>
  <c r="I12" i="4" s="1"/>
  <c r="J12" i="4" s="1"/>
  <c r="K12" i="4" s="1"/>
  <c r="L12" i="4" s="1"/>
  <c r="M12" i="4" s="1"/>
  <c r="N12" i="4" s="1"/>
  <c r="O12" i="4" s="1"/>
  <c r="P12" i="4" s="1"/>
  <c r="Q12" i="4" s="1"/>
  <c r="R12" i="4" s="1"/>
  <c r="S12" i="4" s="1"/>
  <c r="T12" i="4" s="1"/>
  <c r="U12" i="4" s="1"/>
  <c r="V12" i="4" s="1"/>
  <c r="W12" i="4" s="1"/>
  <c r="X12" i="4" s="1"/>
  <c r="Y12" i="4" s="1"/>
  <c r="Z12" i="4" s="1"/>
  <c r="AA12" i="4" s="1"/>
  <c r="AB12" i="4" s="1"/>
  <c r="AC12" i="4" s="1"/>
  <c r="AD12" i="4" s="1"/>
  <c r="AE12" i="4" s="1"/>
  <c r="AF12" i="4" s="1"/>
  <c r="AG12" i="4" s="1"/>
  <c r="AH12" i="4" s="1"/>
  <c r="AI12" i="4" s="1"/>
  <c r="AJ12" i="4" s="1"/>
  <c r="AK12" i="4" s="1"/>
  <c r="AL12" i="4" s="1"/>
  <c r="AM12" i="4" s="1"/>
  <c r="AN12" i="4" s="1"/>
  <c r="AO12" i="4" s="1"/>
  <c r="AP12" i="4" s="1"/>
  <c r="AQ12" i="4" s="1"/>
  <c r="AS12" i="4" s="1"/>
  <c r="AT12" i="3" l="1"/>
  <c r="AU12" i="3" s="1"/>
  <c r="AV12" i="3" s="1"/>
  <c r="AW12" i="3" s="1"/>
  <c r="AX12" i="3" s="1"/>
  <c r="AY12" i="3" s="1"/>
  <c r="AZ12" i="3" s="1"/>
  <c r="BA12" i="3" s="1"/>
  <c r="BB12" i="3" s="1"/>
  <c r="BC12" i="3" s="1"/>
  <c r="BD12" i="3" s="1"/>
  <c r="BF12" i="3" s="1"/>
  <c r="BF15" i="3"/>
  <c r="AT12" i="4"/>
  <c r="AU12" i="4" s="1"/>
  <c r="AV12" i="4" s="1"/>
  <c r="AW12" i="4" s="1"/>
  <c r="AX12" i="4" s="1"/>
  <c r="AY12" i="4" s="1"/>
  <c r="AZ12" i="4" s="1"/>
  <c r="BA12" i="4" s="1"/>
  <c r="BB12" i="4" s="1"/>
  <c r="BC12" i="4" s="1"/>
  <c r="BD12" i="4" s="1"/>
  <c r="BF12" i="4" s="1"/>
  <c r="BF15" i="4"/>
  <c r="BG12" i="3" l="1"/>
  <c r="BH12" i="3" s="1"/>
  <c r="BI12" i="3" s="1"/>
  <c r="BJ12" i="3" s="1"/>
  <c r="BK12" i="3" s="1"/>
  <c r="BL12" i="3" s="1"/>
  <c r="BM12" i="3" s="1"/>
  <c r="BN12" i="3" s="1"/>
  <c r="BO12" i="3" s="1"/>
  <c r="BP12" i="3" s="1"/>
  <c r="BQ12" i="3" s="1"/>
  <c r="BR12" i="3" s="1"/>
  <c r="BR14" i="3" s="1"/>
  <c r="BR15" i="3"/>
  <c r="BF14" i="3"/>
  <c r="BF16" i="3" s="1"/>
  <c r="BF17" i="3" s="1"/>
  <c r="BG12" i="4"/>
  <c r="BH12" i="4" s="1"/>
  <c r="BI12" i="4" s="1"/>
  <c r="BJ12" i="4" s="1"/>
  <c r="BK12" i="4" s="1"/>
  <c r="BL12" i="4" s="1"/>
  <c r="BM12" i="4" s="1"/>
  <c r="BN12" i="4" s="1"/>
  <c r="BO12" i="4" s="1"/>
  <c r="BP12" i="4" s="1"/>
  <c r="BQ12" i="4" s="1"/>
  <c r="BR12" i="4" s="1"/>
  <c r="BR14" i="4" s="1"/>
  <c r="BR15" i="4"/>
  <c r="BF14" i="4"/>
  <c r="I18" i="6" l="1"/>
  <c r="I20" i="6" s="1"/>
  <c r="I27" i="6" s="1"/>
  <c r="BR16" i="3"/>
  <c r="BR17" i="3" s="1"/>
  <c r="G18" i="6"/>
  <c r="G20" i="6" s="1"/>
  <c r="BR16" i="4"/>
  <c r="BR17" i="4" s="1"/>
  <c r="BF16" i="4"/>
  <c r="BF17" i="4" s="1"/>
  <c r="I28" i="6" l="1"/>
  <c r="I36" i="6" s="1"/>
  <c r="I35" i="6"/>
  <c r="G27" i="6"/>
  <c r="G35" i="6" s="1"/>
  <c r="G28" i="6"/>
  <c r="G36" i="6" s="1"/>
</calcChain>
</file>

<file path=xl/sharedStrings.xml><?xml version="1.0" encoding="utf-8"?>
<sst xmlns="http://schemas.openxmlformats.org/spreadsheetml/2006/main" count="268" uniqueCount="76">
  <si>
    <t>Jul 2011</t>
  </si>
  <si>
    <t>Aug 2011</t>
  </si>
  <si>
    <t>Sep 2011</t>
  </si>
  <si>
    <t>Oct 2011</t>
  </si>
  <si>
    <t>Nov 2011</t>
  </si>
  <si>
    <t>Dec 2011</t>
  </si>
  <si>
    <t>Jan 2012</t>
  </si>
  <si>
    <t>Feb 2012</t>
  </si>
  <si>
    <t>Mar 2012</t>
  </si>
  <si>
    <t>Apr 2012</t>
  </si>
  <si>
    <t>May 2012</t>
  </si>
  <si>
    <t>Jun 2012</t>
  </si>
  <si>
    <t>Jul 2012</t>
  </si>
  <si>
    <t>Aug 2012</t>
  </si>
  <si>
    <t>Sep 2012</t>
  </si>
  <si>
    <t>Oct 2012</t>
  </si>
  <si>
    <t>Nov 2012</t>
  </si>
  <si>
    <t>Dec 2012</t>
  </si>
  <si>
    <t>Dec 2013</t>
  </si>
  <si>
    <t>Account Balance</t>
  </si>
  <si>
    <t>Description:</t>
  </si>
  <si>
    <t>Forecast Method:</t>
  </si>
  <si>
    <t>Actual</t>
  </si>
  <si>
    <t>Forecast</t>
  </si>
  <si>
    <t>228.418 Misc Op Res - Nuclear Last Core PSL1</t>
  </si>
  <si>
    <t>228.419 Misc Op Res - Nuclear Last Core PSL2</t>
  </si>
  <si>
    <t>June 2011</t>
  </si>
  <si>
    <t>Jan 2013</t>
  </si>
  <si>
    <t>Feb 2013</t>
  </si>
  <si>
    <t>Mar 2013</t>
  </si>
  <si>
    <t>Apr 2013</t>
  </si>
  <si>
    <t>May 2013</t>
  </si>
  <si>
    <t>Jun 2013</t>
  </si>
  <si>
    <t>Jul 2013</t>
  </si>
  <si>
    <t>Aug 2013</t>
  </si>
  <si>
    <t>Sep 2013</t>
  </si>
  <si>
    <t>Oct 2013</t>
  </si>
  <si>
    <t>Nov 2013</t>
  </si>
  <si>
    <t>Change in monthly amortization rate effective 1/1/2013 per amount approved in FPSC Docket 100458-EI.</t>
  </si>
  <si>
    <t>St. Lucie</t>
  </si>
  <si>
    <t>Unit 1</t>
  </si>
  <si>
    <t>Unit 2</t>
  </si>
  <si>
    <t>Total Number of Months From:</t>
  </si>
  <si>
    <t>Monthly</t>
  </si>
  <si>
    <t>Annual</t>
  </si>
  <si>
    <t>Florida Power and Light Company</t>
  </si>
  <si>
    <t>Line</t>
  </si>
  <si>
    <t>Number</t>
  </si>
  <si>
    <t>Estimated Cost of Unburned Fuel @ End of License</t>
  </si>
  <si>
    <t xml:space="preserve">FPL's Ownership Share Net of Participants </t>
  </si>
  <si>
    <t>2015 Decommissioning Study</t>
  </si>
  <si>
    <t>Current Accrual Effective 01/01/13</t>
  </si>
  <si>
    <t>Required Accrual From 1/1/17 to  End of License</t>
  </si>
  <si>
    <t>A</t>
  </si>
  <si>
    <t>B</t>
  </si>
  <si>
    <t>=</t>
  </si>
  <si>
    <t>Annual Accrual</t>
  </si>
  <si>
    <t>Monthly Accrual</t>
  </si>
  <si>
    <t>LICENSE ENDS</t>
  </si>
  <si>
    <t>Month of Calculation</t>
  </si>
  <si>
    <t>Months Remaining</t>
  </si>
  <si>
    <t>Decommissioning Study</t>
  </si>
  <si>
    <t>BU Email stating the Last Core Values</t>
  </si>
  <si>
    <t>PSL Unit 1</t>
  </si>
  <si>
    <t>PSL Unit 2</t>
  </si>
  <si>
    <t>Support Schedule: End-of-Life Unamortized Nuclear Fuel</t>
  </si>
  <si>
    <t>Actual Reserve Balance at 12/31/2016</t>
  </si>
  <si>
    <t>Remaining Amount to be Recovered as of 12/31/2016</t>
  </si>
  <si>
    <t>12/31/16 to End of License:</t>
  </si>
  <si>
    <t>Effective 1/1/2017</t>
  </si>
  <si>
    <t>Increase (Decrease) Required Effective 1/1/17</t>
  </si>
  <si>
    <t>OPC 010057</t>
  </si>
  <si>
    <t>FPL RC-16</t>
  </si>
  <si>
    <t>OPC 010058</t>
  </si>
  <si>
    <t>OPC 010059</t>
  </si>
  <si>
    <t>OPC 010060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</si>
</sst>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_);\(0\)"/>
    <numFmt numFmtId="166" formatCode="0.0"/>
    <numFmt numFmtId="167" formatCode="_(* #,##0.0_);_(* \(#,##0.0\);_(* &quot;-&quot;??_);_(@_)"/>
  </numFmts>
  <fonts count="3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sz val="10"/>
      <name val="Helvetica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1" fillId="0" borderId="0"/>
    <xf numFmtId="0" fontId="1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2" fillId="24" borderId="10" xfId="0" applyFont="1" applyFill="1" applyBorder="1"/>
    <xf numFmtId="0" fontId="2" fillId="24" borderId="12" xfId="0" applyFont="1" applyFill="1" applyBorder="1" applyAlignment="1">
      <alignment vertical="top"/>
    </xf>
    <xf numFmtId="49" fontId="1" fillId="0" borderId="0" xfId="0" applyNumberFormat="1" applyFont="1" applyAlignment="1">
      <alignment horizontal="center" wrapText="1"/>
    </xf>
    <xf numFmtId="0" fontId="2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3" fontId="4" fillId="0" borderId="0" xfId="0" applyNumberFormat="1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0" fillId="0" borderId="0" xfId="0" applyFill="1"/>
    <xf numFmtId="0" fontId="0" fillId="0" borderId="0" xfId="0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" fillId="0" borderId="0" xfId="0" applyFont="1"/>
    <xf numFmtId="0" fontId="2" fillId="0" borderId="11" xfId="0" applyFont="1" applyFill="1" applyBorder="1"/>
    <xf numFmtId="17" fontId="1" fillId="0" borderId="0" xfId="0" applyNumberFormat="1" applyFont="1" applyAlignment="1">
      <alignment horizontal="center" wrapText="1"/>
    </xf>
    <xf numFmtId="164" fontId="2" fillId="0" borderId="0" xfId="28" applyNumberFormat="1" applyFont="1"/>
    <xf numFmtId="164" fontId="0" fillId="0" borderId="0" xfId="0" applyNumberFormat="1"/>
    <xf numFmtId="164" fontId="27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43" fontId="0" fillId="0" borderId="0" xfId="28" applyFont="1"/>
    <xf numFmtId="0" fontId="28" fillId="0" borderId="0" xfId="0" applyFont="1" applyFill="1" applyAlignment="1">
      <alignment horizontal="left"/>
    </xf>
    <xf numFmtId="0" fontId="28" fillId="0" borderId="0" xfId="0" applyFont="1" applyFill="1" applyAlignment="1">
      <alignment horizontal="center"/>
    </xf>
    <xf numFmtId="14" fontId="28" fillId="25" borderId="0" xfId="0" applyNumberFormat="1" applyFont="1" applyFill="1" applyAlignment="1">
      <alignment horizontal="center"/>
    </xf>
    <xf numFmtId="14" fontId="28" fillId="25" borderId="0" xfId="44" quotePrefix="1" applyNumberFormat="1" applyFont="1" applyFill="1" applyAlignment="1">
      <alignment horizontal="center"/>
    </xf>
    <xf numFmtId="166" fontId="28" fillId="25" borderId="0" xfId="44" quotePrefix="1" applyNumberFormat="1" applyFont="1" applyFill="1" applyAlignment="1">
      <alignment horizontal="center"/>
    </xf>
    <xf numFmtId="0" fontId="29" fillId="0" borderId="0" xfId="0" applyFont="1" applyFill="1" applyAlignment="1">
      <alignment horizontal="left"/>
    </xf>
    <xf numFmtId="0" fontId="1" fillId="0" borderId="0" xfId="38" applyFill="1" applyAlignment="1">
      <alignment horizontal="center"/>
    </xf>
    <xf numFmtId="0" fontId="1" fillId="0" borderId="0" xfId="38" applyFill="1"/>
    <xf numFmtId="0" fontId="1" fillId="0" borderId="0" xfId="38" applyFont="1" applyFill="1"/>
    <xf numFmtId="0" fontId="25" fillId="0" borderId="0" xfId="38" applyFont="1" applyFill="1" applyAlignment="1">
      <alignment horizontal="center"/>
    </xf>
    <xf numFmtId="0" fontId="2" fillId="0" borderId="0" xfId="38" applyFont="1" applyFill="1" applyAlignment="1">
      <alignment horizontal="center"/>
    </xf>
    <xf numFmtId="0" fontId="26" fillId="0" borderId="0" xfId="38" applyFont="1" applyFill="1" applyAlignment="1">
      <alignment horizontal="center"/>
    </xf>
    <xf numFmtId="0" fontId="1" fillId="0" borderId="0" xfId="38" applyFont="1" applyFill="1" applyAlignment="1">
      <alignment horizontal="left"/>
    </xf>
    <xf numFmtId="164" fontId="1" fillId="0" borderId="0" xfId="28" applyNumberFormat="1" applyFill="1"/>
    <xf numFmtId="164" fontId="3" fillId="0" borderId="0" xfId="28" applyNumberFormat="1" applyFont="1" applyFill="1"/>
    <xf numFmtId="0" fontId="3" fillId="0" borderId="0" xfId="38" applyFont="1" applyFill="1"/>
    <xf numFmtId="0" fontId="25" fillId="0" borderId="0" xfId="38" applyFont="1" applyFill="1"/>
    <xf numFmtId="164" fontId="25" fillId="0" borderId="0" xfId="28" applyNumberFormat="1" applyFont="1" applyFill="1"/>
    <xf numFmtId="164" fontId="2" fillId="0" borderId="0" xfId="28" applyNumberFormat="1" applyFont="1" applyFill="1"/>
    <xf numFmtId="0" fontId="2" fillId="0" borderId="0" xfId="38" applyFont="1" applyFill="1"/>
    <xf numFmtId="0" fontId="2" fillId="0" borderId="0" xfId="38" quotePrefix="1" applyFont="1" applyFill="1"/>
    <xf numFmtId="164" fontId="1" fillId="0" borderId="13" xfId="28" applyNumberFormat="1" applyFill="1" applyBorder="1"/>
    <xf numFmtId="0" fontId="2" fillId="0" borderId="0" xfId="38" quotePrefix="1" applyFont="1" applyFill="1" applyAlignment="1">
      <alignment horizontal="left"/>
    </xf>
    <xf numFmtId="164" fontId="2" fillId="0" borderId="0" xfId="38" applyNumberFormat="1" applyFont="1" applyFill="1"/>
    <xf numFmtId="0" fontId="1" fillId="0" borderId="0" xfId="38" quotePrefix="1" applyFill="1" applyAlignment="1">
      <alignment horizontal="left"/>
    </xf>
    <xf numFmtId="167" fontId="1" fillId="0" borderId="0" xfId="28" applyNumberFormat="1" applyFill="1" applyAlignment="1">
      <alignment horizontal="center"/>
    </xf>
    <xf numFmtId="0" fontId="1" fillId="0" borderId="0" xfId="38" quotePrefix="1" applyFont="1" applyFill="1" applyAlignment="1">
      <alignment horizontal="left"/>
    </xf>
    <xf numFmtId="0" fontId="26" fillId="0" borderId="0" xfId="38" applyFont="1" applyFill="1"/>
    <xf numFmtId="164" fontId="1" fillId="0" borderId="0" xfId="38" applyNumberFormat="1" applyFill="1"/>
    <xf numFmtId="164" fontId="1" fillId="0" borderId="0" xfId="38" applyNumberFormat="1" applyFont="1" applyFill="1"/>
    <xf numFmtId="0" fontId="2" fillId="0" borderId="0" xfId="0" quotePrefix="1" applyFont="1" applyFill="1" applyAlignment="1">
      <alignment horizontal="left"/>
    </xf>
    <xf numFmtId="165" fontId="2" fillId="0" borderId="0" xfId="38" applyNumberFormat="1" applyFont="1" applyFill="1" applyAlignment="1">
      <alignment horizontal="left"/>
    </xf>
    <xf numFmtId="0" fontId="2" fillId="0" borderId="0" xfId="0" applyFont="1" applyFill="1"/>
    <xf numFmtId="164" fontId="1" fillId="0" borderId="0" xfId="28" applyNumberFormat="1" applyFont="1" applyFill="1"/>
    <xf numFmtId="0" fontId="2" fillId="0" borderId="14" xfId="0" applyFont="1" applyFill="1" applyBorder="1"/>
    <xf numFmtId="0" fontId="3" fillId="0" borderId="16" xfId="0" applyFont="1" applyFill="1" applyBorder="1"/>
    <xf numFmtId="0" fontId="3" fillId="0" borderId="15" xfId="0" applyFont="1" applyBorder="1"/>
    <xf numFmtId="43" fontId="3" fillId="0" borderId="16" xfId="0" applyNumberFormat="1" applyFont="1" applyBorder="1"/>
    <xf numFmtId="0" fontId="2" fillId="0" borderId="0" xfId="38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38" applyFont="1" applyFill="1" applyAlignment="1">
      <alignment horizontal="center"/>
    </xf>
    <xf numFmtId="43" fontId="4" fillId="0" borderId="14" xfId="0" applyNumberFormat="1" applyFont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6" xfId="0" applyBorder="1" applyAlignment="1">
      <alignment vertical="top" wrapText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_EOLINVN2000" xfId="38"/>
    <cellStyle name="Note" xfId="39" builtinId="10" customBuiltin="1"/>
    <cellStyle name="Output" xfId="40" builtinId="21" customBuiltin="1"/>
    <cellStyle name="Percent" xfId="44" builtinId="5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13</xdr:col>
      <xdr:colOff>65753</xdr:colOff>
      <xdr:row>21</xdr:row>
      <xdr:rowOff>94914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09625"/>
          <a:ext cx="7380953" cy="26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15</xdr:col>
      <xdr:colOff>541791</xdr:colOff>
      <xdr:row>52</xdr:row>
      <xdr:rowOff>123284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210050"/>
          <a:ext cx="9076191" cy="43333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tabSelected="1" zoomScaleNormal="100" workbookViewId="0">
      <selection activeCell="A3" sqref="A3"/>
    </sheetView>
  </sheetViews>
  <sheetFormatPr defaultColWidth="9.109375" defaultRowHeight="13.2" x14ac:dyDescent="0.25"/>
  <cols>
    <col min="1" max="1" width="11.33203125" style="27" customWidth="1"/>
    <col min="2" max="2" width="5.33203125" style="28" customWidth="1"/>
    <col min="3" max="4" width="9.109375" style="28"/>
    <col min="5" max="5" width="29" style="28" customWidth="1"/>
    <col min="6" max="6" width="2.5546875" style="28" customWidth="1"/>
    <col min="7" max="7" width="16.5546875" style="28" bestFit="1" customWidth="1"/>
    <col min="8" max="8" width="6.6640625" style="28" customWidth="1"/>
    <col min="9" max="9" width="13.44140625" style="28" customWidth="1"/>
    <col min="10" max="10" width="8.6640625" style="28" customWidth="1"/>
    <col min="11" max="11" width="10.88671875" style="28" customWidth="1"/>
    <col min="12" max="12" width="12.44140625" style="28" customWidth="1"/>
    <col min="13" max="16384" width="9.109375" style="28"/>
  </cols>
  <sheetData>
    <row r="1" spans="1:10" x14ac:dyDescent="0.25">
      <c r="A1" s="59" t="s">
        <v>71</v>
      </c>
    </row>
    <row r="2" spans="1:10" x14ac:dyDescent="0.25">
      <c r="A2" s="59" t="s">
        <v>72</v>
      </c>
      <c r="I2" s="29"/>
    </row>
    <row r="3" spans="1:10" x14ac:dyDescent="0.25">
      <c r="B3" s="61" t="s">
        <v>45</v>
      </c>
      <c r="C3" s="61"/>
      <c r="D3" s="61"/>
      <c r="E3" s="61"/>
      <c r="F3" s="61"/>
      <c r="G3" s="61"/>
      <c r="H3" s="61"/>
      <c r="I3" s="61"/>
    </row>
    <row r="4" spans="1:10" x14ac:dyDescent="0.25">
      <c r="B4" s="61" t="s">
        <v>50</v>
      </c>
      <c r="C4" s="61"/>
      <c r="D4" s="61"/>
      <c r="E4" s="61"/>
      <c r="F4" s="61"/>
      <c r="G4" s="61"/>
      <c r="H4" s="61"/>
      <c r="I4" s="61"/>
    </row>
    <row r="5" spans="1:10" x14ac:dyDescent="0.25">
      <c r="B5" s="61" t="s">
        <v>65</v>
      </c>
      <c r="C5" s="61"/>
      <c r="D5" s="61"/>
      <c r="E5" s="61"/>
      <c r="F5" s="61"/>
      <c r="G5" s="61"/>
      <c r="H5" s="61"/>
      <c r="I5" s="61"/>
    </row>
    <row r="6" spans="1:10" x14ac:dyDescent="0.25">
      <c r="B6" s="60"/>
      <c r="C6" s="60"/>
      <c r="D6" s="60"/>
      <c r="E6" s="60"/>
      <c r="F6" s="60"/>
      <c r="G6" s="60"/>
    </row>
    <row r="9" spans="1:10" x14ac:dyDescent="0.25">
      <c r="I9" s="30"/>
    </row>
    <row r="10" spans="1:10" x14ac:dyDescent="0.25">
      <c r="A10" s="31" t="s">
        <v>46</v>
      </c>
      <c r="G10" s="31" t="s">
        <v>39</v>
      </c>
      <c r="I10" s="31" t="s">
        <v>39</v>
      </c>
    </row>
    <row r="11" spans="1:10" x14ac:dyDescent="0.25">
      <c r="A11" s="32" t="s">
        <v>47</v>
      </c>
      <c r="F11" s="32"/>
      <c r="G11" s="32" t="s">
        <v>40</v>
      </c>
      <c r="I11" s="32" t="s">
        <v>41</v>
      </c>
    </row>
    <row r="13" spans="1:10" x14ac:dyDescent="0.25">
      <c r="A13" s="27">
        <v>1</v>
      </c>
      <c r="B13" s="33" t="s">
        <v>48</v>
      </c>
      <c r="F13" s="34"/>
      <c r="G13" s="35">
        <v>89300000</v>
      </c>
      <c r="H13" s="36"/>
      <c r="I13" s="35">
        <v>98700000</v>
      </c>
    </row>
    <row r="14" spans="1:10" x14ac:dyDescent="0.25">
      <c r="A14" s="27">
        <v>2</v>
      </c>
      <c r="B14" s="37"/>
      <c r="F14" s="38"/>
      <c r="G14" s="38"/>
      <c r="I14" s="38"/>
    </row>
    <row r="15" spans="1:10" x14ac:dyDescent="0.25">
      <c r="A15" s="27">
        <v>3</v>
      </c>
      <c r="B15" s="37"/>
      <c r="F15" s="38"/>
      <c r="G15" s="38"/>
      <c r="I15" s="38"/>
    </row>
    <row r="16" spans="1:10" x14ac:dyDescent="0.25">
      <c r="A16" s="27">
        <v>4</v>
      </c>
      <c r="B16" s="37" t="s">
        <v>49</v>
      </c>
      <c r="F16" s="38"/>
      <c r="G16" s="39">
        <f>G13</f>
        <v>89300000</v>
      </c>
      <c r="H16" s="40"/>
      <c r="I16" s="39">
        <f>I13</f>
        <v>98700000</v>
      </c>
      <c r="J16" s="41"/>
    </row>
    <row r="17" spans="1:11" x14ac:dyDescent="0.25">
      <c r="A17" s="27">
        <v>5</v>
      </c>
      <c r="B17" s="37"/>
      <c r="F17" s="38"/>
      <c r="G17" s="38"/>
      <c r="I17" s="38"/>
    </row>
    <row r="18" spans="1:11" x14ac:dyDescent="0.25">
      <c r="A18" s="27">
        <v>6</v>
      </c>
      <c r="B18" s="29" t="s">
        <v>66</v>
      </c>
      <c r="G18" s="42">
        <f>'228.418'!BR14</f>
        <v>27840870.880000003</v>
      </c>
      <c r="H18" s="34"/>
      <c r="I18" s="42">
        <f>'228.419'!BR14</f>
        <v>20550241.740000036</v>
      </c>
    </row>
    <row r="19" spans="1:11" x14ac:dyDescent="0.25">
      <c r="A19" s="27">
        <v>7</v>
      </c>
    </row>
    <row r="20" spans="1:11" s="40" customFormat="1" x14ac:dyDescent="0.25">
      <c r="A20" s="27">
        <v>8</v>
      </c>
      <c r="B20" s="43" t="s">
        <v>67</v>
      </c>
      <c r="G20" s="44">
        <f>G16-G18</f>
        <v>61459129.119999997</v>
      </c>
      <c r="I20" s="44">
        <f>I16-I18</f>
        <v>78149758.259999961</v>
      </c>
    </row>
    <row r="21" spans="1:11" x14ac:dyDescent="0.25">
      <c r="A21" s="27">
        <v>9</v>
      </c>
    </row>
    <row r="22" spans="1:11" x14ac:dyDescent="0.25">
      <c r="A22" s="27">
        <v>10</v>
      </c>
    </row>
    <row r="23" spans="1:11" x14ac:dyDescent="0.25">
      <c r="A23" s="27">
        <v>11</v>
      </c>
      <c r="B23" s="45" t="s">
        <v>42</v>
      </c>
    </row>
    <row r="24" spans="1:11" x14ac:dyDescent="0.25">
      <c r="A24" s="27">
        <v>12</v>
      </c>
      <c r="C24" s="43" t="s">
        <v>68</v>
      </c>
      <c r="F24" s="27"/>
      <c r="G24" s="46">
        <f>'Additional Support'!Q13</f>
        <v>230.5</v>
      </c>
      <c r="H24" s="34"/>
      <c r="I24" s="46">
        <f>'Additional Support'!Q19</f>
        <v>315.5</v>
      </c>
    </row>
    <row r="25" spans="1:11" x14ac:dyDescent="0.25">
      <c r="A25" s="27">
        <v>13</v>
      </c>
      <c r="C25" s="47"/>
      <c r="G25" s="27"/>
      <c r="I25" s="27"/>
    </row>
    <row r="26" spans="1:11" x14ac:dyDescent="0.25">
      <c r="A26" s="27">
        <v>14</v>
      </c>
      <c r="B26" s="43" t="s">
        <v>52</v>
      </c>
    </row>
    <row r="27" spans="1:11" x14ac:dyDescent="0.25">
      <c r="A27" s="27">
        <v>15</v>
      </c>
      <c r="C27" s="28" t="s">
        <v>43</v>
      </c>
      <c r="E27" s="48" t="s">
        <v>69</v>
      </c>
      <c r="F27" s="34"/>
      <c r="G27" s="34">
        <f>G20/G24</f>
        <v>266633.965813449</v>
      </c>
      <c r="H27" s="49"/>
      <c r="I27" s="34">
        <f>I20/I24</f>
        <v>247701.29400950859</v>
      </c>
    </row>
    <row r="28" spans="1:11" x14ac:dyDescent="0.25">
      <c r="A28" s="27">
        <v>16</v>
      </c>
      <c r="C28" s="28" t="s">
        <v>44</v>
      </c>
      <c r="E28" s="48" t="s">
        <v>69</v>
      </c>
      <c r="F28" s="34"/>
      <c r="G28" s="54">
        <f>G20/G24*12</f>
        <v>3199607.589761388</v>
      </c>
      <c r="H28" s="29"/>
      <c r="I28" s="54">
        <f>I27*12</f>
        <v>2972415.5281141032</v>
      </c>
      <c r="K28" s="49"/>
    </row>
    <row r="29" spans="1:11" x14ac:dyDescent="0.25">
      <c r="A29" s="27">
        <v>17</v>
      </c>
      <c r="F29" s="34"/>
      <c r="G29" s="34"/>
      <c r="I29" s="34"/>
    </row>
    <row r="30" spans="1:11" x14ac:dyDescent="0.25">
      <c r="A30" s="27">
        <v>18</v>
      </c>
      <c r="B30" s="43" t="s">
        <v>51</v>
      </c>
      <c r="F30" s="34"/>
      <c r="G30" s="34"/>
      <c r="I30" s="34"/>
    </row>
    <row r="31" spans="1:11" x14ac:dyDescent="0.25">
      <c r="A31" s="27">
        <v>19</v>
      </c>
      <c r="C31" s="28" t="s">
        <v>43</v>
      </c>
      <c r="E31" s="50"/>
      <c r="F31" s="34"/>
      <c r="G31" s="35">
        <v>244435.02317880795</v>
      </c>
      <c r="H31" s="36"/>
      <c r="I31" s="35">
        <v>222636.12661498709</v>
      </c>
      <c r="K31" s="49"/>
    </row>
    <row r="32" spans="1:11" x14ac:dyDescent="0.25">
      <c r="A32" s="27">
        <v>20</v>
      </c>
      <c r="C32" s="28" t="s">
        <v>44</v>
      </c>
      <c r="F32" s="34"/>
      <c r="G32" s="35">
        <v>2933220.2781456956</v>
      </c>
      <c r="H32" s="36"/>
      <c r="I32" s="35">
        <v>2671633.5193798449</v>
      </c>
      <c r="K32" s="49"/>
    </row>
    <row r="33" spans="1:9" x14ac:dyDescent="0.25">
      <c r="A33" s="27">
        <v>21</v>
      </c>
      <c r="F33" s="34"/>
      <c r="G33" s="34"/>
      <c r="I33" s="34"/>
    </row>
    <row r="34" spans="1:9" s="40" customFormat="1" x14ac:dyDescent="0.25">
      <c r="A34" s="27">
        <v>22</v>
      </c>
      <c r="B34" s="43" t="s">
        <v>70</v>
      </c>
      <c r="F34" s="39"/>
      <c r="G34" s="39"/>
      <c r="I34" s="39"/>
    </row>
    <row r="35" spans="1:9" s="40" customFormat="1" x14ac:dyDescent="0.25">
      <c r="A35" s="27">
        <v>23</v>
      </c>
      <c r="C35" s="40" t="s">
        <v>43</v>
      </c>
      <c r="F35" s="39"/>
      <c r="G35" s="35">
        <f>G27-G31</f>
        <v>22198.942634641047</v>
      </c>
      <c r="H35" s="36"/>
      <c r="I35" s="35">
        <f>I27-I31</f>
        <v>25065.167394521501</v>
      </c>
    </row>
    <row r="36" spans="1:9" s="40" customFormat="1" x14ac:dyDescent="0.25">
      <c r="A36" s="27">
        <v>24</v>
      </c>
      <c r="C36" s="40" t="s">
        <v>44</v>
      </c>
      <c r="D36" s="28"/>
      <c r="F36" s="39"/>
      <c r="G36" s="35">
        <f>G28-G32</f>
        <v>266387.31161569245</v>
      </c>
      <c r="H36" s="36"/>
      <c r="I36" s="35">
        <f>I28-I32</f>
        <v>300782.00873425836</v>
      </c>
    </row>
    <row r="37" spans="1:9" x14ac:dyDescent="0.25">
      <c r="A37" s="27">
        <v>25</v>
      </c>
      <c r="F37" s="34"/>
      <c r="G37" s="34"/>
      <c r="I37" s="34"/>
    </row>
    <row r="38" spans="1:9" x14ac:dyDescent="0.25">
      <c r="A38" s="27">
        <v>26</v>
      </c>
    </row>
    <row r="39" spans="1:9" x14ac:dyDescent="0.25">
      <c r="A39" s="27">
        <v>27</v>
      </c>
      <c r="B39" s="51"/>
      <c r="C39" s="52"/>
    </row>
    <row r="40" spans="1:9" x14ac:dyDescent="0.25">
      <c r="A40" s="27">
        <v>28</v>
      </c>
      <c r="B40" s="53"/>
      <c r="C40" s="53"/>
    </row>
  </sheetData>
  <mergeCells count="4">
    <mergeCell ref="B6:G6"/>
    <mergeCell ref="B5:I5"/>
    <mergeCell ref="B3:I3"/>
    <mergeCell ref="B4:I4"/>
  </mergeCells>
  <phoneticPr fontId="24" type="noConversion"/>
  <pageMargins left="0.74" right="0.61" top="0.87" bottom="0.84" header="0.5" footer="0.5"/>
  <pageSetup scale="86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D17"/>
  <sheetViews>
    <sheetView zoomScaleNormal="100" workbookViewId="0">
      <selection activeCell="A2" sqref="A2"/>
    </sheetView>
  </sheetViews>
  <sheetFormatPr defaultRowHeight="13.2" x14ac:dyDescent="0.25"/>
  <cols>
    <col min="1" max="1" width="11.33203125" customWidth="1"/>
    <col min="2" max="2" width="17" bestFit="1" customWidth="1"/>
    <col min="3" max="3" width="12.33203125" bestFit="1" customWidth="1"/>
    <col min="4" max="4" width="13.44140625" bestFit="1" customWidth="1"/>
    <col min="5" max="6" width="13.6640625" bestFit="1" customWidth="1"/>
    <col min="7" max="7" width="13.44140625" bestFit="1" customWidth="1"/>
    <col min="8" max="8" width="13.33203125" customWidth="1"/>
    <col min="9" max="9" width="13" customWidth="1"/>
    <col min="10" max="10" width="12.6640625" customWidth="1"/>
    <col min="11" max="11" width="13.33203125" customWidth="1"/>
    <col min="12" max="43" width="11.88671875" customWidth="1"/>
    <col min="44" max="44" width="3.44140625" bestFit="1" customWidth="1"/>
    <col min="45" max="56" width="11.88671875" customWidth="1"/>
    <col min="57" max="57" width="3.44140625" bestFit="1" customWidth="1"/>
    <col min="58" max="58" width="14.5546875" bestFit="1" customWidth="1"/>
    <col min="59" max="69" width="11.88671875" customWidth="1"/>
    <col min="70" max="70" width="14.5546875" bestFit="1" customWidth="1"/>
  </cols>
  <sheetData>
    <row r="1" spans="1:82" x14ac:dyDescent="0.25">
      <c r="A1" s="12" t="s">
        <v>73</v>
      </c>
    </row>
    <row r="2" spans="1:82" x14ac:dyDescent="0.25">
      <c r="A2" s="12" t="s">
        <v>72</v>
      </c>
    </row>
    <row r="5" spans="1:82" x14ac:dyDescent="0.25">
      <c r="A5" s="1" t="s">
        <v>20</v>
      </c>
      <c r="B5" s="55" t="s">
        <v>24</v>
      </c>
      <c r="C5" s="56"/>
      <c r="D5" s="57"/>
      <c r="E5" s="58"/>
    </row>
    <row r="6" spans="1:82" ht="49.65" customHeight="1" x14ac:dyDescent="0.25">
      <c r="A6" s="2" t="s">
        <v>21</v>
      </c>
      <c r="B6" s="62" t="s">
        <v>38</v>
      </c>
      <c r="C6" s="63"/>
      <c r="D6" s="63"/>
      <c r="E6" s="64"/>
    </row>
    <row r="7" spans="1:82" s="8" customFormat="1" ht="21.75" customHeight="1" x14ac:dyDescent="0.25">
      <c r="A7" s="13" t="s">
        <v>24</v>
      </c>
      <c r="B7" s="4"/>
      <c r="C7" s="5"/>
      <c r="D7" s="6"/>
      <c r="E7" s="7"/>
      <c r="F7" s="7"/>
      <c r="G7" s="7"/>
    </row>
    <row r="8" spans="1:82" x14ac:dyDescent="0.25">
      <c r="B8" s="11" t="s">
        <v>22</v>
      </c>
      <c r="C8" s="10" t="s">
        <v>23</v>
      </c>
      <c r="D8" s="10" t="s">
        <v>23</v>
      </c>
      <c r="E8" s="10" t="s">
        <v>23</v>
      </c>
      <c r="F8" s="10" t="s">
        <v>23</v>
      </c>
      <c r="G8" s="10" t="s">
        <v>23</v>
      </c>
      <c r="H8" s="10" t="s">
        <v>23</v>
      </c>
      <c r="I8" s="10" t="s">
        <v>23</v>
      </c>
      <c r="J8" s="10" t="s">
        <v>23</v>
      </c>
      <c r="K8" s="10" t="s">
        <v>23</v>
      </c>
      <c r="L8" s="10" t="s">
        <v>23</v>
      </c>
      <c r="M8" s="10" t="s">
        <v>23</v>
      </c>
      <c r="N8" s="10" t="s">
        <v>23</v>
      </c>
      <c r="O8" s="10" t="s">
        <v>23</v>
      </c>
      <c r="P8" s="10" t="s">
        <v>23</v>
      </c>
      <c r="Q8" s="10" t="s">
        <v>23</v>
      </c>
      <c r="R8" s="10" t="s">
        <v>23</v>
      </c>
      <c r="S8" s="10" t="s">
        <v>23</v>
      </c>
      <c r="T8" s="10" t="s">
        <v>23</v>
      </c>
      <c r="U8" s="10" t="s">
        <v>23</v>
      </c>
      <c r="V8" s="10" t="s">
        <v>23</v>
      </c>
      <c r="W8" s="10" t="s">
        <v>23</v>
      </c>
      <c r="X8" s="10" t="s">
        <v>23</v>
      </c>
      <c r="Y8" s="10" t="s">
        <v>23</v>
      </c>
      <c r="Z8" s="10" t="s">
        <v>23</v>
      </c>
      <c r="AA8" s="10" t="s">
        <v>23</v>
      </c>
      <c r="AB8" s="10" t="s">
        <v>23</v>
      </c>
      <c r="AC8" s="10" t="s">
        <v>23</v>
      </c>
      <c r="AD8" s="10" t="s">
        <v>23</v>
      </c>
      <c r="AE8" s="10" t="s">
        <v>23</v>
      </c>
      <c r="AF8" s="10" t="s">
        <v>23</v>
      </c>
      <c r="AG8" s="10" t="s">
        <v>23</v>
      </c>
      <c r="AH8" s="10" t="s">
        <v>23</v>
      </c>
      <c r="AI8" s="10" t="s">
        <v>23</v>
      </c>
      <c r="AJ8" s="10" t="s">
        <v>23</v>
      </c>
      <c r="AK8" s="10" t="s">
        <v>23</v>
      </c>
      <c r="AL8" s="10" t="s">
        <v>23</v>
      </c>
      <c r="AM8" s="10" t="s">
        <v>23</v>
      </c>
      <c r="AN8" s="10" t="s">
        <v>23</v>
      </c>
      <c r="AO8" s="10" t="s">
        <v>23</v>
      </c>
      <c r="AP8" s="10" t="s">
        <v>23</v>
      </c>
      <c r="AQ8" s="10" t="s">
        <v>23</v>
      </c>
      <c r="AR8" s="10"/>
      <c r="AS8" s="10" t="s">
        <v>23</v>
      </c>
      <c r="AT8" s="10" t="s">
        <v>23</v>
      </c>
      <c r="AU8" s="10" t="s">
        <v>23</v>
      </c>
      <c r="AV8" s="10" t="s">
        <v>23</v>
      </c>
      <c r="AW8" s="10" t="s">
        <v>23</v>
      </c>
      <c r="AX8" s="10" t="s">
        <v>23</v>
      </c>
      <c r="AY8" s="10" t="s">
        <v>23</v>
      </c>
      <c r="AZ8" s="10" t="s">
        <v>23</v>
      </c>
      <c r="BA8" s="10" t="s">
        <v>23</v>
      </c>
      <c r="BB8" s="10" t="s">
        <v>23</v>
      </c>
      <c r="BC8" s="10" t="s">
        <v>23</v>
      </c>
      <c r="BD8" s="10" t="s">
        <v>23</v>
      </c>
      <c r="BE8" s="10"/>
      <c r="BF8" s="10" t="s">
        <v>23</v>
      </c>
      <c r="BG8" s="10" t="s">
        <v>23</v>
      </c>
      <c r="BH8" s="10" t="s">
        <v>23</v>
      </c>
      <c r="BI8" s="10" t="s">
        <v>23</v>
      </c>
      <c r="BJ8" s="10" t="s">
        <v>23</v>
      </c>
      <c r="BK8" s="10" t="s">
        <v>23</v>
      </c>
      <c r="BL8" s="10" t="s">
        <v>23</v>
      </c>
      <c r="BM8" s="10" t="s">
        <v>23</v>
      </c>
      <c r="BN8" s="10" t="s">
        <v>23</v>
      </c>
      <c r="BO8" s="10" t="s">
        <v>23</v>
      </c>
      <c r="BP8" s="10" t="s">
        <v>23</v>
      </c>
      <c r="BQ8" s="10" t="s">
        <v>23</v>
      </c>
      <c r="BR8" s="10" t="s">
        <v>23</v>
      </c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</row>
    <row r="9" spans="1:82" x14ac:dyDescent="0.2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</row>
    <row r="10" spans="1:82" x14ac:dyDescent="0.25">
      <c r="B10" s="3" t="s">
        <v>26</v>
      </c>
      <c r="C10" s="3" t="s">
        <v>0</v>
      </c>
      <c r="D10" s="3" t="s">
        <v>1</v>
      </c>
      <c r="E10" s="3" t="s">
        <v>2</v>
      </c>
      <c r="F10" s="3" t="s">
        <v>3</v>
      </c>
      <c r="G10" s="3" t="s">
        <v>4</v>
      </c>
      <c r="H10" s="3" t="s">
        <v>5</v>
      </c>
      <c r="I10" s="3" t="s">
        <v>6</v>
      </c>
      <c r="J10" s="3" t="s">
        <v>7</v>
      </c>
      <c r="K10" s="3" t="s">
        <v>8</v>
      </c>
      <c r="L10" s="3" t="s">
        <v>9</v>
      </c>
      <c r="M10" s="3" t="s">
        <v>10</v>
      </c>
      <c r="N10" s="3" t="s">
        <v>11</v>
      </c>
      <c r="O10" s="3" t="s">
        <v>12</v>
      </c>
      <c r="P10" s="3" t="s">
        <v>13</v>
      </c>
      <c r="Q10" s="3" t="s">
        <v>14</v>
      </c>
      <c r="R10" s="3" t="s">
        <v>15</v>
      </c>
      <c r="S10" s="3" t="s">
        <v>16</v>
      </c>
      <c r="T10" s="3" t="s">
        <v>17</v>
      </c>
      <c r="U10" s="3" t="s">
        <v>27</v>
      </c>
      <c r="V10" s="3" t="s">
        <v>28</v>
      </c>
      <c r="W10" s="3" t="s">
        <v>29</v>
      </c>
      <c r="X10" s="3" t="s">
        <v>30</v>
      </c>
      <c r="Y10" s="3" t="s">
        <v>31</v>
      </c>
      <c r="Z10" s="3" t="s">
        <v>32</v>
      </c>
      <c r="AA10" s="3" t="s">
        <v>33</v>
      </c>
      <c r="AB10" s="3" t="s">
        <v>34</v>
      </c>
      <c r="AC10" s="3" t="s">
        <v>35</v>
      </c>
      <c r="AD10" s="3" t="s">
        <v>36</v>
      </c>
      <c r="AE10" s="3" t="s">
        <v>37</v>
      </c>
      <c r="AF10" s="3" t="s">
        <v>18</v>
      </c>
      <c r="AG10" s="14">
        <v>41640</v>
      </c>
      <c r="AH10" s="14">
        <v>41671</v>
      </c>
      <c r="AI10" s="14">
        <v>41699</v>
      </c>
      <c r="AJ10" s="14">
        <v>41730</v>
      </c>
      <c r="AK10" s="14">
        <v>41760</v>
      </c>
      <c r="AL10" s="14">
        <v>41791</v>
      </c>
      <c r="AM10" s="14">
        <v>41821</v>
      </c>
      <c r="AN10" s="14">
        <v>41852</v>
      </c>
      <c r="AO10" s="14">
        <v>41883</v>
      </c>
      <c r="AP10" s="14">
        <v>41913</v>
      </c>
      <c r="AQ10" s="14">
        <v>41944</v>
      </c>
      <c r="AR10" s="14"/>
      <c r="AS10" s="14">
        <v>41974</v>
      </c>
      <c r="AT10" s="14">
        <v>42005</v>
      </c>
      <c r="AU10" s="14">
        <v>42036</v>
      </c>
      <c r="AV10" s="14">
        <v>42064</v>
      </c>
      <c r="AW10" s="14">
        <v>42095</v>
      </c>
      <c r="AX10" s="14">
        <v>42125</v>
      </c>
      <c r="AY10" s="14">
        <v>42156</v>
      </c>
      <c r="AZ10" s="14">
        <v>42186</v>
      </c>
      <c r="BA10" s="14">
        <v>42217</v>
      </c>
      <c r="BB10" s="14">
        <v>42248</v>
      </c>
      <c r="BC10" s="14">
        <v>42278</v>
      </c>
      <c r="BD10" s="14">
        <v>42309</v>
      </c>
      <c r="BE10" s="14"/>
      <c r="BF10" s="14">
        <v>42339</v>
      </c>
      <c r="BG10" s="14">
        <v>42370</v>
      </c>
      <c r="BH10" s="14">
        <v>42401</v>
      </c>
      <c r="BI10" s="14">
        <v>42430</v>
      </c>
      <c r="BJ10" s="14">
        <v>42461</v>
      </c>
      <c r="BK10" s="14">
        <v>42491</v>
      </c>
      <c r="BL10" s="14">
        <v>42522</v>
      </c>
      <c r="BM10" s="14">
        <v>42552</v>
      </c>
      <c r="BN10" s="14">
        <v>42583</v>
      </c>
      <c r="BO10" s="14">
        <v>42614</v>
      </c>
      <c r="BP10" s="14">
        <v>42644</v>
      </c>
      <c r="BQ10" s="14">
        <v>42675</v>
      </c>
      <c r="BR10" s="14">
        <v>42705</v>
      </c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</row>
    <row r="12" spans="1:82" x14ac:dyDescent="0.25">
      <c r="A12" s="12" t="s">
        <v>19</v>
      </c>
      <c r="B12" s="15">
        <v>-14062465.119999999</v>
      </c>
      <c r="C12" s="16">
        <f>B12-113640.32</f>
        <v>-14176105.439999999</v>
      </c>
      <c r="D12" s="16">
        <f t="shared" ref="D12:T12" si="0">C12-113640.32</f>
        <v>-14289745.76</v>
      </c>
      <c r="E12" s="16">
        <f t="shared" si="0"/>
        <v>-14403386.08</v>
      </c>
      <c r="F12" s="16">
        <f t="shared" si="0"/>
        <v>-14517026.4</v>
      </c>
      <c r="G12" s="16">
        <f t="shared" si="0"/>
        <v>-14630666.720000001</v>
      </c>
      <c r="H12" s="16">
        <f t="shared" si="0"/>
        <v>-14744307.040000001</v>
      </c>
      <c r="I12" s="16">
        <f t="shared" si="0"/>
        <v>-14857947.360000001</v>
      </c>
      <c r="J12" s="16">
        <f t="shared" si="0"/>
        <v>-14971587.680000002</v>
      </c>
      <c r="K12" s="16">
        <f t="shared" si="0"/>
        <v>-15085228.000000002</v>
      </c>
      <c r="L12" s="16">
        <f t="shared" si="0"/>
        <v>-15198868.320000002</v>
      </c>
      <c r="M12" s="16">
        <f t="shared" si="0"/>
        <v>-15312508.640000002</v>
      </c>
      <c r="N12" s="16">
        <f t="shared" si="0"/>
        <v>-15426148.960000003</v>
      </c>
      <c r="O12" s="16">
        <f t="shared" si="0"/>
        <v>-15539789.280000003</v>
      </c>
      <c r="P12" s="16">
        <f t="shared" si="0"/>
        <v>-15653429.600000003</v>
      </c>
      <c r="Q12" s="16">
        <f t="shared" si="0"/>
        <v>-15767069.920000004</v>
      </c>
      <c r="R12" s="16">
        <f t="shared" si="0"/>
        <v>-15880710.240000004</v>
      </c>
      <c r="S12" s="16">
        <f t="shared" si="0"/>
        <v>-15994350.560000004</v>
      </c>
      <c r="T12" s="16">
        <f t="shared" si="0"/>
        <v>-16107990.880000005</v>
      </c>
      <c r="U12" s="16">
        <f>T12-244435</f>
        <v>-16352425.880000005</v>
      </c>
      <c r="V12" s="16">
        <f t="shared" ref="V12:BR12" si="1">U12-244435</f>
        <v>-16596860.880000005</v>
      </c>
      <c r="W12" s="16">
        <f t="shared" si="1"/>
        <v>-16841295.880000003</v>
      </c>
      <c r="X12" s="16">
        <f t="shared" si="1"/>
        <v>-17085730.880000003</v>
      </c>
      <c r="Y12" s="16">
        <f t="shared" si="1"/>
        <v>-17330165.880000003</v>
      </c>
      <c r="Z12" s="16">
        <f t="shared" si="1"/>
        <v>-17574600.880000003</v>
      </c>
      <c r="AA12" s="16">
        <f t="shared" si="1"/>
        <v>-17819035.880000003</v>
      </c>
      <c r="AB12" s="16">
        <f t="shared" si="1"/>
        <v>-18063470.880000003</v>
      </c>
      <c r="AC12" s="16">
        <f t="shared" si="1"/>
        <v>-18307905.880000003</v>
      </c>
      <c r="AD12" s="16">
        <f t="shared" si="1"/>
        <v>-18552340.880000003</v>
      </c>
      <c r="AE12" s="16">
        <f t="shared" si="1"/>
        <v>-18796775.880000003</v>
      </c>
      <c r="AF12" s="16">
        <f t="shared" si="1"/>
        <v>-19041210.880000003</v>
      </c>
      <c r="AG12" s="16">
        <f t="shared" si="1"/>
        <v>-19285645.880000003</v>
      </c>
      <c r="AH12" s="16">
        <f t="shared" si="1"/>
        <v>-19530080.880000003</v>
      </c>
      <c r="AI12" s="16">
        <f t="shared" si="1"/>
        <v>-19774515.880000003</v>
      </c>
      <c r="AJ12" s="16">
        <f t="shared" si="1"/>
        <v>-20018950.880000003</v>
      </c>
      <c r="AK12" s="16">
        <f t="shared" si="1"/>
        <v>-20263385.880000003</v>
      </c>
      <c r="AL12" s="16">
        <f t="shared" si="1"/>
        <v>-20507820.880000003</v>
      </c>
      <c r="AM12" s="16">
        <f t="shared" si="1"/>
        <v>-20752255.880000003</v>
      </c>
      <c r="AN12" s="16">
        <f t="shared" si="1"/>
        <v>-20996690.880000003</v>
      </c>
      <c r="AO12" s="16">
        <f t="shared" si="1"/>
        <v>-21241125.880000003</v>
      </c>
      <c r="AP12" s="16">
        <f t="shared" si="1"/>
        <v>-21485560.880000003</v>
      </c>
      <c r="AQ12" s="16">
        <f t="shared" si="1"/>
        <v>-21729995.880000003</v>
      </c>
      <c r="AR12" s="17" t="s">
        <v>53</v>
      </c>
      <c r="AS12" s="16">
        <f>AQ12-244435</f>
        <v>-21974430.880000003</v>
      </c>
      <c r="AT12" s="16">
        <f t="shared" si="1"/>
        <v>-22218865.880000003</v>
      </c>
      <c r="AU12" s="16">
        <f t="shared" si="1"/>
        <v>-22463300.880000003</v>
      </c>
      <c r="AV12" s="16">
        <f t="shared" si="1"/>
        <v>-22707735.880000003</v>
      </c>
      <c r="AW12" s="16">
        <f t="shared" si="1"/>
        <v>-22952170.880000003</v>
      </c>
      <c r="AX12" s="16">
        <f t="shared" si="1"/>
        <v>-23196605.880000003</v>
      </c>
      <c r="AY12" s="16">
        <f t="shared" si="1"/>
        <v>-23441040.880000003</v>
      </c>
      <c r="AZ12" s="16">
        <f t="shared" si="1"/>
        <v>-23685475.880000003</v>
      </c>
      <c r="BA12" s="16">
        <f t="shared" si="1"/>
        <v>-23929910.880000003</v>
      </c>
      <c r="BB12" s="16">
        <f t="shared" si="1"/>
        <v>-24174345.880000003</v>
      </c>
      <c r="BC12" s="16">
        <f t="shared" si="1"/>
        <v>-24418780.880000003</v>
      </c>
      <c r="BD12" s="16">
        <f t="shared" si="1"/>
        <v>-24663215.880000003</v>
      </c>
      <c r="BE12" s="17" t="s">
        <v>54</v>
      </c>
      <c r="BF12" s="16">
        <f>BD12-244435</f>
        <v>-24907650.880000003</v>
      </c>
      <c r="BG12" s="16">
        <f t="shared" si="1"/>
        <v>-25152085.880000003</v>
      </c>
      <c r="BH12" s="16">
        <f t="shared" si="1"/>
        <v>-25396520.880000003</v>
      </c>
      <c r="BI12" s="16">
        <f t="shared" si="1"/>
        <v>-25640955.880000003</v>
      </c>
      <c r="BJ12" s="16">
        <f t="shared" si="1"/>
        <v>-25885390.880000003</v>
      </c>
      <c r="BK12" s="16">
        <f t="shared" si="1"/>
        <v>-26129825.880000003</v>
      </c>
      <c r="BL12" s="16">
        <f t="shared" si="1"/>
        <v>-26374260.880000003</v>
      </c>
      <c r="BM12" s="16">
        <f t="shared" si="1"/>
        <v>-26618695.880000003</v>
      </c>
      <c r="BN12" s="16">
        <f t="shared" si="1"/>
        <v>-26863130.880000003</v>
      </c>
      <c r="BO12" s="16">
        <f t="shared" si="1"/>
        <v>-27107565.880000003</v>
      </c>
      <c r="BP12" s="16">
        <f t="shared" si="1"/>
        <v>-27352000.880000003</v>
      </c>
      <c r="BQ12" s="16">
        <f t="shared" si="1"/>
        <v>-27596435.880000003</v>
      </c>
      <c r="BR12" s="16">
        <f t="shared" si="1"/>
        <v>-27840870.880000003</v>
      </c>
    </row>
    <row r="14" spans="1:82" x14ac:dyDescent="0.25">
      <c r="BE14" s="17" t="s">
        <v>54</v>
      </c>
      <c r="BF14" s="20">
        <f>BF12*-1</f>
        <v>24907650.880000003</v>
      </c>
      <c r="BR14" s="20">
        <f>BR12*-1</f>
        <v>27840870.880000003</v>
      </c>
    </row>
    <row r="15" spans="1:82" x14ac:dyDescent="0.25">
      <c r="BE15" s="17" t="s">
        <v>53</v>
      </c>
      <c r="BF15" s="20">
        <f>AS12</f>
        <v>-21974430.880000003</v>
      </c>
      <c r="BR15" s="20">
        <f>BF12</f>
        <v>-24907650.880000003</v>
      </c>
    </row>
    <row r="16" spans="1:82" x14ac:dyDescent="0.25">
      <c r="AS16" s="19" t="s">
        <v>56</v>
      </c>
      <c r="BE16" s="18" t="s">
        <v>55</v>
      </c>
      <c r="BF16" s="20">
        <f>BF14+BF15</f>
        <v>2933220</v>
      </c>
      <c r="BR16" s="20">
        <f>BR14+BR15</f>
        <v>2933220</v>
      </c>
    </row>
    <row r="17" spans="45:70" x14ac:dyDescent="0.25">
      <c r="AS17" s="19" t="s">
        <v>57</v>
      </c>
      <c r="BE17" s="18" t="s">
        <v>55</v>
      </c>
      <c r="BF17" s="20">
        <f>BF16/12</f>
        <v>244435</v>
      </c>
      <c r="BR17" s="20">
        <f>BR16/12</f>
        <v>244435</v>
      </c>
    </row>
  </sheetData>
  <mergeCells count="1">
    <mergeCell ref="B6:E6"/>
  </mergeCells>
  <phoneticPr fontId="0" type="noConversion"/>
  <pageMargins left="0.25" right="0.25" top="0.75" bottom="0.75" header="0.3" footer="0.3"/>
  <pageSetup scale="70" fitToHeight="0" orientation="landscape" r:id="rId1"/>
  <headerFooter alignWithMargins="0"/>
  <colBreaks count="2" manualBreakCount="2">
    <brk id="8" max="1048575" man="1"/>
    <brk id="2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D17"/>
  <sheetViews>
    <sheetView zoomScaleNormal="100" workbookViewId="0">
      <selection activeCell="C26" sqref="C26"/>
    </sheetView>
  </sheetViews>
  <sheetFormatPr defaultRowHeight="13.2" x14ac:dyDescent="0.25"/>
  <cols>
    <col min="1" max="1" width="11.33203125" customWidth="1"/>
    <col min="2" max="2" width="15.44140625" bestFit="1" customWidth="1"/>
    <col min="3" max="3" width="12.6640625" bestFit="1" customWidth="1"/>
    <col min="4" max="4" width="11.5546875" bestFit="1" customWidth="1"/>
    <col min="5" max="5" width="12.33203125" bestFit="1" customWidth="1"/>
    <col min="6" max="6" width="13.6640625" bestFit="1" customWidth="1"/>
    <col min="7" max="7" width="12.33203125" bestFit="1" customWidth="1"/>
    <col min="8" max="8" width="11.88671875" customWidth="1"/>
    <col min="9" max="9" width="13" customWidth="1"/>
    <col min="10" max="11" width="12.6640625" customWidth="1"/>
    <col min="12" max="12" width="12" customWidth="1"/>
    <col min="13" max="20" width="10.88671875" customWidth="1"/>
    <col min="21" max="43" width="11.88671875" customWidth="1"/>
    <col min="44" max="44" width="3.44140625" bestFit="1" customWidth="1"/>
    <col min="45" max="56" width="11.88671875" customWidth="1"/>
    <col min="57" max="57" width="3.44140625" bestFit="1" customWidth="1"/>
    <col min="58" max="58" width="14.5546875" bestFit="1" customWidth="1"/>
    <col min="59" max="69" width="11.88671875" customWidth="1"/>
    <col min="70" max="70" width="14.5546875" bestFit="1" customWidth="1"/>
  </cols>
  <sheetData>
    <row r="1" spans="1:82" x14ac:dyDescent="0.25">
      <c r="A1" s="12" t="s">
        <v>74</v>
      </c>
    </row>
    <row r="2" spans="1:82" x14ac:dyDescent="0.25">
      <c r="A2" s="12" t="s">
        <v>72</v>
      </c>
    </row>
    <row r="5" spans="1:82" x14ac:dyDescent="0.25">
      <c r="A5" s="1" t="s">
        <v>20</v>
      </c>
      <c r="B5" s="55" t="s">
        <v>25</v>
      </c>
      <c r="C5" s="56"/>
      <c r="D5" s="57"/>
      <c r="E5" s="58"/>
    </row>
    <row r="6" spans="1:82" ht="49.65" customHeight="1" x14ac:dyDescent="0.25">
      <c r="A6" s="2" t="s">
        <v>21</v>
      </c>
      <c r="B6" s="62" t="s">
        <v>38</v>
      </c>
      <c r="C6" s="63"/>
      <c r="D6" s="63"/>
      <c r="E6" s="64"/>
    </row>
    <row r="7" spans="1:82" s="8" customFormat="1" ht="21.75" customHeight="1" x14ac:dyDescent="0.25">
      <c r="A7" s="13" t="s">
        <v>25</v>
      </c>
      <c r="B7" s="4"/>
      <c r="C7" s="5"/>
      <c r="D7" s="6"/>
      <c r="E7" s="7"/>
      <c r="F7" s="7"/>
      <c r="G7" s="7"/>
    </row>
    <row r="8" spans="1:82" x14ac:dyDescent="0.25">
      <c r="B8" s="11" t="s">
        <v>22</v>
      </c>
      <c r="C8" s="10" t="s">
        <v>23</v>
      </c>
      <c r="D8" s="10" t="s">
        <v>23</v>
      </c>
      <c r="E8" s="10" t="s">
        <v>23</v>
      </c>
      <c r="F8" s="10" t="s">
        <v>23</v>
      </c>
      <c r="G8" s="10" t="s">
        <v>23</v>
      </c>
      <c r="H8" s="10" t="s">
        <v>23</v>
      </c>
      <c r="I8" s="10" t="s">
        <v>23</v>
      </c>
      <c r="J8" s="10" t="s">
        <v>23</v>
      </c>
      <c r="K8" s="10" t="s">
        <v>23</v>
      </c>
      <c r="L8" s="10" t="s">
        <v>23</v>
      </c>
      <c r="M8" s="10" t="s">
        <v>23</v>
      </c>
      <c r="N8" s="10" t="s">
        <v>23</v>
      </c>
      <c r="O8" s="10" t="s">
        <v>23</v>
      </c>
      <c r="P8" s="10" t="s">
        <v>23</v>
      </c>
      <c r="Q8" s="10" t="s">
        <v>23</v>
      </c>
      <c r="R8" s="10" t="s">
        <v>23</v>
      </c>
      <c r="S8" s="10" t="s">
        <v>23</v>
      </c>
      <c r="T8" s="10" t="s">
        <v>23</v>
      </c>
      <c r="U8" s="10" t="s">
        <v>23</v>
      </c>
      <c r="V8" s="10" t="s">
        <v>23</v>
      </c>
      <c r="W8" s="10" t="s">
        <v>23</v>
      </c>
      <c r="X8" s="10" t="s">
        <v>23</v>
      </c>
      <c r="Y8" s="10" t="s">
        <v>23</v>
      </c>
      <c r="Z8" s="10" t="s">
        <v>23</v>
      </c>
      <c r="AA8" s="10" t="s">
        <v>23</v>
      </c>
      <c r="AB8" s="10" t="s">
        <v>23</v>
      </c>
      <c r="AC8" s="10" t="s">
        <v>23</v>
      </c>
      <c r="AD8" s="10" t="s">
        <v>23</v>
      </c>
      <c r="AE8" s="10" t="s">
        <v>23</v>
      </c>
      <c r="AF8" s="10" t="s">
        <v>23</v>
      </c>
      <c r="AG8" s="10" t="s">
        <v>23</v>
      </c>
      <c r="AH8" s="10" t="s">
        <v>23</v>
      </c>
      <c r="AI8" s="10" t="s">
        <v>23</v>
      </c>
      <c r="AJ8" s="10" t="s">
        <v>23</v>
      </c>
      <c r="AK8" s="10" t="s">
        <v>23</v>
      </c>
      <c r="AL8" s="10" t="s">
        <v>23</v>
      </c>
      <c r="AM8" s="10" t="s">
        <v>23</v>
      </c>
      <c r="AN8" s="10" t="s">
        <v>23</v>
      </c>
      <c r="AO8" s="10" t="s">
        <v>23</v>
      </c>
      <c r="AP8" s="10" t="s">
        <v>23</v>
      </c>
      <c r="AQ8" s="10" t="s">
        <v>23</v>
      </c>
      <c r="AR8" s="10"/>
      <c r="AS8" s="10" t="s">
        <v>23</v>
      </c>
      <c r="AT8" s="10" t="s">
        <v>23</v>
      </c>
      <c r="AU8" s="10" t="s">
        <v>23</v>
      </c>
      <c r="AV8" s="10" t="s">
        <v>23</v>
      </c>
      <c r="AW8" s="10" t="s">
        <v>23</v>
      </c>
      <c r="AX8" s="10" t="s">
        <v>23</v>
      </c>
      <c r="AY8" s="10" t="s">
        <v>23</v>
      </c>
      <c r="AZ8" s="10" t="s">
        <v>23</v>
      </c>
      <c r="BA8" s="10" t="s">
        <v>23</v>
      </c>
      <c r="BB8" s="10" t="s">
        <v>23</v>
      </c>
      <c r="BC8" s="10" t="s">
        <v>23</v>
      </c>
      <c r="BD8" s="10" t="s">
        <v>23</v>
      </c>
      <c r="BE8" s="10"/>
      <c r="BF8" s="10" t="s">
        <v>23</v>
      </c>
      <c r="BG8" s="10" t="s">
        <v>23</v>
      </c>
      <c r="BH8" s="10" t="s">
        <v>23</v>
      </c>
      <c r="BI8" s="10" t="s">
        <v>23</v>
      </c>
      <c r="BJ8" s="10" t="s">
        <v>23</v>
      </c>
      <c r="BK8" s="10" t="s">
        <v>23</v>
      </c>
      <c r="BL8" s="10" t="s">
        <v>23</v>
      </c>
      <c r="BM8" s="10" t="s">
        <v>23</v>
      </c>
      <c r="BN8" s="10" t="s">
        <v>23</v>
      </c>
      <c r="BO8" s="10" t="s">
        <v>23</v>
      </c>
      <c r="BP8" s="10" t="s">
        <v>23</v>
      </c>
      <c r="BQ8" s="10" t="s">
        <v>23</v>
      </c>
      <c r="BR8" s="10" t="s">
        <v>23</v>
      </c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</row>
    <row r="9" spans="1:82" x14ac:dyDescent="0.2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</row>
    <row r="10" spans="1:82" x14ac:dyDescent="0.25">
      <c r="B10" s="3" t="s">
        <v>26</v>
      </c>
      <c r="C10" s="3" t="s">
        <v>0</v>
      </c>
      <c r="D10" s="3" t="s">
        <v>1</v>
      </c>
      <c r="E10" s="3" t="s">
        <v>2</v>
      </c>
      <c r="F10" s="3" t="s">
        <v>3</v>
      </c>
      <c r="G10" s="3" t="s">
        <v>4</v>
      </c>
      <c r="H10" s="3" t="s">
        <v>5</v>
      </c>
      <c r="I10" s="3" t="s">
        <v>6</v>
      </c>
      <c r="J10" s="3" t="s">
        <v>7</v>
      </c>
      <c r="K10" s="3" t="s">
        <v>8</v>
      </c>
      <c r="L10" s="3" t="s">
        <v>9</v>
      </c>
      <c r="M10" s="3" t="s">
        <v>10</v>
      </c>
      <c r="N10" s="3" t="s">
        <v>11</v>
      </c>
      <c r="O10" s="3" t="s">
        <v>12</v>
      </c>
      <c r="P10" s="3" t="s">
        <v>13</v>
      </c>
      <c r="Q10" s="3" t="s">
        <v>14</v>
      </c>
      <c r="R10" s="3" t="s">
        <v>15</v>
      </c>
      <c r="S10" s="3" t="s">
        <v>16</v>
      </c>
      <c r="T10" s="3" t="s">
        <v>17</v>
      </c>
      <c r="U10" s="3" t="s">
        <v>27</v>
      </c>
      <c r="V10" s="3" t="s">
        <v>28</v>
      </c>
      <c r="W10" s="3" t="s">
        <v>29</v>
      </c>
      <c r="X10" s="3" t="s">
        <v>30</v>
      </c>
      <c r="Y10" s="3" t="s">
        <v>31</v>
      </c>
      <c r="Z10" s="3" t="s">
        <v>32</v>
      </c>
      <c r="AA10" s="3" t="s">
        <v>33</v>
      </c>
      <c r="AB10" s="3" t="s">
        <v>34</v>
      </c>
      <c r="AC10" s="3" t="s">
        <v>35</v>
      </c>
      <c r="AD10" s="3" t="s">
        <v>36</v>
      </c>
      <c r="AE10" s="3" t="s">
        <v>37</v>
      </c>
      <c r="AF10" s="3" t="s">
        <v>18</v>
      </c>
      <c r="AG10" s="14">
        <v>41640</v>
      </c>
      <c r="AH10" s="14">
        <v>41671</v>
      </c>
      <c r="AI10" s="14">
        <v>41699</v>
      </c>
      <c r="AJ10" s="14">
        <v>41730</v>
      </c>
      <c r="AK10" s="14">
        <v>41760</v>
      </c>
      <c r="AL10" s="14">
        <v>41791</v>
      </c>
      <c r="AM10" s="14">
        <v>41821</v>
      </c>
      <c r="AN10" s="14">
        <v>41852</v>
      </c>
      <c r="AO10" s="14">
        <v>41883</v>
      </c>
      <c r="AP10" s="14">
        <v>41913</v>
      </c>
      <c r="AQ10" s="14">
        <v>41944</v>
      </c>
      <c r="AR10" s="14"/>
      <c r="AS10" s="14">
        <v>41974</v>
      </c>
      <c r="AT10" s="14">
        <v>42005</v>
      </c>
      <c r="AU10" s="14">
        <v>42036</v>
      </c>
      <c r="AV10" s="14">
        <v>42064</v>
      </c>
      <c r="AW10" s="14">
        <v>42095</v>
      </c>
      <c r="AX10" s="14">
        <v>42125</v>
      </c>
      <c r="AY10" s="14">
        <v>42156</v>
      </c>
      <c r="AZ10" s="14">
        <v>42186</v>
      </c>
      <c r="BA10" s="14">
        <v>42217</v>
      </c>
      <c r="BB10" s="14">
        <v>42248</v>
      </c>
      <c r="BC10" s="14">
        <v>42278</v>
      </c>
      <c r="BD10" s="14">
        <v>42309</v>
      </c>
      <c r="BE10" s="14"/>
      <c r="BF10" s="14">
        <v>42339</v>
      </c>
      <c r="BG10" s="14">
        <v>42370</v>
      </c>
      <c r="BH10" s="14">
        <v>42401</v>
      </c>
      <c r="BI10" s="14">
        <v>42430</v>
      </c>
      <c r="BJ10" s="14">
        <v>42461</v>
      </c>
      <c r="BK10" s="14">
        <v>42491</v>
      </c>
      <c r="BL10" s="14">
        <v>42522</v>
      </c>
      <c r="BM10" s="14">
        <v>42552</v>
      </c>
      <c r="BN10" s="14">
        <v>42583</v>
      </c>
      <c r="BO10" s="14">
        <v>42614</v>
      </c>
      <c r="BP10" s="14">
        <v>42644</v>
      </c>
      <c r="BQ10" s="14">
        <v>42675</v>
      </c>
      <c r="BR10" s="14">
        <v>42705</v>
      </c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</row>
    <row r="12" spans="1:82" x14ac:dyDescent="0.25">
      <c r="A12" s="12" t="s">
        <v>19</v>
      </c>
      <c r="B12" s="15">
        <v>-8195790.1200000001</v>
      </c>
      <c r="C12" s="16">
        <f>B12-92661.97</f>
        <v>-8288452.0899999999</v>
      </c>
      <c r="D12" s="16">
        <f t="shared" ref="D12:T12" si="0">C12-92661.97</f>
        <v>-8381114.0599999996</v>
      </c>
      <c r="E12" s="16">
        <f t="shared" si="0"/>
        <v>-8473776.0299999993</v>
      </c>
      <c r="F12" s="16">
        <f t="shared" si="0"/>
        <v>-8566438</v>
      </c>
      <c r="G12" s="16">
        <f t="shared" si="0"/>
        <v>-8659099.9700000007</v>
      </c>
      <c r="H12" s="16">
        <f t="shared" si="0"/>
        <v>-8751761.9400000013</v>
      </c>
      <c r="I12" s="16">
        <f t="shared" si="0"/>
        <v>-8844423.910000002</v>
      </c>
      <c r="J12" s="16">
        <f t="shared" si="0"/>
        <v>-8937085.8800000027</v>
      </c>
      <c r="K12" s="16">
        <f t="shared" si="0"/>
        <v>-9029747.8500000034</v>
      </c>
      <c r="L12" s="16">
        <f t="shared" si="0"/>
        <v>-9122409.820000004</v>
      </c>
      <c r="M12" s="16">
        <f t="shared" si="0"/>
        <v>-9215071.7900000047</v>
      </c>
      <c r="N12" s="16">
        <f t="shared" si="0"/>
        <v>-9307733.7600000054</v>
      </c>
      <c r="O12" s="16">
        <f t="shared" si="0"/>
        <v>-9400395.730000006</v>
      </c>
      <c r="P12" s="16">
        <f t="shared" si="0"/>
        <v>-9493057.7000000067</v>
      </c>
      <c r="Q12" s="16">
        <f t="shared" si="0"/>
        <v>-9585719.6700000074</v>
      </c>
      <c r="R12" s="16">
        <f t="shared" si="0"/>
        <v>-9678381.640000008</v>
      </c>
      <c r="S12" s="16">
        <f t="shared" si="0"/>
        <v>-9771043.6100000087</v>
      </c>
      <c r="T12" s="16">
        <f t="shared" si="0"/>
        <v>-9863705.5800000094</v>
      </c>
      <c r="U12" s="16">
        <f>T12-222636.17</f>
        <v>-10086341.750000009</v>
      </c>
      <c r="V12" s="16">
        <f t="shared" ref="V12:BR12" si="1">U12-222636.17</f>
        <v>-10308977.920000009</v>
      </c>
      <c r="W12" s="16">
        <f t="shared" si="1"/>
        <v>-10531614.090000009</v>
      </c>
      <c r="X12" s="16">
        <f t="shared" si="1"/>
        <v>-10754250.260000009</v>
      </c>
      <c r="Y12" s="16">
        <f t="shared" si="1"/>
        <v>-10976886.430000009</v>
      </c>
      <c r="Z12" s="16">
        <f t="shared" si="1"/>
        <v>-11199522.600000009</v>
      </c>
      <c r="AA12" s="16">
        <f t="shared" si="1"/>
        <v>-11422158.770000009</v>
      </c>
      <c r="AB12" s="16">
        <f t="shared" si="1"/>
        <v>-11644794.940000009</v>
      </c>
      <c r="AC12" s="16">
        <f t="shared" si="1"/>
        <v>-11867431.110000009</v>
      </c>
      <c r="AD12" s="16">
        <f t="shared" si="1"/>
        <v>-12090067.280000009</v>
      </c>
      <c r="AE12" s="16">
        <f t="shared" si="1"/>
        <v>-12312703.450000009</v>
      </c>
      <c r="AF12" s="16">
        <f t="shared" si="1"/>
        <v>-12535339.620000008</v>
      </c>
      <c r="AG12" s="16">
        <f t="shared" si="1"/>
        <v>-12757975.790000008</v>
      </c>
      <c r="AH12" s="16">
        <f t="shared" si="1"/>
        <v>-12980611.960000008</v>
      </c>
      <c r="AI12" s="16">
        <f t="shared" si="1"/>
        <v>-13203248.130000008</v>
      </c>
      <c r="AJ12" s="16">
        <f t="shared" si="1"/>
        <v>-13425884.300000008</v>
      </c>
      <c r="AK12" s="16">
        <f t="shared" si="1"/>
        <v>-13648520.470000008</v>
      </c>
      <c r="AL12" s="16">
        <f t="shared" si="1"/>
        <v>-13871156.640000008</v>
      </c>
      <c r="AM12" s="16">
        <f t="shared" si="1"/>
        <v>-14093792.810000008</v>
      </c>
      <c r="AN12" s="16">
        <f t="shared" si="1"/>
        <v>-14316428.980000008</v>
      </c>
      <c r="AO12" s="16">
        <f t="shared" si="1"/>
        <v>-14539065.150000008</v>
      </c>
      <c r="AP12" s="16">
        <f t="shared" si="1"/>
        <v>-14761701.320000008</v>
      </c>
      <c r="AQ12" s="16">
        <f t="shared" si="1"/>
        <v>-14984337.490000008</v>
      </c>
      <c r="AR12" s="17" t="s">
        <v>53</v>
      </c>
      <c r="AS12" s="16">
        <f>AQ12-222636.17</f>
        <v>-15206973.660000008</v>
      </c>
      <c r="AT12" s="16">
        <f t="shared" si="1"/>
        <v>-15429609.830000008</v>
      </c>
      <c r="AU12" s="16">
        <f t="shared" si="1"/>
        <v>-15652246.000000007</v>
      </c>
      <c r="AV12" s="16">
        <f t="shared" si="1"/>
        <v>-15874882.170000007</v>
      </c>
      <c r="AW12" s="16">
        <f t="shared" si="1"/>
        <v>-16097518.340000007</v>
      </c>
      <c r="AX12" s="16">
        <f t="shared" si="1"/>
        <v>-16320154.510000007</v>
      </c>
      <c r="AY12" s="16">
        <f t="shared" si="1"/>
        <v>-16542790.680000007</v>
      </c>
      <c r="AZ12" s="16">
        <f t="shared" si="1"/>
        <v>-16765426.850000007</v>
      </c>
      <c r="BA12" s="16">
        <f t="shared" si="1"/>
        <v>-16988063.020000007</v>
      </c>
      <c r="BB12" s="16">
        <f t="shared" si="1"/>
        <v>-17210699.190000009</v>
      </c>
      <c r="BC12" s="16">
        <f t="shared" si="1"/>
        <v>-17433335.360000011</v>
      </c>
      <c r="BD12" s="16">
        <f t="shared" si="1"/>
        <v>-17655971.530000012</v>
      </c>
      <c r="BE12" s="17" t="s">
        <v>54</v>
      </c>
      <c r="BF12" s="16">
        <f>BD12-222636.17</f>
        <v>-17878607.700000014</v>
      </c>
      <c r="BG12" s="16">
        <f t="shared" si="1"/>
        <v>-18101243.870000016</v>
      </c>
      <c r="BH12" s="16">
        <f t="shared" si="1"/>
        <v>-18323880.040000018</v>
      </c>
      <c r="BI12" s="16">
        <f t="shared" si="1"/>
        <v>-18546516.21000002</v>
      </c>
      <c r="BJ12" s="16">
        <f t="shared" si="1"/>
        <v>-18769152.380000021</v>
      </c>
      <c r="BK12" s="16">
        <f t="shared" si="1"/>
        <v>-18991788.550000023</v>
      </c>
      <c r="BL12" s="16">
        <f t="shared" si="1"/>
        <v>-19214424.720000025</v>
      </c>
      <c r="BM12" s="16">
        <f t="shared" si="1"/>
        <v>-19437060.890000027</v>
      </c>
      <c r="BN12" s="16">
        <f t="shared" si="1"/>
        <v>-19659697.060000028</v>
      </c>
      <c r="BO12" s="16">
        <f t="shared" si="1"/>
        <v>-19882333.23000003</v>
      </c>
      <c r="BP12" s="16">
        <f t="shared" si="1"/>
        <v>-20104969.400000032</v>
      </c>
      <c r="BQ12" s="16">
        <f t="shared" si="1"/>
        <v>-20327605.570000034</v>
      </c>
      <c r="BR12" s="16">
        <f t="shared" si="1"/>
        <v>-20550241.740000036</v>
      </c>
    </row>
    <row r="14" spans="1:82" x14ac:dyDescent="0.25">
      <c r="BE14" s="17" t="s">
        <v>54</v>
      </c>
      <c r="BF14" s="20">
        <f>BF12*-1</f>
        <v>17878607.700000014</v>
      </c>
      <c r="BR14" s="20">
        <f>BR12*-1</f>
        <v>20550241.740000036</v>
      </c>
    </row>
    <row r="15" spans="1:82" x14ac:dyDescent="0.25">
      <c r="BE15" s="17" t="s">
        <v>53</v>
      </c>
      <c r="BF15" s="20">
        <f>AS12</f>
        <v>-15206973.660000008</v>
      </c>
      <c r="BR15" s="20">
        <f>BF12</f>
        <v>-17878607.700000014</v>
      </c>
    </row>
    <row r="16" spans="1:82" x14ac:dyDescent="0.25">
      <c r="AS16" s="19" t="s">
        <v>56</v>
      </c>
      <c r="BE16" s="18" t="s">
        <v>55</v>
      </c>
      <c r="BF16" s="20">
        <f>BF14+BF15</f>
        <v>2671634.0400000066</v>
      </c>
      <c r="BR16" s="20">
        <f>BR14+BR15</f>
        <v>2671634.0400000215</v>
      </c>
    </row>
    <row r="17" spans="45:70" x14ac:dyDescent="0.25">
      <c r="AS17" s="19" t="s">
        <v>57</v>
      </c>
      <c r="BE17" s="18" t="s">
        <v>55</v>
      </c>
      <c r="BF17" s="20">
        <f>BF16/12</f>
        <v>222636.17000000054</v>
      </c>
      <c r="BR17" s="20">
        <f>BR16/12</f>
        <v>222636.17000000179</v>
      </c>
    </row>
  </sheetData>
  <mergeCells count="1">
    <mergeCell ref="B6:E6"/>
  </mergeCells>
  <phoneticPr fontId="0" type="noConversion"/>
  <pageMargins left="0.25" right="0.25" top="0.75" bottom="0.75" header="0.3" footer="0.3"/>
  <pageSetup scale="72" fitToHeight="0" orientation="landscape" r:id="rId1"/>
  <headerFooter alignWithMargins="0"/>
  <colBreaks count="3" manualBreakCount="3">
    <brk id="8" max="1048575" man="1"/>
    <brk id="20" min="4" max="18" man="1"/>
    <brk id="3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workbookViewId="0">
      <selection activeCell="A2" sqref="A2"/>
    </sheetView>
  </sheetViews>
  <sheetFormatPr defaultRowHeight="13.2" x14ac:dyDescent="0.25"/>
  <cols>
    <col min="1" max="1" width="11.33203125" customWidth="1"/>
    <col min="17" max="17" width="10.6640625" bestFit="1" customWidth="1"/>
  </cols>
  <sheetData>
    <row r="1" spans="1:17" x14ac:dyDescent="0.25">
      <c r="A1" s="12" t="s">
        <v>75</v>
      </c>
    </row>
    <row r="2" spans="1:17" x14ac:dyDescent="0.25">
      <c r="A2" s="12" t="s">
        <v>72</v>
      </c>
    </row>
    <row r="4" spans="1:17" x14ac:dyDescent="0.25">
      <c r="B4" s="12" t="s">
        <v>61</v>
      </c>
    </row>
    <row r="10" spans="1:17" ht="13.8" x14ac:dyDescent="0.3">
      <c r="O10" s="26" t="s">
        <v>63</v>
      </c>
    </row>
    <row r="11" spans="1:17" ht="13.8" x14ac:dyDescent="0.3">
      <c r="O11" s="21" t="s">
        <v>58</v>
      </c>
      <c r="P11" s="22"/>
      <c r="Q11" s="23">
        <v>49735</v>
      </c>
    </row>
    <row r="12" spans="1:17" ht="13.8" x14ac:dyDescent="0.3">
      <c r="O12" s="21" t="s">
        <v>59</v>
      </c>
      <c r="P12" s="22"/>
      <c r="Q12" s="24">
        <v>42735</v>
      </c>
    </row>
    <row r="13" spans="1:17" ht="13.8" x14ac:dyDescent="0.3">
      <c r="O13" s="21" t="s">
        <v>60</v>
      </c>
      <c r="P13" s="22"/>
      <c r="Q13" s="25">
        <f>(YEAR(Q11)-YEAR(Q12))*12+(MONTH(Q11)-MONTH(Q12))-0.5</f>
        <v>230.5</v>
      </c>
    </row>
    <row r="16" spans="1:17" ht="13.8" x14ac:dyDescent="0.3">
      <c r="O16" s="26" t="s">
        <v>64</v>
      </c>
    </row>
    <row r="17" spans="2:17" ht="13.8" x14ac:dyDescent="0.3">
      <c r="O17" s="21" t="s">
        <v>58</v>
      </c>
      <c r="P17" s="22"/>
      <c r="Q17" s="23">
        <v>52327</v>
      </c>
    </row>
    <row r="18" spans="2:17" ht="13.8" x14ac:dyDescent="0.3">
      <c r="O18" s="21" t="s">
        <v>59</v>
      </c>
      <c r="P18" s="22"/>
      <c r="Q18" s="24">
        <v>42735</v>
      </c>
    </row>
    <row r="19" spans="2:17" ht="13.8" x14ac:dyDescent="0.3">
      <c r="O19" s="21" t="s">
        <v>60</v>
      </c>
      <c r="P19" s="22"/>
      <c r="Q19" s="25">
        <f>(YEAR(Q17)-YEAR(Q18))*12+(MONTH(Q17)-MONTH(Q18))-0.5</f>
        <v>315.5</v>
      </c>
    </row>
    <row r="25" spans="2:17" x14ac:dyDescent="0.25">
      <c r="B25" s="12" t="s">
        <v>62</v>
      </c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1B53B4BA-FB6C-4C77-A711-D7F91F4031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FC94AB-1CF2-4570-AF5E-BD26F8820D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64E6D4-8D9A-467F-B9B6-E94529F45CD6}">
  <ds:schemaRefs>
    <ds:schemaRef ds:uri="http://purl.org/dc/dcmitype/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c85253b9-0a55-49a1-98ad-b5b6252d7079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Last Core Accrual PSL</vt:lpstr>
      <vt:lpstr>228.418</vt:lpstr>
      <vt:lpstr>228.419</vt:lpstr>
      <vt:lpstr>Additional Support</vt:lpstr>
      <vt:lpstr>'228.418'!Print_Area</vt:lpstr>
      <vt:lpstr>'228.419'!Print_Area</vt:lpstr>
      <vt:lpstr>'Last Core Accrual PSL'!Print_Area</vt:lpstr>
      <vt:lpstr>'228.418'!Print_Titles</vt:lpstr>
      <vt:lpstr>'228.419'!Print_Titles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Zabala, Jon-Paul</dc:creator>
  <cp:lastModifiedBy>FPL_User</cp:lastModifiedBy>
  <cp:lastPrinted>2015-12-10T18:52:13Z</cp:lastPrinted>
  <dcterms:created xsi:type="dcterms:W3CDTF">1996-10-14T23:33:28Z</dcterms:created>
  <dcterms:modified xsi:type="dcterms:W3CDTF">2016-04-13T16:08:34Z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