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20" windowWidth="15480" windowHeight="8445"/>
  </bookViews>
  <sheets>
    <sheet name="Page 1" sheetId="1" r:id="rId1"/>
    <sheet name="Page 2" sheetId="3" r:id="rId2"/>
    <sheet name="Page 3" sheetId="4" r:id="rId3"/>
  </sheets>
  <calcPr calcId="145621"/>
</workbook>
</file>

<file path=xl/calcChain.xml><?xml version="1.0" encoding="utf-8"?>
<calcChain xmlns="http://schemas.openxmlformats.org/spreadsheetml/2006/main">
  <c r="L21" i="4" l="1"/>
  <c r="J21" i="4"/>
  <c r="H21" i="4"/>
  <c r="N20" i="4"/>
  <c r="N21" i="4" s="1"/>
  <c r="L18" i="4"/>
  <c r="J18" i="4"/>
  <c r="J22" i="4" s="1"/>
  <c r="H18" i="4"/>
  <c r="H22" i="4" s="1"/>
  <c r="N17" i="4"/>
  <c r="R17" i="4" s="1"/>
  <c r="N16" i="4"/>
  <c r="R16" i="4" s="1"/>
  <c r="N15" i="4"/>
  <c r="N18" i="4" s="1"/>
  <c r="N13" i="4"/>
  <c r="N22" i="4" s="1"/>
  <c r="L13" i="4"/>
  <c r="J13" i="4"/>
  <c r="H13" i="4"/>
  <c r="R12" i="4"/>
  <c r="R13" i="4" s="1"/>
  <c r="N12" i="4"/>
  <c r="J13" i="3"/>
  <c r="N13" i="3" s="1"/>
  <c r="H14" i="3"/>
  <c r="L14" i="3"/>
  <c r="J16" i="3"/>
  <c r="N16" i="3" s="1"/>
  <c r="J17" i="3"/>
  <c r="N17" i="3" s="1"/>
  <c r="R17" i="3" s="1"/>
  <c r="H18" i="3"/>
  <c r="L18" i="3"/>
  <c r="J20" i="3"/>
  <c r="N20" i="3" s="1"/>
  <c r="H21" i="3"/>
  <c r="L21" i="3"/>
  <c r="J23" i="3"/>
  <c r="N23" i="3" s="1"/>
  <c r="H24" i="3"/>
  <c r="L24" i="3"/>
  <c r="J26" i="3"/>
  <c r="N26" i="3" s="1"/>
  <c r="H27" i="3"/>
  <c r="L27" i="3"/>
  <c r="N33" i="3"/>
  <c r="R33" i="3" s="1"/>
  <c r="R35" i="3" s="1"/>
  <c r="N34" i="3"/>
  <c r="R34" i="3"/>
  <c r="H35" i="3"/>
  <c r="J35" i="3"/>
  <c r="J47" i="3" s="1"/>
  <c r="J58" i="3" s="1"/>
  <c r="L35" i="3"/>
  <c r="N37" i="3"/>
  <c r="R37" i="3"/>
  <c r="R38" i="3" s="1"/>
  <c r="H38" i="3"/>
  <c r="J38" i="3"/>
  <c r="L38" i="3"/>
  <c r="N38" i="3"/>
  <c r="N40" i="3"/>
  <c r="R40" i="3" s="1"/>
  <c r="R41" i="3" s="1"/>
  <c r="H41" i="3"/>
  <c r="J41" i="3"/>
  <c r="L41" i="3"/>
  <c r="N43" i="3"/>
  <c r="R43" i="3" s="1"/>
  <c r="N44" i="3"/>
  <c r="R44" i="3"/>
  <c r="N45" i="3"/>
  <c r="R45" i="3" s="1"/>
  <c r="H46" i="3"/>
  <c r="J46" i="3"/>
  <c r="L46" i="3"/>
  <c r="N51" i="3"/>
  <c r="R51" i="3" s="1"/>
  <c r="R52" i="3" s="1"/>
  <c r="H52" i="3"/>
  <c r="J52" i="3"/>
  <c r="L52" i="3"/>
  <c r="N56" i="3"/>
  <c r="R56" i="3"/>
  <c r="R57" i="3" s="1"/>
  <c r="H57" i="3"/>
  <c r="J57" i="3"/>
  <c r="L57" i="3"/>
  <c r="N57" i="3"/>
  <c r="N62" i="3"/>
  <c r="R62" i="3" s="1"/>
  <c r="R63" i="3" s="1"/>
  <c r="H63" i="3"/>
  <c r="J63" i="3"/>
  <c r="L63" i="3"/>
  <c r="L74" i="3" s="1"/>
  <c r="N65" i="3"/>
  <c r="R65" i="3"/>
  <c r="H66" i="3"/>
  <c r="J66" i="3"/>
  <c r="L66" i="3"/>
  <c r="N66" i="3"/>
  <c r="R66" i="3"/>
  <c r="N68" i="3"/>
  <c r="R68" i="3" s="1"/>
  <c r="N69" i="3"/>
  <c r="R69" i="3"/>
  <c r="H70" i="3"/>
  <c r="J70" i="3"/>
  <c r="L70" i="3"/>
  <c r="N72" i="3"/>
  <c r="R72" i="3" s="1"/>
  <c r="R73" i="3" s="1"/>
  <c r="H73" i="3"/>
  <c r="J73" i="3"/>
  <c r="L73" i="3"/>
  <c r="N78" i="3"/>
  <c r="R78" i="3"/>
  <c r="R79" i="3" s="1"/>
  <c r="H79" i="3"/>
  <c r="J79" i="3"/>
  <c r="L79" i="3"/>
  <c r="N79" i="3"/>
  <c r="N81" i="3"/>
  <c r="R81" i="3" s="1"/>
  <c r="N82" i="3"/>
  <c r="R82" i="3"/>
  <c r="N83" i="3"/>
  <c r="R83" i="3" s="1"/>
  <c r="H84" i="3"/>
  <c r="J84" i="3"/>
  <c r="L84" i="3"/>
  <c r="N86" i="3"/>
  <c r="R86" i="3" s="1"/>
  <c r="R87" i="3" s="1"/>
  <c r="H87" i="3"/>
  <c r="J87" i="3"/>
  <c r="L87" i="3"/>
  <c r="L88" i="3" s="1"/>
  <c r="L22" i="4" l="1"/>
  <c r="L23" i="4" s="1"/>
  <c r="H74" i="3"/>
  <c r="R84" i="3"/>
  <c r="J88" i="3"/>
  <c r="N70" i="3"/>
  <c r="L28" i="3"/>
  <c r="H28" i="3"/>
  <c r="R46" i="3"/>
  <c r="R47" i="3" s="1"/>
  <c r="R58" i="3" s="1"/>
  <c r="N35" i="3"/>
  <c r="J24" i="3"/>
  <c r="J18" i="3"/>
  <c r="N73" i="3"/>
  <c r="R70" i="3"/>
  <c r="J74" i="3"/>
  <c r="N63" i="3"/>
  <c r="H47" i="3"/>
  <c r="H58" i="3" s="1"/>
  <c r="L47" i="3"/>
  <c r="L58" i="3" s="1"/>
  <c r="J14" i="3"/>
  <c r="H88" i="3"/>
  <c r="J21" i="3"/>
  <c r="R15" i="4"/>
  <c r="R18" i="4" s="1"/>
  <c r="R20" i="4"/>
  <c r="R21" i="4" s="1"/>
  <c r="R26" i="3"/>
  <c r="R27" i="3" s="1"/>
  <c r="N27" i="3"/>
  <c r="R23" i="3"/>
  <c r="R24" i="3" s="1"/>
  <c r="N24" i="3"/>
  <c r="R20" i="3"/>
  <c r="R21" i="3" s="1"/>
  <c r="N21" i="3"/>
  <c r="R88" i="3"/>
  <c r="N18" i="3"/>
  <c r="R16" i="3"/>
  <c r="R18" i="3" s="1"/>
  <c r="R13" i="3"/>
  <c r="R14" i="3" s="1"/>
  <c r="N14" i="3"/>
  <c r="R74" i="3"/>
  <c r="N84" i="3"/>
  <c r="N41" i="3"/>
  <c r="J27" i="3"/>
  <c r="N87" i="3"/>
  <c r="N52" i="3"/>
  <c r="N46" i="3"/>
  <c r="N47" i="3" s="1"/>
  <c r="H18" i="1"/>
  <c r="L25" i="4" l="1"/>
  <c r="R22" i="4"/>
  <c r="R23" i="4" s="1"/>
  <c r="J23" i="4"/>
  <c r="J25" i="4" s="1"/>
  <c r="N88" i="3"/>
  <c r="N23" i="4" s="1"/>
  <c r="H23" i="4"/>
  <c r="H25" i="4" s="1"/>
  <c r="J28" i="3"/>
  <c r="N74" i="3"/>
  <c r="N58" i="3"/>
  <c r="N28" i="3"/>
  <c r="R28" i="3"/>
  <c r="L59" i="1"/>
  <c r="H30" i="1"/>
  <c r="L79" i="1"/>
  <c r="J79" i="1"/>
  <c r="H79" i="1"/>
  <c r="J88" i="1"/>
  <c r="H88" i="1"/>
  <c r="N87" i="1"/>
  <c r="R87" i="1" s="1"/>
  <c r="N86" i="1"/>
  <c r="R86" i="1" s="1"/>
  <c r="N85" i="1"/>
  <c r="R85" i="1" s="1"/>
  <c r="N84" i="1"/>
  <c r="R84" i="1" s="1"/>
  <c r="N25" i="4" l="1"/>
  <c r="R25" i="4"/>
  <c r="R88" i="1"/>
  <c r="N88" i="1"/>
  <c r="N77" i="1" l="1"/>
  <c r="R77" i="1" s="1"/>
  <c r="N78" i="1"/>
  <c r="J68" i="1"/>
  <c r="R78" i="1" l="1"/>
  <c r="J59" i="1"/>
  <c r="H59" i="1"/>
  <c r="N58" i="1"/>
  <c r="R58" i="1" s="1"/>
  <c r="L48" i="1" l="1"/>
  <c r="L30" i="1"/>
  <c r="N28" i="1" l="1"/>
  <c r="R28" i="1" s="1"/>
  <c r="N29" i="1"/>
  <c r="R29" i="1" s="1"/>
  <c r="J48" i="1" l="1"/>
  <c r="H48" i="1"/>
  <c r="J39" i="1"/>
  <c r="N47" i="1"/>
  <c r="R47" i="1" s="1"/>
  <c r="N46" i="1"/>
  <c r="R46" i="1" s="1"/>
  <c r="N45" i="1"/>
  <c r="R45" i="1" s="1"/>
  <c r="N44" i="1"/>
  <c r="R44" i="1" s="1"/>
  <c r="N43" i="1"/>
  <c r="R43" i="1" s="1"/>
  <c r="N42" i="1"/>
  <c r="R42" i="1" s="1"/>
  <c r="L39" i="1"/>
  <c r="L49" i="1" s="1"/>
  <c r="N37" i="1"/>
  <c r="R37" i="1" s="1"/>
  <c r="N36" i="1"/>
  <c r="R36" i="1" s="1"/>
  <c r="N35" i="1"/>
  <c r="N34" i="1"/>
  <c r="R34" i="1" s="1"/>
  <c r="N33" i="1"/>
  <c r="R35" i="1" l="1"/>
  <c r="R48" i="1"/>
  <c r="N48" i="1"/>
  <c r="R33" i="1"/>
  <c r="H39" i="1" l="1"/>
  <c r="H49" i="1" s="1"/>
  <c r="N38" i="1"/>
  <c r="J30" i="1" l="1"/>
  <c r="J49" i="1" s="1"/>
  <c r="N22" i="1"/>
  <c r="N23" i="1"/>
  <c r="R23" i="1" s="1"/>
  <c r="N24" i="1"/>
  <c r="R24" i="1" s="1"/>
  <c r="N25" i="1"/>
  <c r="R25" i="1" s="1"/>
  <c r="N26" i="1"/>
  <c r="R26" i="1" s="1"/>
  <c r="N27" i="1"/>
  <c r="R27" i="1" s="1"/>
  <c r="R38" i="1"/>
  <c r="R39" i="1" s="1"/>
  <c r="N39" i="1"/>
  <c r="N30" i="1" l="1"/>
  <c r="N49" i="1" s="1"/>
  <c r="R22" i="1"/>
  <c r="R30" i="1" l="1"/>
  <c r="R49" i="1" s="1"/>
  <c r="L68" i="1" l="1"/>
  <c r="L18" i="1"/>
  <c r="N16" i="1"/>
  <c r="R16" i="1" s="1"/>
  <c r="J18" i="1"/>
  <c r="N17" i="1"/>
  <c r="R17" i="1" s="1"/>
  <c r="N15" i="1"/>
  <c r="R15" i="1" s="1"/>
  <c r="N14" i="1"/>
  <c r="R14" i="1" s="1"/>
  <c r="N13" i="1"/>
  <c r="R13" i="1" s="1"/>
  <c r="N12" i="1"/>
  <c r="R12" i="1" s="1"/>
  <c r="L80" i="1" l="1"/>
  <c r="H68" i="1"/>
  <c r="N62" i="1"/>
  <c r="N63" i="1"/>
  <c r="R63" i="1" s="1"/>
  <c r="N64" i="1"/>
  <c r="R64" i="1" s="1"/>
  <c r="N65" i="1"/>
  <c r="R65" i="1" s="1"/>
  <c r="N66" i="1"/>
  <c r="R66" i="1" s="1"/>
  <c r="N67" i="1"/>
  <c r="R67" i="1" s="1"/>
  <c r="N71" i="1"/>
  <c r="N72" i="1"/>
  <c r="R72" i="1" s="1"/>
  <c r="N73" i="1"/>
  <c r="R73" i="1" s="1"/>
  <c r="N74" i="1"/>
  <c r="R74" i="1" s="1"/>
  <c r="N75" i="1"/>
  <c r="R75" i="1" s="1"/>
  <c r="N76" i="1"/>
  <c r="N57" i="1"/>
  <c r="R57" i="1" s="1"/>
  <c r="N56" i="1"/>
  <c r="R56" i="1" s="1"/>
  <c r="N55" i="1"/>
  <c r="R55" i="1" s="1"/>
  <c r="N54" i="1"/>
  <c r="R54" i="1" s="1"/>
  <c r="N53" i="1"/>
  <c r="R53" i="1" s="1"/>
  <c r="N52" i="1"/>
  <c r="N18" i="1"/>
  <c r="R18" i="1"/>
  <c r="R71" i="1" l="1"/>
  <c r="N79" i="1"/>
  <c r="H80" i="1"/>
  <c r="H90" i="1" s="1"/>
  <c r="H26" i="4" s="1"/>
  <c r="H27" i="4" s="1"/>
  <c r="L88" i="1"/>
  <c r="L90" i="1" s="1"/>
  <c r="L26" i="4" s="1"/>
  <c r="L27" i="4" s="1"/>
  <c r="N59" i="1"/>
  <c r="J80" i="1"/>
  <c r="J90" i="1" s="1"/>
  <c r="J26" i="4" s="1"/>
  <c r="J27" i="4" s="1"/>
  <c r="N68" i="1"/>
  <c r="R62" i="1"/>
  <c r="R68" i="1" s="1"/>
  <c r="R76" i="1"/>
  <c r="R52" i="1"/>
  <c r="R59" i="1" s="1"/>
  <c r="R79" i="1" l="1"/>
  <c r="R80" i="1"/>
  <c r="R90" i="1" s="1"/>
  <c r="R26" i="4" s="1"/>
  <c r="R27" i="4" s="1"/>
  <c r="N80" i="1"/>
  <c r="N90" i="1" s="1"/>
  <c r="N26" i="4" s="1"/>
  <c r="N27" i="4" s="1"/>
</calcChain>
</file>

<file path=xl/sharedStrings.xml><?xml version="1.0" encoding="utf-8"?>
<sst xmlns="http://schemas.openxmlformats.org/spreadsheetml/2006/main" count="196" uniqueCount="66">
  <si>
    <t>-</t>
  </si>
  <si>
    <t>+</t>
  </si>
  <si>
    <t>=</t>
  </si>
  <si>
    <t>÷</t>
  </si>
  <si>
    <t>Steam Plant Retirements</t>
  </si>
  <si>
    <t>Structures &amp; Improvements</t>
  </si>
  <si>
    <t>Boiler Plant Equipment</t>
  </si>
  <si>
    <t>Turbogenerator Units</t>
  </si>
  <si>
    <t>Accessory Electric Equipment</t>
  </si>
  <si>
    <t>Miscellaneous Equipment</t>
  </si>
  <si>
    <t>Misc Power Plt Equipt - 5Yr</t>
  </si>
  <si>
    <t>Misc Power Plt Equipt - 7Yr</t>
  </si>
  <si>
    <t>Florida Power &amp; Light Company</t>
  </si>
  <si>
    <t>Original
Cost</t>
  </si>
  <si>
    <t>Book 
Reserve</t>
  </si>
  <si>
    <t>Estimated Cost
of Removal</t>
  </si>
  <si>
    <t>Total Unrecovered
Cost</t>
  </si>
  <si>
    <t>Amortization
Period</t>
  </si>
  <si>
    <t>Annual Accrual
Amounts</t>
  </si>
  <si>
    <t>Line No.</t>
  </si>
  <si>
    <t>Structures and Improvements</t>
  </si>
  <si>
    <t>Fuel Holders, Producers and Accessories</t>
  </si>
  <si>
    <t>Prime Movers</t>
  </si>
  <si>
    <t>Generators</t>
  </si>
  <si>
    <t>Misc. Power Plant Equipment</t>
  </si>
  <si>
    <t>Other Production Plant Retirements</t>
  </si>
  <si>
    <t>Fort Lauderdale Gas Turbines</t>
  </si>
  <si>
    <t>Fort Lauderdale Gas Turbines Total</t>
  </si>
  <si>
    <t>Fort Myers Gas Turbines</t>
  </si>
  <si>
    <t>Fort Myers Gas Turbines Total</t>
  </si>
  <si>
    <t>Port Everglades Gas Turbines</t>
  </si>
  <si>
    <t>Port Everglades Gas Turbines Total</t>
  </si>
  <si>
    <t>Putnam Common</t>
  </si>
  <si>
    <t>Putnam Common Total</t>
  </si>
  <si>
    <t>Putnam Unit 1</t>
  </si>
  <si>
    <t>Putnam Unit 1 Total</t>
  </si>
  <si>
    <t>Putnam Unit 2</t>
  </si>
  <si>
    <t>Putnam Unit 2 Total</t>
  </si>
  <si>
    <t>Turkey Point Unit 1</t>
  </si>
  <si>
    <t>Turkey Point Unit 1 Total</t>
  </si>
  <si>
    <t>Total for Gas Turbines</t>
  </si>
  <si>
    <t xml:space="preserve">Putnam Transmission </t>
  </si>
  <si>
    <t>Misc Power Plt Equipt - 3Yr</t>
  </si>
  <si>
    <t>Transmission Plant Retirements</t>
  </si>
  <si>
    <t>Putnam Transmission Total</t>
  </si>
  <si>
    <t>Station Equipment</t>
  </si>
  <si>
    <t>Station Equipment - Step-Up Transformers</t>
  </si>
  <si>
    <t>Poles and Fixtures</t>
  </si>
  <si>
    <t>Overhead Conductors and Devices</t>
  </si>
  <si>
    <t>Total for Putnam Units 1-2</t>
  </si>
  <si>
    <t>CAPITAL RECOVERY ACCOUNTS - BASE</t>
  </si>
  <si>
    <t>CAPITAL RECOVERY ACCOUNTS - CLAUSE</t>
  </si>
  <si>
    <t>CAPITAL RECOVERY ACCOUNTS - CLAUSE (continued)</t>
  </si>
  <si>
    <t>TOTAL CAPITAL RECOVERY ACCOUNTS - BASE</t>
  </si>
  <si>
    <t>CAPITAL RECOVERY ACCOUNTS - TOTAL</t>
  </si>
  <si>
    <t xml:space="preserve">ECRC - Project 2 - LOW NOX BURNER TECHNOLOGY         </t>
  </si>
  <si>
    <t>ECRC - Project 3 - CONTINUOUS EMISSION MONITORING</t>
  </si>
  <si>
    <t>ECRC - Project 5 - MAINTENANCE OF ABOVE GROUND FUEL TANKS</t>
  </si>
  <si>
    <t>ECRC - Project 8 - OIL SPILL CLEANUP/RESPONSE EQUIPMENT</t>
  </si>
  <si>
    <t>ECRC - Project 23 - SPILL PREVENTION CLEAN-UP &amp; COUNTERMEASURES</t>
  </si>
  <si>
    <t>ECRC - Project 31 - CLEAN AIR INTERSTATE RULE-CAIR</t>
  </si>
  <si>
    <t>CAPITAL RECOVERY SCHEDULES</t>
  </si>
  <si>
    <t>FPL RC-16</t>
  </si>
  <si>
    <t>STAFF 000479</t>
  </si>
  <si>
    <t>STAFF 000480</t>
  </si>
  <si>
    <t>STAFF 000481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</si>
</sst>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.0_);_(* \(#,##0.0\);_(* &quot;-&quot;??_);_(@_)"/>
    <numFmt numFmtId="166" formatCode="_(* #,##0_);_(* \(#,##0\);_(* &quot;-&quot;??_);_(@_)"/>
    <numFmt numFmtId="167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i/>
      <u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4" fontId="13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41" fontId="0" fillId="0" borderId="0" xfId="1" applyNumberFormat="1" applyFont="1" applyAlignment="1">
      <alignment horizontal="center"/>
    </xf>
    <xf numFmtId="41" fontId="0" fillId="0" borderId="1" xfId="1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0" xfId="0" applyFont="1"/>
    <xf numFmtId="43" fontId="0" fillId="0" borderId="0" xfId="1" applyFont="1" applyAlignment="1">
      <alignment horizontal="center"/>
    </xf>
    <xf numFmtId="43" fontId="0" fillId="0" borderId="1" xfId="1" applyFont="1" applyBorder="1" applyAlignment="1">
      <alignment horizontal="center"/>
    </xf>
    <xf numFmtId="41" fontId="4" fillId="0" borderId="0" xfId="1" applyNumberFormat="1" applyFont="1" applyAlignment="1">
      <alignment horizontal="center"/>
    </xf>
    <xf numFmtId="41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41" fontId="2" fillId="0" borderId="2" xfId="0" applyNumberFormat="1" applyFont="1" applyBorder="1" applyAlignment="1">
      <alignment horizontal="center"/>
    </xf>
    <xf numFmtId="41" fontId="7" fillId="0" borderId="3" xfId="1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 applyAlignment="1">
      <alignment horizontal="center"/>
    </xf>
    <xf numFmtId="41" fontId="2" fillId="0" borderId="0" xfId="1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" fontId="2" fillId="0" borderId="0" xfId="1" applyNumberFormat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8" fillId="0" borderId="0" xfId="0" applyFont="1"/>
    <xf numFmtId="1" fontId="0" fillId="0" borderId="0" xfId="1" applyNumberFormat="1" applyFont="1" applyBorder="1" applyAlignment="1">
      <alignment horizontal="center"/>
    </xf>
    <xf numFmtId="0" fontId="9" fillId="0" borderId="0" xfId="0" applyFont="1"/>
    <xf numFmtId="43" fontId="0" fillId="0" borderId="3" xfId="1" applyFont="1" applyBorder="1" applyAlignment="1">
      <alignment horizontal="center"/>
    </xf>
    <xf numFmtId="41" fontId="7" fillId="0" borderId="0" xfId="1" applyNumberFormat="1" applyFont="1" applyBorder="1" applyAlignment="1">
      <alignment horizontal="center"/>
    </xf>
    <xf numFmtId="0" fontId="1" fillId="0" borderId="0" xfId="0" applyFont="1"/>
    <xf numFmtId="41" fontId="4" fillId="0" borderId="3" xfId="1" applyNumberFormat="1" applyFont="1" applyBorder="1" applyAlignment="1">
      <alignment horizontal="center"/>
    </xf>
    <xf numFmtId="43" fontId="0" fillId="0" borderId="2" xfId="1" applyFont="1" applyBorder="1" applyAlignment="1">
      <alignment horizontal="center"/>
    </xf>
    <xf numFmtId="43" fontId="9" fillId="0" borderId="0" xfId="1" applyFont="1" applyBorder="1" applyAlignment="1">
      <alignment horizontal="center"/>
    </xf>
    <xf numFmtId="41" fontId="9" fillId="0" borderId="0" xfId="1" applyNumberFormat="1" applyFont="1" applyBorder="1" applyAlignment="1">
      <alignment horizontal="center"/>
    </xf>
    <xf numFmtId="1" fontId="9" fillId="0" borderId="0" xfId="1" applyNumberFormat="1" applyFont="1" applyAlignment="1">
      <alignment horizontal="center"/>
    </xf>
    <xf numFmtId="41" fontId="9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43" fontId="9" fillId="0" borderId="0" xfId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6" fontId="9" fillId="0" borderId="0" xfId="1" applyNumberFormat="1" applyFont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166" fontId="0" fillId="0" borderId="0" xfId="1" applyNumberFormat="1" applyFont="1" applyAlignment="1">
      <alignment horizontal="center"/>
    </xf>
    <xf numFmtId="41" fontId="9" fillId="0" borderId="0" xfId="1" applyNumberFormat="1" applyFont="1" applyAlignment="1">
      <alignment horizontal="center"/>
    </xf>
    <xf numFmtId="43" fontId="8" fillId="0" borderId="0" xfId="1" applyFont="1" applyBorder="1" applyAlignment="1">
      <alignment horizontal="center"/>
    </xf>
    <xf numFmtId="41" fontId="8" fillId="0" borderId="0" xfId="1" applyNumberFormat="1" applyFont="1" applyBorder="1" applyAlignment="1">
      <alignment horizontal="center"/>
    </xf>
    <xf numFmtId="1" fontId="8" fillId="0" borderId="0" xfId="1" applyNumberFormat="1" applyFont="1" applyAlignment="1">
      <alignment horizontal="center"/>
    </xf>
    <xf numFmtId="43" fontId="8" fillId="0" borderId="3" xfId="1" applyFont="1" applyBorder="1" applyAlignment="1">
      <alignment horizontal="center"/>
    </xf>
    <xf numFmtId="41" fontId="7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43" fontId="11" fillId="0" borderId="0" xfId="1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0" fontId="12" fillId="0" borderId="0" xfId="0" applyFont="1"/>
    <xf numFmtId="0" fontId="12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7" fontId="0" fillId="0" borderId="0" xfId="4" applyNumberFormat="1" applyFont="1" applyAlignment="1">
      <alignment horizontal="center"/>
    </xf>
    <xf numFmtId="167" fontId="0" fillId="0" borderId="0" xfId="4" applyNumberFormat="1" applyFont="1" applyBorder="1" applyAlignment="1">
      <alignment horizontal="center"/>
    </xf>
    <xf numFmtId="167" fontId="7" fillId="0" borderId="2" xfId="4" applyNumberFormat="1" applyFont="1" applyBorder="1" applyAlignment="1">
      <alignment horizontal="center"/>
    </xf>
    <xf numFmtId="167" fontId="9" fillId="0" borderId="0" xfId="4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5">
    <cellStyle name="Comma" xfId="1" builtinId="3"/>
    <cellStyle name="Comma 2" xfId="2"/>
    <cellStyle name="Currency" xfId="4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zoomScaleNormal="100" zoomScalePageLayoutView="70" workbookViewId="0"/>
  </sheetViews>
  <sheetFormatPr defaultRowHeight="15" x14ac:dyDescent="0.25"/>
  <cols>
    <col min="1" max="1" width="11.5703125" style="10" customWidth="1"/>
    <col min="2" max="2" width="3.140625" customWidth="1"/>
    <col min="3" max="3" width="9.28515625" bestFit="1" customWidth="1"/>
    <col min="6" max="6" width="36.85546875" customWidth="1"/>
    <col min="7" max="7" width="5.28515625" customWidth="1"/>
    <col min="8" max="8" width="18" style="3" bestFit="1" customWidth="1"/>
    <col min="9" max="9" width="4.7109375" style="24" customWidth="1"/>
    <col min="10" max="10" width="17.5703125" style="3" bestFit="1" customWidth="1"/>
    <col min="11" max="11" width="4.7109375" style="24" customWidth="1"/>
    <col min="12" max="12" width="10.42578125" style="3" bestFit="1" customWidth="1"/>
    <col min="13" max="13" width="4.7109375" style="24" customWidth="1"/>
    <col min="14" max="14" width="15.85546875" style="3" bestFit="1" customWidth="1"/>
    <col min="15" max="15" width="4.7109375" style="24" customWidth="1"/>
    <col min="16" max="16" width="12.7109375" style="3" bestFit="1" customWidth="1"/>
    <col min="17" max="17" width="4.7109375" style="24" customWidth="1"/>
    <col min="18" max="18" width="15.85546875" style="3" bestFit="1" customWidth="1"/>
  </cols>
  <sheetData>
    <row r="1" spans="1:18" s="69" customFormat="1" ht="14.45" x14ac:dyDescent="0.3">
      <c r="A1" s="68" t="s">
        <v>63</v>
      </c>
      <c r="I1" s="70"/>
      <c r="K1" s="70"/>
      <c r="M1" s="70"/>
      <c r="O1" s="70"/>
      <c r="Q1" s="70"/>
    </row>
    <row r="2" spans="1:18" s="69" customFormat="1" ht="14.45" x14ac:dyDescent="0.3">
      <c r="A2" s="68" t="s">
        <v>62</v>
      </c>
      <c r="I2" s="70"/>
      <c r="K2" s="70"/>
      <c r="M2" s="70"/>
      <c r="O2" s="70"/>
      <c r="Q2" s="70"/>
    </row>
    <row r="3" spans="1:18" ht="18" x14ac:dyDescent="0.3">
      <c r="A3" s="72" t="s">
        <v>12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18.75" customHeight="1" x14ac:dyDescent="0.35">
      <c r="A4" s="71" t="s">
        <v>61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</row>
    <row r="5" spans="1:18" ht="18.75" customHeight="1" x14ac:dyDescent="0.35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spans="1:18" ht="14.45" x14ac:dyDescent="0.3">
      <c r="H6" s="4">
        <v>-1</v>
      </c>
      <c r="I6" s="22"/>
      <c r="J6" s="4">
        <v>-2</v>
      </c>
      <c r="K6" s="22"/>
      <c r="L6" s="4">
        <v>-3</v>
      </c>
      <c r="M6" s="22"/>
      <c r="N6" s="4">
        <v>-4</v>
      </c>
      <c r="O6" s="27"/>
      <c r="P6" s="5">
        <v>-5</v>
      </c>
      <c r="R6" s="5">
        <v>-6</v>
      </c>
    </row>
    <row r="7" spans="1:18" s="2" customFormat="1" ht="60" x14ac:dyDescent="0.25">
      <c r="A7" s="62" t="s">
        <v>19</v>
      </c>
      <c r="B7" s="63"/>
      <c r="C7" s="63"/>
      <c r="D7" s="63"/>
      <c r="E7" s="63"/>
      <c r="F7" s="63"/>
      <c r="H7" s="11" t="s">
        <v>13</v>
      </c>
      <c r="I7" s="23" t="s">
        <v>0</v>
      </c>
      <c r="J7" s="11" t="s">
        <v>14</v>
      </c>
      <c r="K7" s="23" t="s">
        <v>1</v>
      </c>
      <c r="L7" s="11" t="s">
        <v>15</v>
      </c>
      <c r="M7" s="23" t="s">
        <v>2</v>
      </c>
      <c r="N7" s="11" t="s">
        <v>16</v>
      </c>
      <c r="O7" s="28" t="s">
        <v>3</v>
      </c>
      <c r="P7" s="12" t="s">
        <v>17</v>
      </c>
      <c r="Q7" s="28" t="s">
        <v>2</v>
      </c>
      <c r="R7" s="12" t="s">
        <v>18</v>
      </c>
    </row>
    <row r="8" spans="1:18" ht="14.45" x14ac:dyDescent="0.3">
      <c r="A8" s="10">
        <v>1</v>
      </c>
      <c r="B8" s="2" t="s">
        <v>50</v>
      </c>
      <c r="K8" s="25"/>
      <c r="O8" s="25"/>
    </row>
    <row r="9" spans="1:18" ht="14.45" x14ac:dyDescent="0.3">
      <c r="A9" s="10">
        <v>2</v>
      </c>
      <c r="K9" s="25"/>
      <c r="O9" s="25"/>
    </row>
    <row r="10" spans="1:18" ht="14.45" x14ac:dyDescent="0.3">
      <c r="A10" s="10">
        <v>3</v>
      </c>
      <c r="B10" s="2" t="s">
        <v>4</v>
      </c>
      <c r="K10" s="25"/>
      <c r="O10" s="25"/>
    </row>
    <row r="11" spans="1:18" ht="14.45" x14ac:dyDescent="0.3">
      <c r="A11" s="10">
        <v>4</v>
      </c>
      <c r="B11" s="2"/>
      <c r="C11" s="60" t="s">
        <v>38</v>
      </c>
      <c r="K11" s="25"/>
      <c r="O11" s="25"/>
    </row>
    <row r="12" spans="1:18" ht="14.45" x14ac:dyDescent="0.3">
      <c r="A12" s="10">
        <v>5</v>
      </c>
      <c r="C12">
        <v>311</v>
      </c>
      <c r="D12" t="s">
        <v>5</v>
      </c>
      <c r="H12" s="64">
        <v>2475629.84</v>
      </c>
      <c r="I12" s="65"/>
      <c r="J12" s="64">
        <v>2155677.95664</v>
      </c>
      <c r="K12" s="65"/>
      <c r="L12" s="64">
        <v>0</v>
      </c>
      <c r="M12" s="65"/>
      <c r="N12" s="64">
        <f t="shared" ref="N12:N17" si="0">H12-J12+L12</f>
        <v>319951.88335999986</v>
      </c>
      <c r="O12" s="25"/>
      <c r="P12" s="9">
        <v>4</v>
      </c>
      <c r="Q12" s="25"/>
      <c r="R12" s="64">
        <f t="shared" ref="R12:R17" si="1">N12/4</f>
        <v>79987.970839999965</v>
      </c>
    </row>
    <row r="13" spans="1:18" ht="14.45" x14ac:dyDescent="0.3">
      <c r="A13" s="10">
        <v>6</v>
      </c>
      <c r="C13">
        <v>312</v>
      </c>
      <c r="D13" t="s">
        <v>6</v>
      </c>
      <c r="H13" s="6">
        <v>70008412.279999986</v>
      </c>
      <c r="I13" s="25"/>
      <c r="J13" s="6">
        <v>64459159.546999983</v>
      </c>
      <c r="K13" s="25"/>
      <c r="L13" s="14">
        <v>0</v>
      </c>
      <c r="M13" s="25"/>
      <c r="N13" s="6">
        <f t="shared" si="0"/>
        <v>5549252.7330000028</v>
      </c>
      <c r="O13" s="25"/>
      <c r="P13" s="9">
        <v>4</v>
      </c>
      <c r="Q13" s="25"/>
      <c r="R13" s="6">
        <f t="shared" si="1"/>
        <v>1387313.1832500007</v>
      </c>
    </row>
    <row r="14" spans="1:18" ht="14.45" x14ac:dyDescent="0.3">
      <c r="A14" s="10">
        <v>8</v>
      </c>
      <c r="C14">
        <v>314</v>
      </c>
      <c r="D14" t="s">
        <v>7</v>
      </c>
      <c r="H14" s="6">
        <v>22760745.459999997</v>
      </c>
      <c r="I14" s="25"/>
      <c r="J14" s="6">
        <v>13542023.771959998</v>
      </c>
      <c r="K14" s="25"/>
      <c r="L14" s="14">
        <v>0</v>
      </c>
      <c r="M14" s="25"/>
      <c r="N14" s="6">
        <f t="shared" si="0"/>
        <v>9218721.6880399995</v>
      </c>
      <c r="O14" s="25"/>
      <c r="P14" s="9">
        <v>4</v>
      </c>
      <c r="Q14" s="25"/>
      <c r="R14" s="6">
        <f t="shared" si="1"/>
        <v>2304680.4220099999</v>
      </c>
    </row>
    <row r="15" spans="1:18" ht="14.45" x14ac:dyDescent="0.3">
      <c r="A15" s="10">
        <v>9</v>
      </c>
      <c r="C15">
        <v>315</v>
      </c>
      <c r="D15" t="s">
        <v>8</v>
      </c>
      <c r="H15" s="6">
        <v>983679.67999999993</v>
      </c>
      <c r="I15" s="25"/>
      <c r="J15" s="6">
        <v>781903.03295999987</v>
      </c>
      <c r="K15" s="25"/>
      <c r="L15" s="14">
        <v>0</v>
      </c>
      <c r="M15" s="25"/>
      <c r="N15" s="6">
        <f t="shared" si="0"/>
        <v>201776.64704000007</v>
      </c>
      <c r="O15" s="25"/>
      <c r="P15" s="9">
        <v>4</v>
      </c>
      <c r="Q15" s="25"/>
      <c r="R15" s="6">
        <f t="shared" si="1"/>
        <v>50444.161760000017</v>
      </c>
    </row>
    <row r="16" spans="1:18" ht="14.45" x14ac:dyDescent="0.3">
      <c r="A16" s="10">
        <v>10</v>
      </c>
      <c r="C16">
        <v>316</v>
      </c>
      <c r="D16" t="s">
        <v>9</v>
      </c>
      <c r="H16" s="6">
        <v>906996.34</v>
      </c>
      <c r="I16" s="25"/>
      <c r="J16" s="6">
        <v>720336.41581999999</v>
      </c>
      <c r="K16" s="25"/>
      <c r="L16" s="14">
        <v>0</v>
      </c>
      <c r="M16" s="25"/>
      <c r="N16" s="6">
        <f t="shared" si="0"/>
        <v>186659.92417999997</v>
      </c>
      <c r="O16" s="25"/>
      <c r="P16" s="9">
        <v>4</v>
      </c>
      <c r="Q16" s="25"/>
      <c r="R16" s="6">
        <f t="shared" si="1"/>
        <v>46664.981044999993</v>
      </c>
    </row>
    <row r="17" spans="1:18" ht="14.45" x14ac:dyDescent="0.3">
      <c r="A17" s="10">
        <v>11</v>
      </c>
      <c r="C17">
        <v>316.7</v>
      </c>
      <c r="D17" t="s">
        <v>11</v>
      </c>
      <c r="H17" s="7">
        <v>32677.94</v>
      </c>
      <c r="I17" s="25"/>
      <c r="J17" s="7">
        <v>6292.0871428571427</v>
      </c>
      <c r="K17" s="25"/>
      <c r="L17" s="15">
        <v>0</v>
      </c>
      <c r="M17" s="25"/>
      <c r="N17" s="7">
        <f t="shared" si="0"/>
        <v>26385.852857142854</v>
      </c>
      <c r="O17" s="25"/>
      <c r="P17" s="9">
        <v>4</v>
      </c>
      <c r="Q17" s="25"/>
      <c r="R17" s="7">
        <f t="shared" si="1"/>
        <v>6596.4632142857135</v>
      </c>
    </row>
    <row r="18" spans="1:18" ht="14.45" x14ac:dyDescent="0.3">
      <c r="A18" s="10">
        <v>12</v>
      </c>
      <c r="D18" s="1" t="s">
        <v>39</v>
      </c>
      <c r="H18" s="16">
        <f>SUM(H12:H17)</f>
        <v>97168141.539999992</v>
      </c>
      <c r="I18" s="25"/>
      <c r="J18" s="16">
        <f>SUM(J12:J17)</f>
        <v>81665392.811522841</v>
      </c>
      <c r="K18" s="25"/>
      <c r="L18" s="14">
        <f>SUM(L12:L17)</f>
        <v>0</v>
      </c>
      <c r="M18" s="25"/>
      <c r="N18" s="16">
        <f>SUM(N12:N17)</f>
        <v>15502748.728477145</v>
      </c>
      <c r="O18" s="25"/>
      <c r="P18" s="9"/>
      <c r="Q18" s="25"/>
      <c r="R18" s="16">
        <f>SUM(R12:R17)</f>
        <v>3875687.1821192862</v>
      </c>
    </row>
    <row r="19" spans="1:18" ht="14.45" x14ac:dyDescent="0.3">
      <c r="A19" s="10">
        <v>13</v>
      </c>
      <c r="K19" s="25"/>
      <c r="L19" s="14"/>
      <c r="O19" s="25"/>
      <c r="P19" s="8"/>
    </row>
    <row r="20" spans="1:18" ht="14.45" x14ac:dyDescent="0.3">
      <c r="A20" s="10">
        <v>14</v>
      </c>
      <c r="B20" s="31" t="s">
        <v>25</v>
      </c>
      <c r="K20" s="25"/>
      <c r="L20" s="14"/>
      <c r="O20" s="25"/>
      <c r="P20" s="8"/>
    </row>
    <row r="21" spans="1:18" ht="14.45" x14ac:dyDescent="0.3">
      <c r="A21" s="10">
        <v>15</v>
      </c>
      <c r="B21" s="31"/>
      <c r="C21" s="60" t="s">
        <v>32</v>
      </c>
      <c r="K21" s="25"/>
      <c r="L21" s="14"/>
      <c r="O21" s="25"/>
      <c r="P21" s="8"/>
    </row>
    <row r="22" spans="1:18" ht="14.45" x14ac:dyDescent="0.3">
      <c r="A22" s="10">
        <v>16</v>
      </c>
      <c r="B22" s="31"/>
      <c r="C22">
        <v>341</v>
      </c>
      <c r="D22" t="s">
        <v>20</v>
      </c>
      <c r="H22" s="6">
        <v>16180405.619999999</v>
      </c>
      <c r="I22" s="25"/>
      <c r="J22" s="6">
        <v>8099708.2599999998</v>
      </c>
      <c r="K22" s="25"/>
      <c r="L22" s="14">
        <v>0</v>
      </c>
      <c r="M22" s="25"/>
      <c r="N22" s="6">
        <f>H22-J22+L22</f>
        <v>8080697.3599999994</v>
      </c>
      <c r="O22" s="25"/>
      <c r="P22" s="9">
        <v>4</v>
      </c>
      <c r="Q22" s="25"/>
      <c r="R22" s="6">
        <f>N22/4</f>
        <v>2020174.3399999999</v>
      </c>
    </row>
    <row r="23" spans="1:18" x14ac:dyDescent="0.25">
      <c r="A23" s="10">
        <v>17</v>
      </c>
      <c r="B23" s="31"/>
      <c r="C23">
        <v>342</v>
      </c>
      <c r="D23" t="s">
        <v>21</v>
      </c>
      <c r="H23" s="6">
        <v>7173901.2400000002</v>
      </c>
      <c r="I23" s="25"/>
      <c r="J23" s="6">
        <v>7859082.4499999993</v>
      </c>
      <c r="K23" s="25"/>
      <c r="L23" s="14">
        <v>0</v>
      </c>
      <c r="M23" s="25"/>
      <c r="N23" s="6">
        <f t="shared" ref="N23:N26" si="2">H23-J23+L23</f>
        <v>-685181.20999999903</v>
      </c>
      <c r="O23" s="25"/>
      <c r="P23" s="9">
        <v>4</v>
      </c>
      <c r="Q23" s="25"/>
      <c r="R23" s="6">
        <f t="shared" ref="R23:R29" si="3">N23/4</f>
        <v>-171295.30249999976</v>
      </c>
    </row>
    <row r="24" spans="1:18" x14ac:dyDescent="0.25">
      <c r="A24" s="10">
        <v>18</v>
      </c>
      <c r="B24" s="31"/>
      <c r="C24">
        <v>343</v>
      </c>
      <c r="D24" t="s">
        <v>22</v>
      </c>
      <c r="H24" s="6">
        <v>33688537.030000001</v>
      </c>
      <c r="I24" s="25"/>
      <c r="J24" s="6">
        <v>12623974.720000001</v>
      </c>
      <c r="K24" s="25"/>
      <c r="L24" s="14">
        <v>0</v>
      </c>
      <c r="M24" s="25"/>
      <c r="N24" s="6">
        <f t="shared" si="2"/>
        <v>21064562.310000002</v>
      </c>
      <c r="O24" s="25"/>
      <c r="P24" s="9">
        <v>4</v>
      </c>
      <c r="Q24" s="25"/>
      <c r="R24" s="6">
        <f t="shared" si="3"/>
        <v>5266140.5775000006</v>
      </c>
    </row>
    <row r="25" spans="1:18" x14ac:dyDescent="0.25">
      <c r="A25" s="10">
        <v>19</v>
      </c>
      <c r="B25" s="31"/>
      <c r="C25">
        <v>344</v>
      </c>
      <c r="D25" t="s">
        <v>23</v>
      </c>
      <c r="H25" s="6">
        <v>399030.31</v>
      </c>
      <c r="I25" s="25"/>
      <c r="J25" s="6">
        <v>175937.58</v>
      </c>
      <c r="K25" s="25"/>
      <c r="L25" s="14">
        <v>0</v>
      </c>
      <c r="M25" s="25"/>
      <c r="N25" s="6">
        <f t="shared" si="2"/>
        <v>223092.73</v>
      </c>
      <c r="O25" s="25"/>
      <c r="P25" s="9">
        <v>4</v>
      </c>
      <c r="Q25" s="25"/>
      <c r="R25" s="6">
        <f t="shared" si="3"/>
        <v>55773.182500000003</v>
      </c>
    </row>
    <row r="26" spans="1:18" x14ac:dyDescent="0.25">
      <c r="A26" s="10">
        <v>20</v>
      </c>
      <c r="B26" s="31"/>
      <c r="C26">
        <v>345</v>
      </c>
      <c r="D26" t="s">
        <v>8</v>
      </c>
      <c r="H26" s="6">
        <v>1618041.19</v>
      </c>
      <c r="I26" s="25"/>
      <c r="J26" s="6">
        <v>1107011.3400000001</v>
      </c>
      <c r="K26" s="25"/>
      <c r="L26" s="14">
        <v>0</v>
      </c>
      <c r="M26" s="25"/>
      <c r="N26" s="6">
        <f t="shared" si="2"/>
        <v>511029.84999999986</v>
      </c>
      <c r="O26" s="25"/>
      <c r="P26" s="9">
        <v>4</v>
      </c>
      <c r="Q26" s="25"/>
      <c r="R26" s="6">
        <f t="shared" si="3"/>
        <v>127757.46249999997</v>
      </c>
    </row>
    <row r="27" spans="1:18" x14ac:dyDescent="0.25">
      <c r="A27" s="10">
        <v>21</v>
      </c>
      <c r="B27" s="31"/>
      <c r="C27">
        <v>346</v>
      </c>
      <c r="D27" t="s">
        <v>24</v>
      </c>
      <c r="H27" s="25">
        <v>1504259.3900000001</v>
      </c>
      <c r="I27" s="25"/>
      <c r="J27" s="25">
        <v>1026371.25</v>
      </c>
      <c r="K27" s="25"/>
      <c r="L27" s="30">
        <v>0</v>
      </c>
      <c r="M27" s="25"/>
      <c r="N27" s="25">
        <f>H27-J27+L27</f>
        <v>477888.14000000013</v>
      </c>
      <c r="O27" s="25"/>
      <c r="P27" s="32">
        <v>4</v>
      </c>
      <c r="Q27" s="25"/>
      <c r="R27" s="25">
        <f t="shared" si="3"/>
        <v>119472.03500000003</v>
      </c>
    </row>
    <row r="28" spans="1:18" x14ac:dyDescent="0.25">
      <c r="A28" s="10">
        <v>22</v>
      </c>
      <c r="B28" s="31"/>
      <c r="C28">
        <v>346.5</v>
      </c>
      <c r="D28" t="s">
        <v>10</v>
      </c>
      <c r="H28" s="25">
        <v>35791.68</v>
      </c>
      <c r="I28" s="25"/>
      <c r="J28" s="25">
        <v>9954.42</v>
      </c>
      <c r="K28" s="25"/>
      <c r="L28" s="14">
        <v>0</v>
      </c>
      <c r="M28" s="25"/>
      <c r="N28" s="6">
        <f t="shared" ref="N28" si="4">H28-J28+L28</f>
        <v>25837.260000000002</v>
      </c>
      <c r="O28" s="25"/>
      <c r="P28" s="9">
        <v>4</v>
      </c>
      <c r="Q28" s="25"/>
      <c r="R28" s="6">
        <f t="shared" si="3"/>
        <v>6459.3150000000005</v>
      </c>
    </row>
    <row r="29" spans="1:18" x14ac:dyDescent="0.25">
      <c r="A29" s="10">
        <v>23</v>
      </c>
      <c r="B29" s="31"/>
      <c r="C29">
        <v>346.7</v>
      </c>
      <c r="D29" t="s">
        <v>11</v>
      </c>
      <c r="H29" s="7">
        <v>902024.66999999993</v>
      </c>
      <c r="I29" s="25"/>
      <c r="J29" s="7">
        <v>902024.66999999993</v>
      </c>
      <c r="K29" s="25"/>
      <c r="L29" s="15">
        <v>0</v>
      </c>
      <c r="M29" s="25"/>
      <c r="N29" s="7">
        <f>H29-J29+L29</f>
        <v>0</v>
      </c>
      <c r="O29" s="25"/>
      <c r="P29" s="9">
        <v>4</v>
      </c>
      <c r="Q29" s="25"/>
      <c r="R29" s="7">
        <f t="shared" si="3"/>
        <v>0</v>
      </c>
    </row>
    <row r="30" spans="1:18" x14ac:dyDescent="0.25">
      <c r="A30" s="10">
        <v>24</v>
      </c>
      <c r="B30" s="31"/>
      <c r="D30" s="1" t="s">
        <v>33</v>
      </c>
      <c r="H30" s="16">
        <f>SUM(H22:H29)</f>
        <v>61501991.130000003</v>
      </c>
      <c r="I30" s="25"/>
      <c r="J30" s="16">
        <f>SUM(J22:J29)</f>
        <v>31804064.689999998</v>
      </c>
      <c r="K30" s="25"/>
      <c r="L30" s="14">
        <f>SUM(L22:L29)</f>
        <v>0</v>
      </c>
      <c r="M30" s="25"/>
      <c r="N30" s="16">
        <f>SUM(N22:N29)</f>
        <v>29697926.440000005</v>
      </c>
      <c r="O30" s="25"/>
      <c r="P30" s="9"/>
      <c r="Q30" s="25"/>
      <c r="R30" s="16">
        <f>SUM(R22:R29)</f>
        <v>7424481.6100000013</v>
      </c>
    </row>
    <row r="31" spans="1:18" x14ac:dyDescent="0.25">
      <c r="A31" s="10">
        <v>25</v>
      </c>
      <c r="B31" s="31"/>
      <c r="D31" s="1"/>
      <c r="K31" s="25"/>
      <c r="L31" s="14"/>
      <c r="O31" s="25"/>
      <c r="P31" s="8"/>
    </row>
    <row r="32" spans="1:18" x14ac:dyDescent="0.25">
      <c r="A32" s="10">
        <v>26</v>
      </c>
      <c r="B32" s="31"/>
      <c r="C32" s="60" t="s">
        <v>34</v>
      </c>
      <c r="K32" s="25"/>
      <c r="L32" s="14"/>
      <c r="O32" s="25"/>
      <c r="P32" s="8"/>
    </row>
    <row r="33" spans="1:18" x14ac:dyDescent="0.25">
      <c r="A33" s="10">
        <v>27</v>
      </c>
      <c r="B33" s="31"/>
      <c r="C33">
        <v>341</v>
      </c>
      <c r="D33" t="s">
        <v>20</v>
      </c>
      <c r="H33" s="6">
        <v>34624.019999999997</v>
      </c>
      <c r="J33" s="6">
        <v>34236.31</v>
      </c>
      <c r="K33" s="25"/>
      <c r="L33" s="14">
        <v>0</v>
      </c>
      <c r="M33" s="25"/>
      <c r="N33" s="6">
        <f>H33-J33+L33</f>
        <v>387.70999999999913</v>
      </c>
      <c r="O33" s="25"/>
      <c r="P33" s="9">
        <v>4</v>
      </c>
      <c r="Q33" s="25"/>
      <c r="R33" s="6">
        <f>N33/4</f>
        <v>96.927499999999782</v>
      </c>
    </row>
    <row r="34" spans="1:18" x14ac:dyDescent="0.25">
      <c r="A34" s="10">
        <v>28</v>
      </c>
      <c r="B34" s="31"/>
      <c r="C34">
        <v>342</v>
      </c>
      <c r="D34" t="s">
        <v>21</v>
      </c>
      <c r="H34" s="6">
        <v>150351.37</v>
      </c>
      <c r="J34" s="6">
        <v>-39433</v>
      </c>
      <c r="K34" s="25"/>
      <c r="L34" s="14">
        <v>0</v>
      </c>
      <c r="M34" s="25"/>
      <c r="N34" s="6">
        <f t="shared" ref="N34:N37" si="5">H34-J34+L34</f>
        <v>189784.37</v>
      </c>
      <c r="O34" s="25"/>
      <c r="P34" s="9">
        <v>4</v>
      </c>
      <c r="Q34" s="25"/>
      <c r="R34" s="6">
        <f t="shared" ref="R34:R38" si="6">N34/4</f>
        <v>47446.092499999999</v>
      </c>
    </row>
    <row r="35" spans="1:18" x14ac:dyDescent="0.25">
      <c r="A35" s="10">
        <v>29</v>
      </c>
      <c r="B35" s="31"/>
      <c r="C35">
        <v>343</v>
      </c>
      <c r="D35" t="s">
        <v>22</v>
      </c>
      <c r="H35" s="6">
        <v>68027190.520000011</v>
      </c>
      <c r="J35" s="6">
        <v>39061932.309999995</v>
      </c>
      <c r="K35" s="25"/>
      <c r="L35" s="14">
        <v>0</v>
      </c>
      <c r="M35" s="25"/>
      <c r="N35" s="6">
        <f t="shared" si="5"/>
        <v>28965258.210000016</v>
      </c>
      <c r="O35" s="25"/>
      <c r="P35" s="9">
        <v>4</v>
      </c>
      <c r="Q35" s="25"/>
      <c r="R35" s="6">
        <f t="shared" si="6"/>
        <v>7241314.5525000039</v>
      </c>
    </row>
    <row r="36" spans="1:18" x14ac:dyDescent="0.25">
      <c r="A36" s="10">
        <v>30</v>
      </c>
      <c r="B36" s="31"/>
      <c r="C36">
        <v>344</v>
      </c>
      <c r="D36" t="s">
        <v>23</v>
      </c>
      <c r="H36" s="6">
        <v>9133657.6600000001</v>
      </c>
      <c r="J36" s="6">
        <v>5077479.67</v>
      </c>
      <c r="K36" s="25"/>
      <c r="L36" s="14">
        <v>0</v>
      </c>
      <c r="M36" s="25"/>
      <c r="N36" s="6">
        <f t="shared" si="5"/>
        <v>4056177.99</v>
      </c>
      <c r="O36" s="25"/>
      <c r="P36" s="9">
        <v>4</v>
      </c>
      <c r="Q36" s="25"/>
      <c r="R36" s="6">
        <f t="shared" si="6"/>
        <v>1014044.4975000001</v>
      </c>
    </row>
    <row r="37" spans="1:18" x14ac:dyDescent="0.25">
      <c r="A37" s="10">
        <v>31</v>
      </c>
      <c r="B37" s="31"/>
      <c r="C37">
        <v>345</v>
      </c>
      <c r="D37" t="s">
        <v>8</v>
      </c>
      <c r="H37" s="6">
        <v>7553334.2999999998</v>
      </c>
      <c r="J37" s="6">
        <v>5075677.42</v>
      </c>
      <c r="K37" s="25"/>
      <c r="L37" s="14">
        <v>0</v>
      </c>
      <c r="M37" s="25"/>
      <c r="N37" s="6">
        <f t="shared" si="5"/>
        <v>2477656.88</v>
      </c>
      <c r="O37" s="25"/>
      <c r="P37" s="9">
        <v>4</v>
      </c>
      <c r="Q37" s="25"/>
      <c r="R37" s="6">
        <f t="shared" si="6"/>
        <v>619414.22</v>
      </c>
    </row>
    <row r="38" spans="1:18" x14ac:dyDescent="0.25">
      <c r="A38" s="10">
        <v>32</v>
      </c>
      <c r="B38" s="31"/>
      <c r="C38">
        <v>346</v>
      </c>
      <c r="D38" t="s">
        <v>24</v>
      </c>
      <c r="H38" s="7">
        <v>366308.53</v>
      </c>
      <c r="J38" s="7">
        <v>355220.99000000005</v>
      </c>
      <c r="K38" s="25"/>
      <c r="L38" s="15">
        <v>0</v>
      </c>
      <c r="M38" s="25"/>
      <c r="N38" s="7">
        <f>H38-J38+L38</f>
        <v>11087.539999999979</v>
      </c>
      <c r="O38" s="25"/>
      <c r="P38" s="9">
        <v>4</v>
      </c>
      <c r="Q38" s="25"/>
      <c r="R38" s="7">
        <f t="shared" si="6"/>
        <v>2771.8849999999948</v>
      </c>
    </row>
    <row r="39" spans="1:18" x14ac:dyDescent="0.25">
      <c r="A39" s="10">
        <v>33</v>
      </c>
      <c r="B39" s="31"/>
      <c r="D39" s="1" t="s">
        <v>35</v>
      </c>
      <c r="H39" s="16">
        <f>SUM(H33:H38)</f>
        <v>85265466.400000006</v>
      </c>
      <c r="I39" s="25"/>
      <c r="J39" s="16">
        <f>SUM(J33:J38)</f>
        <v>49565113.700000003</v>
      </c>
      <c r="K39" s="25"/>
      <c r="L39" s="14">
        <f>SUM(L33:L38)</f>
        <v>0</v>
      </c>
      <c r="M39" s="25"/>
      <c r="N39" s="16">
        <f>SUM(N33:N38)</f>
        <v>35700352.700000018</v>
      </c>
      <c r="O39" s="25"/>
      <c r="P39" s="9"/>
      <c r="Q39" s="25"/>
      <c r="R39" s="16">
        <f>SUM(R33:R38)</f>
        <v>8925088.1750000045</v>
      </c>
    </row>
    <row r="40" spans="1:18" x14ac:dyDescent="0.25">
      <c r="A40" s="10">
        <v>34</v>
      </c>
      <c r="B40" s="31"/>
      <c r="D40" s="1"/>
      <c r="K40" s="25"/>
      <c r="L40" s="14"/>
      <c r="O40" s="25"/>
      <c r="P40" s="8"/>
    </row>
    <row r="41" spans="1:18" x14ac:dyDescent="0.25">
      <c r="A41" s="10">
        <v>35</v>
      </c>
      <c r="B41" s="31"/>
      <c r="C41" s="60" t="s">
        <v>36</v>
      </c>
      <c r="K41" s="25"/>
      <c r="L41" s="14"/>
      <c r="O41" s="25"/>
      <c r="P41" s="8"/>
    </row>
    <row r="42" spans="1:18" x14ac:dyDescent="0.25">
      <c r="A42" s="10">
        <v>36</v>
      </c>
      <c r="B42" s="31"/>
      <c r="C42">
        <v>341</v>
      </c>
      <c r="D42" t="s">
        <v>20</v>
      </c>
      <c r="H42" s="6">
        <v>34624.019999999997</v>
      </c>
      <c r="J42" s="6">
        <v>34224.85</v>
      </c>
      <c r="K42" s="25"/>
      <c r="L42" s="14">
        <v>0</v>
      </c>
      <c r="M42" s="25"/>
      <c r="N42" s="6">
        <f>H42-J42+L42</f>
        <v>399.16999999999825</v>
      </c>
      <c r="O42" s="25"/>
      <c r="P42" s="9">
        <v>4</v>
      </c>
      <c r="Q42" s="25"/>
      <c r="R42" s="6">
        <f>N42/4</f>
        <v>99.792499999999563</v>
      </c>
    </row>
    <row r="43" spans="1:18" x14ac:dyDescent="0.25">
      <c r="A43" s="10">
        <v>37</v>
      </c>
      <c r="B43" s="31"/>
      <c r="C43">
        <v>342</v>
      </c>
      <c r="D43" t="s">
        <v>21</v>
      </c>
      <c r="H43" s="6">
        <v>150648.92000000001</v>
      </c>
      <c r="J43" s="6">
        <v>-39598.75</v>
      </c>
      <c r="K43" s="25"/>
      <c r="L43" s="14">
        <v>0</v>
      </c>
      <c r="M43" s="25"/>
      <c r="N43" s="6">
        <f t="shared" ref="N43:N46" si="7">H43-J43+L43</f>
        <v>190247.67</v>
      </c>
      <c r="O43" s="25"/>
      <c r="P43" s="9">
        <v>4</v>
      </c>
      <c r="Q43" s="25"/>
      <c r="R43" s="6">
        <f t="shared" ref="R43:R47" si="8">N43/4</f>
        <v>47561.917500000003</v>
      </c>
    </row>
    <row r="44" spans="1:18" x14ac:dyDescent="0.25">
      <c r="A44" s="10">
        <v>38</v>
      </c>
      <c r="B44" s="31"/>
      <c r="C44">
        <v>343</v>
      </c>
      <c r="D44" t="s">
        <v>22</v>
      </c>
      <c r="H44" s="6">
        <v>62284844.649999999</v>
      </c>
      <c r="J44" s="6">
        <v>35834651.979999997</v>
      </c>
      <c r="K44" s="25"/>
      <c r="L44" s="14">
        <v>0</v>
      </c>
      <c r="M44" s="25"/>
      <c r="N44" s="6">
        <f t="shared" si="7"/>
        <v>26450192.670000002</v>
      </c>
      <c r="O44" s="25"/>
      <c r="P44" s="9">
        <v>4</v>
      </c>
      <c r="Q44" s="25"/>
      <c r="R44" s="6">
        <f t="shared" si="8"/>
        <v>6612548.1675000004</v>
      </c>
    </row>
    <row r="45" spans="1:18" x14ac:dyDescent="0.25">
      <c r="A45" s="10">
        <v>39</v>
      </c>
      <c r="B45" s="31"/>
      <c r="C45">
        <v>344</v>
      </c>
      <c r="D45" t="s">
        <v>23</v>
      </c>
      <c r="H45" s="6">
        <v>8048041.8600000003</v>
      </c>
      <c r="J45" s="6">
        <v>1609209.1600000004</v>
      </c>
      <c r="K45" s="25"/>
      <c r="L45" s="14">
        <v>0</v>
      </c>
      <c r="M45" s="25"/>
      <c r="N45" s="6">
        <f t="shared" si="7"/>
        <v>6438832.7000000002</v>
      </c>
      <c r="O45" s="25"/>
      <c r="P45" s="9">
        <v>4</v>
      </c>
      <c r="Q45" s="25"/>
      <c r="R45" s="6">
        <f t="shared" si="8"/>
        <v>1609708.175</v>
      </c>
    </row>
    <row r="46" spans="1:18" x14ac:dyDescent="0.25">
      <c r="A46" s="10">
        <v>40</v>
      </c>
      <c r="B46" s="31"/>
      <c r="C46">
        <v>345</v>
      </c>
      <c r="D46" t="s">
        <v>8</v>
      </c>
      <c r="H46" s="6">
        <v>8399061.6500000004</v>
      </c>
      <c r="J46" s="6">
        <v>5725596.120000001</v>
      </c>
      <c r="K46" s="25"/>
      <c r="L46" s="14">
        <v>0</v>
      </c>
      <c r="M46" s="25"/>
      <c r="N46" s="6">
        <f t="shared" si="7"/>
        <v>2673465.5299999993</v>
      </c>
      <c r="O46" s="25"/>
      <c r="P46" s="9">
        <v>4</v>
      </c>
      <c r="Q46" s="25"/>
      <c r="R46" s="6">
        <f t="shared" si="8"/>
        <v>668366.38249999983</v>
      </c>
    </row>
    <row r="47" spans="1:18" x14ac:dyDescent="0.25">
      <c r="A47" s="10">
        <v>41</v>
      </c>
      <c r="B47" s="31"/>
      <c r="C47">
        <v>346</v>
      </c>
      <c r="D47" t="s">
        <v>24</v>
      </c>
      <c r="H47" s="7">
        <v>352196.8</v>
      </c>
      <c r="J47" s="7">
        <v>341388.72000000003</v>
      </c>
      <c r="K47" s="25"/>
      <c r="L47" s="15">
        <v>0</v>
      </c>
      <c r="M47" s="25"/>
      <c r="N47" s="7">
        <f>H47-J47+L47</f>
        <v>10808.079999999958</v>
      </c>
      <c r="O47" s="25"/>
      <c r="P47" s="9">
        <v>4</v>
      </c>
      <c r="Q47" s="25"/>
      <c r="R47" s="7">
        <f t="shared" si="8"/>
        <v>2702.0199999999895</v>
      </c>
    </row>
    <row r="48" spans="1:18" x14ac:dyDescent="0.25">
      <c r="A48" s="10">
        <v>42</v>
      </c>
      <c r="B48" s="31"/>
      <c r="D48" s="1" t="s">
        <v>37</v>
      </c>
      <c r="H48" s="16">
        <f>SUM(H42:H47)</f>
        <v>79269417.900000006</v>
      </c>
      <c r="I48" s="25"/>
      <c r="J48" s="16">
        <f>SUM(J42:J47)</f>
        <v>43505472.079999998</v>
      </c>
      <c r="K48" s="25"/>
      <c r="L48" s="34">
        <f>SUM(L42:L47)</f>
        <v>0</v>
      </c>
      <c r="M48" s="25"/>
      <c r="N48" s="16">
        <f>SUM(N42:N47)</f>
        <v>35763945.82</v>
      </c>
      <c r="O48" s="25"/>
      <c r="P48" s="9"/>
      <c r="Q48" s="25"/>
      <c r="R48" s="16">
        <f>SUM(R42:R47)</f>
        <v>8940986.4550000001</v>
      </c>
    </row>
    <row r="49" spans="1:18" x14ac:dyDescent="0.25">
      <c r="A49" s="10">
        <v>43</v>
      </c>
      <c r="B49" s="31"/>
      <c r="D49" s="13" t="s">
        <v>49</v>
      </c>
      <c r="H49" s="21">
        <f>H30+H39+H48</f>
        <v>226036875.43000001</v>
      </c>
      <c r="I49" s="26"/>
      <c r="J49" s="21">
        <f>J30+J39+J48</f>
        <v>124874650.47</v>
      </c>
      <c r="K49" s="25"/>
      <c r="L49" s="34">
        <f>L30+L39+L48</f>
        <v>0</v>
      </c>
      <c r="M49" s="26"/>
      <c r="N49" s="21">
        <f>N30+N39+N48</f>
        <v>101162224.96000002</v>
      </c>
      <c r="O49" s="25"/>
      <c r="P49" s="29"/>
      <c r="Q49" s="26"/>
      <c r="R49" s="21">
        <f>R30+R39+R48</f>
        <v>25290556.240000006</v>
      </c>
    </row>
    <row r="50" spans="1:18" x14ac:dyDescent="0.25">
      <c r="A50" s="10">
        <v>44</v>
      </c>
      <c r="B50" s="31"/>
      <c r="D50" s="1"/>
      <c r="K50" s="25"/>
      <c r="L50" s="14"/>
      <c r="O50" s="25"/>
      <c r="P50" s="8"/>
    </row>
    <row r="51" spans="1:18" x14ac:dyDescent="0.25">
      <c r="A51" s="10">
        <v>45</v>
      </c>
      <c r="C51" s="60" t="s">
        <v>26</v>
      </c>
      <c r="K51" s="25"/>
      <c r="L51" s="14"/>
      <c r="O51" s="25"/>
      <c r="P51" s="8"/>
    </row>
    <row r="52" spans="1:18" x14ac:dyDescent="0.25">
      <c r="A52" s="10">
        <v>46</v>
      </c>
      <c r="B52" s="2"/>
      <c r="C52">
        <v>341</v>
      </c>
      <c r="D52" t="s">
        <v>20</v>
      </c>
      <c r="H52" s="6">
        <v>6535210.0916666668</v>
      </c>
      <c r="I52" s="25"/>
      <c r="J52" s="6">
        <v>4894182.5688402764</v>
      </c>
      <c r="K52" s="25"/>
      <c r="L52" s="14">
        <v>0</v>
      </c>
      <c r="M52" s="25"/>
      <c r="N52" s="6">
        <f>H52-J52+L52</f>
        <v>1641027.5228263903</v>
      </c>
      <c r="O52" s="25"/>
      <c r="P52" s="9">
        <v>4</v>
      </c>
      <c r="Q52" s="25"/>
      <c r="R52" s="6">
        <f>N52/4</f>
        <v>410256.88070659759</v>
      </c>
    </row>
    <row r="53" spans="1:18" x14ac:dyDescent="0.25">
      <c r="A53" s="10">
        <v>47</v>
      </c>
      <c r="C53">
        <v>342</v>
      </c>
      <c r="D53" t="s">
        <v>21</v>
      </c>
      <c r="H53" s="6">
        <v>1132507.42</v>
      </c>
      <c r="I53" s="25"/>
      <c r="J53" s="6">
        <v>1369600.8598372219</v>
      </c>
      <c r="K53" s="25"/>
      <c r="L53" s="14">
        <v>0</v>
      </c>
      <c r="M53" s="25"/>
      <c r="N53" s="6">
        <f t="shared" ref="N53:N56" si="9">H53-J53+L53</f>
        <v>-237093.43983722199</v>
      </c>
      <c r="O53" s="25"/>
      <c r="P53" s="9">
        <v>4</v>
      </c>
      <c r="Q53" s="25"/>
      <c r="R53" s="6">
        <f t="shared" ref="R53:R57" si="10">N53/4</f>
        <v>-59273.359959305497</v>
      </c>
    </row>
    <row r="54" spans="1:18" x14ac:dyDescent="0.25">
      <c r="A54" s="10">
        <v>48</v>
      </c>
      <c r="C54">
        <v>343</v>
      </c>
      <c r="D54" t="s">
        <v>22</v>
      </c>
      <c r="H54" s="6">
        <v>42178099.122500002</v>
      </c>
      <c r="I54" s="25"/>
      <c r="J54" s="6">
        <v>33634104.448835768</v>
      </c>
      <c r="K54" s="25"/>
      <c r="L54" s="14">
        <v>0</v>
      </c>
      <c r="M54" s="25"/>
      <c r="N54" s="6">
        <f t="shared" si="9"/>
        <v>8543994.6736642346</v>
      </c>
      <c r="O54" s="25"/>
      <c r="P54" s="9">
        <v>4</v>
      </c>
      <c r="Q54" s="25"/>
      <c r="R54" s="6">
        <f t="shared" si="10"/>
        <v>2135998.6684160586</v>
      </c>
    </row>
    <row r="55" spans="1:18" x14ac:dyDescent="0.25">
      <c r="A55" s="10">
        <v>49</v>
      </c>
      <c r="C55">
        <v>344</v>
      </c>
      <c r="D55" t="s">
        <v>23</v>
      </c>
      <c r="H55" s="6">
        <v>19229490.059999999</v>
      </c>
      <c r="I55" s="25"/>
      <c r="J55" s="6">
        <v>16591935.990657503</v>
      </c>
      <c r="K55" s="25"/>
      <c r="L55" s="14">
        <v>0</v>
      </c>
      <c r="M55" s="25"/>
      <c r="N55" s="6">
        <f t="shared" si="9"/>
        <v>2637554.0693424959</v>
      </c>
      <c r="O55" s="25"/>
      <c r="P55" s="9">
        <v>4</v>
      </c>
      <c r="Q55" s="25"/>
      <c r="R55" s="6">
        <f t="shared" si="10"/>
        <v>659388.51733562397</v>
      </c>
    </row>
    <row r="56" spans="1:18" x14ac:dyDescent="0.25">
      <c r="A56" s="10">
        <v>50</v>
      </c>
      <c r="C56">
        <v>345</v>
      </c>
      <c r="D56" t="s">
        <v>8</v>
      </c>
      <c r="H56" s="6">
        <v>4621178.5949999979</v>
      </c>
      <c r="I56" s="25"/>
      <c r="J56" s="6">
        <v>3999971.1404904169</v>
      </c>
      <c r="K56" s="25"/>
      <c r="L56" s="14">
        <v>0</v>
      </c>
      <c r="M56" s="25"/>
      <c r="N56" s="6">
        <f t="shared" si="9"/>
        <v>621207.45450958097</v>
      </c>
      <c r="O56" s="25"/>
      <c r="P56" s="9">
        <v>4</v>
      </c>
      <c r="Q56" s="25"/>
      <c r="R56" s="6">
        <f t="shared" si="10"/>
        <v>155301.86362739524</v>
      </c>
    </row>
    <row r="57" spans="1:18" x14ac:dyDescent="0.25">
      <c r="A57" s="10">
        <v>51</v>
      </c>
      <c r="C57">
        <v>346</v>
      </c>
      <c r="D57" t="s">
        <v>24</v>
      </c>
      <c r="H57" s="25">
        <v>230280.88416666666</v>
      </c>
      <c r="I57" s="25"/>
      <c r="J57" s="25">
        <v>211500.84100597221</v>
      </c>
      <c r="K57" s="25"/>
      <c r="L57" s="30">
        <v>0</v>
      </c>
      <c r="M57" s="25"/>
      <c r="N57" s="25">
        <f>H57-J57+L57</f>
        <v>18780.043160694448</v>
      </c>
      <c r="O57" s="25"/>
      <c r="P57" s="32">
        <v>4</v>
      </c>
      <c r="Q57" s="25"/>
      <c r="R57" s="25">
        <f t="shared" si="10"/>
        <v>4695.0107901736119</v>
      </c>
    </row>
    <row r="58" spans="1:18" x14ac:dyDescent="0.25">
      <c r="A58" s="10">
        <v>52</v>
      </c>
      <c r="C58">
        <v>346.7</v>
      </c>
      <c r="D58" t="s">
        <v>11</v>
      </c>
      <c r="H58" s="7">
        <v>35539.166666666664</v>
      </c>
      <c r="J58" s="7">
        <v>31096.896643618056</v>
      </c>
      <c r="K58" s="25"/>
      <c r="L58" s="15">
        <v>0</v>
      </c>
      <c r="M58" s="25"/>
      <c r="N58" s="7">
        <f>H58-J58+L58</f>
        <v>4442.270023048608</v>
      </c>
      <c r="O58" s="25"/>
      <c r="P58" s="9">
        <v>4</v>
      </c>
      <c r="Q58" s="25"/>
      <c r="R58" s="7">
        <f t="shared" ref="R58" si="11">N58/4</f>
        <v>1110.567505762152</v>
      </c>
    </row>
    <row r="59" spans="1:18" x14ac:dyDescent="0.25">
      <c r="A59" s="10">
        <v>53</v>
      </c>
      <c r="D59" s="1" t="s">
        <v>27</v>
      </c>
      <c r="H59" s="16">
        <f>SUM(H52:H58)</f>
        <v>73962305.340000018</v>
      </c>
      <c r="I59" s="25"/>
      <c r="J59" s="16">
        <f>SUM(J52:J58)</f>
        <v>60732392.746310778</v>
      </c>
      <c r="K59" s="25"/>
      <c r="L59" s="14">
        <f>SUM(L52:L58)</f>
        <v>0</v>
      </c>
      <c r="M59" s="25"/>
      <c r="N59" s="16">
        <f>SUM(N52:N58)</f>
        <v>13229912.59368922</v>
      </c>
      <c r="O59" s="25"/>
      <c r="P59" s="9"/>
      <c r="Q59" s="25"/>
      <c r="R59" s="16">
        <f>SUM(R52:R58)</f>
        <v>3307478.148422305</v>
      </c>
    </row>
    <row r="60" spans="1:18" x14ac:dyDescent="0.25">
      <c r="A60" s="10">
        <v>54</v>
      </c>
      <c r="H60" s="25"/>
      <c r="I60" s="25"/>
      <c r="J60" s="25"/>
      <c r="K60" s="25"/>
      <c r="L60" s="30"/>
      <c r="M60" s="25"/>
      <c r="N60" s="25"/>
      <c r="O60" s="25"/>
      <c r="P60" s="9"/>
      <c r="Q60" s="25"/>
      <c r="R60" s="25"/>
    </row>
    <row r="61" spans="1:18" x14ac:dyDescent="0.25">
      <c r="A61" s="10">
        <v>55</v>
      </c>
      <c r="C61" s="60" t="s">
        <v>28</v>
      </c>
      <c r="H61" s="25"/>
      <c r="I61" s="25"/>
      <c r="J61" s="25"/>
      <c r="K61" s="25"/>
      <c r="L61" s="30"/>
      <c r="M61" s="25"/>
      <c r="N61" s="25"/>
      <c r="O61" s="25"/>
      <c r="P61" s="9"/>
      <c r="Q61" s="25"/>
      <c r="R61" s="25"/>
    </row>
    <row r="62" spans="1:18" x14ac:dyDescent="0.25">
      <c r="A62" s="10">
        <v>56</v>
      </c>
      <c r="C62">
        <v>341</v>
      </c>
      <c r="D62" t="s">
        <v>20</v>
      </c>
      <c r="H62" s="25">
        <v>3357735.6690000012</v>
      </c>
      <c r="I62" s="25"/>
      <c r="J62" s="25">
        <v>2520778.6293225014</v>
      </c>
      <c r="K62" s="25"/>
      <c r="L62" s="14">
        <v>0</v>
      </c>
      <c r="M62" s="25"/>
      <c r="N62" s="6">
        <f>H62-J62+L62</f>
        <v>836957.03967749979</v>
      </c>
      <c r="O62" s="25"/>
      <c r="P62" s="9">
        <v>4</v>
      </c>
      <c r="Q62" s="25"/>
      <c r="R62" s="6">
        <f>N62/4</f>
        <v>209239.25991937495</v>
      </c>
    </row>
    <row r="63" spans="1:18" x14ac:dyDescent="0.25">
      <c r="A63" s="10">
        <v>57</v>
      </c>
      <c r="C63">
        <v>342</v>
      </c>
      <c r="D63" t="s">
        <v>21</v>
      </c>
      <c r="H63" s="25">
        <v>2074205.6140000001</v>
      </c>
      <c r="I63" s="25"/>
      <c r="J63" s="25">
        <v>2031868.0598211996</v>
      </c>
      <c r="K63" s="25"/>
      <c r="L63" s="14">
        <v>0</v>
      </c>
      <c r="M63" s="25"/>
      <c r="N63" s="6">
        <f t="shared" ref="N63:N66" si="12">H63-J63+L63</f>
        <v>42337.554178800434</v>
      </c>
      <c r="O63" s="25"/>
      <c r="P63" s="9">
        <v>4</v>
      </c>
      <c r="Q63" s="25"/>
      <c r="R63" s="6">
        <f t="shared" ref="R63:R67" si="13">N63/4</f>
        <v>10584.388544700108</v>
      </c>
    </row>
    <row r="64" spans="1:18" x14ac:dyDescent="0.25">
      <c r="A64" s="10">
        <v>58</v>
      </c>
      <c r="C64">
        <v>343</v>
      </c>
      <c r="D64" t="s">
        <v>22</v>
      </c>
      <c r="H64" s="25">
        <v>45233731.580999933</v>
      </c>
      <c r="I64" s="25"/>
      <c r="J64" s="25">
        <v>32570851.095957052</v>
      </c>
      <c r="K64" s="25"/>
      <c r="L64" s="14">
        <v>0</v>
      </c>
      <c r="M64" s="25"/>
      <c r="N64" s="6">
        <f t="shared" si="12"/>
        <v>12662880.485042881</v>
      </c>
      <c r="O64" s="25"/>
      <c r="P64" s="9">
        <v>4</v>
      </c>
      <c r="Q64" s="25"/>
      <c r="R64" s="6">
        <f t="shared" si="13"/>
        <v>3165720.1212607203</v>
      </c>
    </row>
    <row r="65" spans="1:18" x14ac:dyDescent="0.25">
      <c r="A65" s="10">
        <v>59</v>
      </c>
      <c r="C65">
        <v>344</v>
      </c>
      <c r="D65" t="s">
        <v>23</v>
      </c>
      <c r="H65" s="25">
        <v>18637264.229000002</v>
      </c>
      <c r="I65" s="25"/>
      <c r="J65" s="25">
        <v>16761050.894368935</v>
      </c>
      <c r="K65" s="25"/>
      <c r="L65" s="14">
        <v>0</v>
      </c>
      <c r="M65" s="25"/>
      <c r="N65" s="6">
        <f t="shared" si="12"/>
        <v>1876213.3346310668</v>
      </c>
      <c r="O65" s="25"/>
      <c r="P65" s="9">
        <v>4</v>
      </c>
      <c r="Q65" s="25"/>
      <c r="R65" s="6">
        <f t="shared" si="13"/>
        <v>469053.33365776669</v>
      </c>
    </row>
    <row r="66" spans="1:18" x14ac:dyDescent="0.25">
      <c r="A66" s="10">
        <v>60</v>
      </c>
      <c r="C66">
        <v>345</v>
      </c>
      <c r="D66" t="s">
        <v>8</v>
      </c>
      <c r="H66" s="25">
        <v>13211452.613999998</v>
      </c>
      <c r="I66" s="25"/>
      <c r="J66" s="25">
        <v>11089415.055449856</v>
      </c>
      <c r="K66" s="25"/>
      <c r="L66" s="14">
        <v>0</v>
      </c>
      <c r="M66" s="25"/>
      <c r="N66" s="6">
        <f t="shared" si="12"/>
        <v>2122037.5585501418</v>
      </c>
      <c r="O66" s="25"/>
      <c r="P66" s="9">
        <v>4</v>
      </c>
      <c r="Q66" s="25"/>
      <c r="R66" s="6">
        <f t="shared" si="13"/>
        <v>530509.38963753544</v>
      </c>
    </row>
    <row r="67" spans="1:18" x14ac:dyDescent="0.25">
      <c r="A67" s="10">
        <v>61</v>
      </c>
      <c r="C67">
        <v>346</v>
      </c>
      <c r="D67" t="s">
        <v>24</v>
      </c>
      <c r="H67" s="7">
        <v>76674.546000000002</v>
      </c>
      <c r="I67" s="25"/>
      <c r="J67" s="7">
        <v>68533.239465000006</v>
      </c>
      <c r="K67" s="25"/>
      <c r="L67" s="15">
        <v>0</v>
      </c>
      <c r="M67" s="25"/>
      <c r="N67" s="7">
        <f>H67-J67+L67</f>
        <v>8141.3065349999961</v>
      </c>
      <c r="O67" s="25"/>
      <c r="P67" s="9">
        <v>4</v>
      </c>
      <c r="Q67" s="25"/>
      <c r="R67" s="7">
        <f t="shared" si="13"/>
        <v>2035.326633749999</v>
      </c>
    </row>
    <row r="68" spans="1:18" x14ac:dyDescent="0.25">
      <c r="A68" s="10">
        <v>62</v>
      </c>
      <c r="D68" s="1" t="s">
        <v>29</v>
      </c>
      <c r="H68" s="16">
        <f>SUM(H62:H67)</f>
        <v>82591064.252999932</v>
      </c>
      <c r="I68" s="25"/>
      <c r="J68" s="16">
        <f>SUM(J62:J67)</f>
        <v>65042496.974384546</v>
      </c>
      <c r="K68" s="25"/>
      <c r="L68" s="14">
        <f>SUM(L62:L67)</f>
        <v>0</v>
      </c>
      <c r="M68" s="25"/>
      <c r="N68" s="16">
        <f>SUM(N62:N67)</f>
        <v>17548567.278615393</v>
      </c>
      <c r="O68" s="25"/>
      <c r="P68" s="9"/>
      <c r="Q68" s="25"/>
      <c r="R68" s="16">
        <f>SUM(R62:R67)</f>
        <v>4387141.8196538482</v>
      </c>
    </row>
    <row r="69" spans="1:18" x14ac:dyDescent="0.25">
      <c r="A69" s="10">
        <v>63</v>
      </c>
      <c r="H69" s="25"/>
      <c r="I69" s="25"/>
      <c r="J69" s="25"/>
      <c r="K69" s="25"/>
      <c r="L69" s="30"/>
      <c r="M69" s="25"/>
      <c r="N69" s="25"/>
      <c r="O69" s="25"/>
      <c r="P69" s="9"/>
      <c r="Q69" s="25"/>
      <c r="R69" s="25"/>
    </row>
    <row r="70" spans="1:18" x14ac:dyDescent="0.25">
      <c r="A70" s="10">
        <v>64</v>
      </c>
      <c r="C70" s="60" t="s">
        <v>30</v>
      </c>
      <c r="H70" s="25"/>
      <c r="I70" s="25"/>
      <c r="J70" s="25"/>
      <c r="K70" s="25"/>
      <c r="L70" s="30"/>
      <c r="M70" s="25"/>
      <c r="N70" s="25"/>
      <c r="O70" s="25"/>
      <c r="P70" s="9"/>
      <c r="Q70" s="25"/>
      <c r="R70" s="25"/>
    </row>
    <row r="71" spans="1:18" x14ac:dyDescent="0.25">
      <c r="A71" s="10">
        <v>65</v>
      </c>
      <c r="C71">
        <v>341</v>
      </c>
      <c r="D71" t="s">
        <v>20</v>
      </c>
      <c r="H71" s="25">
        <v>3727340.3475000011</v>
      </c>
      <c r="I71" s="25"/>
      <c r="J71" s="25">
        <v>3371995.2485266654</v>
      </c>
      <c r="K71" s="25"/>
      <c r="L71" s="14">
        <v>0</v>
      </c>
      <c r="M71" s="25"/>
      <c r="N71" s="6">
        <f>H71-J71+L71</f>
        <v>355345.0989733357</v>
      </c>
      <c r="O71" s="25"/>
      <c r="P71" s="9">
        <v>4</v>
      </c>
      <c r="Q71" s="25"/>
      <c r="R71" s="6">
        <f>N71/4</f>
        <v>88836.274743333925</v>
      </c>
    </row>
    <row r="72" spans="1:18" x14ac:dyDescent="0.25">
      <c r="A72" s="10">
        <v>66</v>
      </c>
      <c r="C72">
        <v>342</v>
      </c>
      <c r="D72" t="s">
        <v>21</v>
      </c>
      <c r="H72" s="25">
        <v>5783070.6358333323</v>
      </c>
      <c r="I72" s="25"/>
      <c r="J72" s="25">
        <v>8118999.4753755555</v>
      </c>
      <c r="K72" s="25"/>
      <c r="L72" s="14">
        <v>0</v>
      </c>
      <c r="M72" s="25"/>
      <c r="N72" s="6">
        <f t="shared" ref="N72:N75" si="14">H72-J72+L72</f>
        <v>-2335928.8395422231</v>
      </c>
      <c r="O72" s="25"/>
      <c r="P72" s="9">
        <v>4</v>
      </c>
      <c r="Q72" s="25"/>
      <c r="R72" s="6">
        <f t="shared" ref="R72:R78" si="15">N72/4</f>
        <v>-583982.20988555579</v>
      </c>
    </row>
    <row r="73" spans="1:18" x14ac:dyDescent="0.25">
      <c r="A73" s="10">
        <v>67</v>
      </c>
      <c r="C73">
        <v>343</v>
      </c>
      <c r="D73" t="s">
        <v>22</v>
      </c>
      <c r="H73" s="25">
        <v>23643372.335000001</v>
      </c>
      <c r="I73" s="25"/>
      <c r="J73" s="25">
        <v>18366325.955853336</v>
      </c>
      <c r="K73" s="25"/>
      <c r="L73" s="14">
        <v>0</v>
      </c>
      <c r="M73" s="25"/>
      <c r="N73" s="6">
        <f t="shared" si="14"/>
        <v>5277046.3791466653</v>
      </c>
      <c r="O73" s="25"/>
      <c r="P73" s="9">
        <v>4</v>
      </c>
      <c r="Q73" s="25"/>
      <c r="R73" s="6">
        <f t="shared" si="15"/>
        <v>1319261.5947866663</v>
      </c>
    </row>
    <row r="74" spans="1:18" x14ac:dyDescent="0.25">
      <c r="A74" s="10">
        <v>68</v>
      </c>
      <c r="C74">
        <v>344</v>
      </c>
      <c r="D74" t="s">
        <v>23</v>
      </c>
      <c r="H74" s="25">
        <v>10967503.204166668</v>
      </c>
      <c r="I74" s="25"/>
      <c r="J74" s="25">
        <v>10153576.831383333</v>
      </c>
      <c r="K74" s="25"/>
      <c r="L74" s="14">
        <v>0</v>
      </c>
      <c r="M74" s="25"/>
      <c r="N74" s="6">
        <f t="shared" si="14"/>
        <v>813926.37278333493</v>
      </c>
      <c r="O74" s="25"/>
      <c r="P74" s="9">
        <v>4</v>
      </c>
      <c r="Q74" s="25"/>
      <c r="R74" s="6">
        <f t="shared" si="15"/>
        <v>203481.59319583373</v>
      </c>
    </row>
    <row r="75" spans="1:18" x14ac:dyDescent="0.25">
      <c r="A75" s="10">
        <v>69</v>
      </c>
      <c r="C75">
        <v>345</v>
      </c>
      <c r="D75" t="s">
        <v>8</v>
      </c>
      <c r="H75" s="25">
        <v>3411448.4066666667</v>
      </c>
      <c r="I75" s="25"/>
      <c r="J75" s="25">
        <v>2971642.2653866657</v>
      </c>
      <c r="K75" s="25"/>
      <c r="L75" s="14">
        <v>0</v>
      </c>
      <c r="M75" s="25"/>
      <c r="N75" s="6">
        <f t="shared" si="14"/>
        <v>439806.14128000103</v>
      </c>
      <c r="O75" s="25"/>
      <c r="P75" s="9">
        <v>4</v>
      </c>
      <c r="Q75" s="25"/>
      <c r="R75" s="6">
        <f t="shared" si="15"/>
        <v>109951.53532000026</v>
      </c>
    </row>
    <row r="76" spans="1:18" x14ac:dyDescent="0.25">
      <c r="A76" s="10">
        <v>70</v>
      </c>
      <c r="C76">
        <v>346</v>
      </c>
      <c r="D76" t="s">
        <v>24</v>
      </c>
      <c r="H76" s="25">
        <v>227176.12499999997</v>
      </c>
      <c r="I76" s="25"/>
      <c r="J76" s="25">
        <v>105239.81966666665</v>
      </c>
      <c r="K76" s="25"/>
      <c r="L76" s="30">
        <v>0</v>
      </c>
      <c r="M76" s="25"/>
      <c r="N76" s="25">
        <f>H76-J76+L76</f>
        <v>121936.30533333332</v>
      </c>
      <c r="O76" s="25"/>
      <c r="P76" s="32">
        <v>4</v>
      </c>
      <c r="Q76" s="25"/>
      <c r="R76" s="25">
        <f t="shared" si="15"/>
        <v>30484.076333333331</v>
      </c>
    </row>
    <row r="77" spans="1:18" x14ac:dyDescent="0.25">
      <c r="A77" s="10">
        <v>71</v>
      </c>
      <c r="C77">
        <v>346.3</v>
      </c>
      <c r="D77" t="s">
        <v>42</v>
      </c>
      <c r="H77" s="25">
        <v>131110.71416666667</v>
      </c>
      <c r="I77" s="25"/>
      <c r="J77" s="25">
        <v>171246.46101851852</v>
      </c>
      <c r="K77" s="25"/>
      <c r="L77" s="30">
        <v>0</v>
      </c>
      <c r="M77" s="25"/>
      <c r="N77" s="25">
        <f t="shared" ref="N77:N78" si="16">H77-J77+L77</f>
        <v>-40135.746851851844</v>
      </c>
      <c r="O77" s="25"/>
      <c r="P77" s="32">
        <v>4</v>
      </c>
      <c r="Q77" s="25"/>
      <c r="R77" s="25">
        <f t="shared" si="15"/>
        <v>-10033.936712962961</v>
      </c>
    </row>
    <row r="78" spans="1:18" x14ac:dyDescent="0.25">
      <c r="A78" s="10">
        <v>72</v>
      </c>
      <c r="C78">
        <v>346.7</v>
      </c>
      <c r="D78" t="s">
        <v>11</v>
      </c>
      <c r="H78" s="7">
        <v>512705.48</v>
      </c>
      <c r="I78" s="25"/>
      <c r="J78" s="7">
        <v>73336.86</v>
      </c>
      <c r="K78" s="25"/>
      <c r="L78" s="30">
        <v>0</v>
      </c>
      <c r="M78" s="25"/>
      <c r="N78" s="7">
        <f t="shared" si="16"/>
        <v>439368.62</v>
      </c>
      <c r="O78" s="25"/>
      <c r="P78" s="32">
        <v>4</v>
      </c>
      <c r="Q78" s="25"/>
      <c r="R78" s="7">
        <f t="shared" si="15"/>
        <v>109842.155</v>
      </c>
    </row>
    <row r="79" spans="1:18" s="2" customFormat="1" x14ac:dyDescent="0.25">
      <c r="A79" s="10">
        <v>73</v>
      </c>
      <c r="C79"/>
      <c r="D79" s="1" t="s">
        <v>31</v>
      </c>
      <c r="E79"/>
      <c r="F79"/>
      <c r="H79" s="16">
        <f>SUM(H71:H78)</f>
        <v>48403727.248333327</v>
      </c>
      <c r="I79" s="25"/>
      <c r="J79" s="16">
        <f>SUM(J71:J78)</f>
        <v>43332362.917210735</v>
      </c>
      <c r="K79" s="25"/>
      <c r="L79" s="34">
        <f>SUM(L71:L78)</f>
        <v>0</v>
      </c>
      <c r="M79" s="25"/>
      <c r="N79" s="16">
        <f>SUM(N71:N78)</f>
        <v>5071364.3311225949</v>
      </c>
      <c r="O79" s="25"/>
      <c r="P79" s="9"/>
      <c r="Q79" s="25"/>
      <c r="R79" s="16">
        <f>SUM(R71:R78)</f>
        <v>1267841.0827806487</v>
      </c>
    </row>
    <row r="80" spans="1:18" x14ac:dyDescent="0.25">
      <c r="A80" s="10">
        <v>74</v>
      </c>
      <c r="B80" s="31"/>
      <c r="D80" s="13" t="s">
        <v>40</v>
      </c>
      <c r="H80" s="21">
        <f>H59+H68+H79</f>
        <v>204957096.84133327</v>
      </c>
      <c r="I80" s="26"/>
      <c r="J80" s="21">
        <f>J59+J68+J79</f>
        <v>169107252.63790604</v>
      </c>
      <c r="K80" s="25"/>
      <c r="L80" s="34">
        <f>L59+L68+L79</f>
        <v>0</v>
      </c>
      <c r="M80" s="26"/>
      <c r="N80" s="21">
        <f>N59+N68+N79</f>
        <v>35849844.203427203</v>
      </c>
      <c r="O80" s="25"/>
      <c r="P80" s="29"/>
      <c r="Q80" s="26"/>
      <c r="R80" s="21">
        <f>R59+R68+R79</f>
        <v>8962461.0508568007</v>
      </c>
    </row>
    <row r="81" spans="1:18" x14ac:dyDescent="0.25">
      <c r="A81" s="10">
        <v>75</v>
      </c>
      <c r="B81" s="31"/>
      <c r="D81" s="13"/>
      <c r="H81" s="35"/>
      <c r="I81" s="26"/>
      <c r="J81" s="35"/>
      <c r="K81" s="25"/>
      <c r="L81" s="30"/>
      <c r="M81" s="26"/>
      <c r="N81" s="35"/>
      <c r="O81" s="25"/>
      <c r="P81" s="29"/>
      <c r="Q81" s="26"/>
      <c r="R81" s="35"/>
    </row>
    <row r="82" spans="1:18" x14ac:dyDescent="0.25">
      <c r="A82" s="10">
        <v>76</v>
      </c>
      <c r="B82" s="31" t="s">
        <v>43</v>
      </c>
      <c r="D82" s="13"/>
      <c r="H82" s="35"/>
      <c r="I82" s="26"/>
      <c r="J82" s="35"/>
      <c r="K82" s="25"/>
      <c r="L82" s="30"/>
      <c r="M82" s="26"/>
      <c r="N82" s="35"/>
      <c r="O82" s="25"/>
      <c r="P82" s="29"/>
      <c r="Q82" s="26"/>
      <c r="R82" s="35"/>
    </row>
    <row r="83" spans="1:18" x14ac:dyDescent="0.25">
      <c r="A83" s="10">
        <v>77</v>
      </c>
      <c r="B83" s="31"/>
      <c r="C83" s="60" t="s">
        <v>41</v>
      </c>
      <c r="K83" s="25"/>
      <c r="L83" s="14"/>
      <c r="O83" s="25"/>
      <c r="P83" s="8"/>
    </row>
    <row r="84" spans="1:18" x14ac:dyDescent="0.25">
      <c r="A84" s="10">
        <v>78</v>
      </c>
      <c r="B84" s="31"/>
      <c r="C84">
        <v>353</v>
      </c>
      <c r="D84" s="36" t="s">
        <v>45</v>
      </c>
      <c r="H84" s="25">
        <v>1369379.0351170406</v>
      </c>
      <c r="J84" s="25">
        <v>382535.18054139637</v>
      </c>
      <c r="K84" s="25"/>
      <c r="L84" s="14">
        <v>0</v>
      </c>
      <c r="M84" s="25"/>
      <c r="N84" s="6">
        <f t="shared" ref="N84:N87" si="17">H84-J84+L84</f>
        <v>986843.85457564425</v>
      </c>
      <c r="O84" s="25"/>
      <c r="P84" s="9">
        <v>4</v>
      </c>
      <c r="Q84" s="25"/>
      <c r="R84" s="6">
        <f t="shared" ref="R84:R87" si="18">N84/4</f>
        <v>246710.96364391106</v>
      </c>
    </row>
    <row r="85" spans="1:18" x14ac:dyDescent="0.25">
      <c r="A85" s="10">
        <v>79</v>
      </c>
      <c r="B85" s="31"/>
      <c r="C85">
        <v>353.1</v>
      </c>
      <c r="D85" s="36" t="s">
        <v>46</v>
      </c>
      <c r="H85" s="25">
        <v>5004248.790000001</v>
      </c>
      <c r="J85" s="25">
        <v>73200.415866204596</v>
      </c>
      <c r="K85" s="25"/>
      <c r="L85" s="14">
        <v>0</v>
      </c>
      <c r="M85" s="25"/>
      <c r="N85" s="6">
        <f t="shared" si="17"/>
        <v>4931048.3741337964</v>
      </c>
      <c r="O85" s="25"/>
      <c r="P85" s="9">
        <v>4</v>
      </c>
      <c r="Q85" s="25"/>
      <c r="R85" s="6">
        <f t="shared" si="18"/>
        <v>1232762.0935334491</v>
      </c>
    </row>
    <row r="86" spans="1:18" x14ac:dyDescent="0.25">
      <c r="A86" s="10">
        <v>80</v>
      </c>
      <c r="B86" s="31"/>
      <c r="C86">
        <v>355</v>
      </c>
      <c r="D86" s="36" t="s">
        <v>47</v>
      </c>
      <c r="H86" s="25">
        <v>3418.68</v>
      </c>
      <c r="J86" s="25">
        <v>3423.52313</v>
      </c>
      <c r="K86" s="25"/>
      <c r="L86" s="14">
        <v>0</v>
      </c>
      <c r="M86" s="25"/>
      <c r="N86" s="6">
        <f t="shared" si="17"/>
        <v>-4.8431300000002011</v>
      </c>
      <c r="O86" s="25"/>
      <c r="P86" s="9">
        <v>4</v>
      </c>
      <c r="Q86" s="25"/>
      <c r="R86" s="6">
        <f t="shared" si="18"/>
        <v>-1.2107825000000503</v>
      </c>
    </row>
    <row r="87" spans="1:18" x14ac:dyDescent="0.25">
      <c r="A87" s="10">
        <v>81</v>
      </c>
      <c r="B87" s="31"/>
      <c r="C87">
        <v>356</v>
      </c>
      <c r="D87" s="36" t="s">
        <v>48</v>
      </c>
      <c r="H87" s="25">
        <v>45190.37970850202</v>
      </c>
      <c r="J87" s="25">
        <v>43212.495403398003</v>
      </c>
      <c r="K87" s="25"/>
      <c r="L87" s="14">
        <v>0</v>
      </c>
      <c r="M87" s="25"/>
      <c r="N87" s="6">
        <f t="shared" si="17"/>
        <v>1977.8843051040167</v>
      </c>
      <c r="O87" s="25"/>
      <c r="P87" s="9">
        <v>4</v>
      </c>
      <c r="Q87" s="25"/>
      <c r="R87" s="6">
        <f t="shared" si="18"/>
        <v>494.47107627600417</v>
      </c>
    </row>
    <row r="88" spans="1:18" x14ac:dyDescent="0.25">
      <c r="A88" s="10">
        <v>82</v>
      </c>
      <c r="D88" s="33" t="s">
        <v>44</v>
      </c>
      <c r="H88" s="37">
        <f>SUM(H84:H87)</f>
        <v>6422236.8848255435</v>
      </c>
      <c r="I88" s="25"/>
      <c r="J88" s="37">
        <f>SUM(J84:J87)</f>
        <v>502371.61494099896</v>
      </c>
      <c r="K88" s="25"/>
      <c r="L88" s="34">
        <f>SUM(L80:L85)</f>
        <v>0</v>
      </c>
      <c r="M88" s="25"/>
      <c r="N88" s="37">
        <f>SUM(N84:N87)</f>
        <v>5919865.2698845444</v>
      </c>
      <c r="O88" s="25"/>
      <c r="P88" s="9"/>
      <c r="Q88" s="25"/>
      <c r="R88" s="37">
        <f>SUM(R84:R87)</f>
        <v>1479966.3174711361</v>
      </c>
    </row>
    <row r="89" spans="1:18" x14ac:dyDescent="0.25">
      <c r="A89" s="10">
        <v>83</v>
      </c>
      <c r="D89" s="33"/>
      <c r="L89" s="14"/>
      <c r="R89" s="17"/>
    </row>
    <row r="90" spans="1:18" ht="15.75" thickBot="1" x14ac:dyDescent="0.3">
      <c r="A90" s="10">
        <v>84</v>
      </c>
      <c r="B90" s="2" t="s">
        <v>53</v>
      </c>
      <c r="H90" s="20">
        <f>H18+H49+H80+H88</f>
        <v>534584350.69615883</v>
      </c>
      <c r="J90" s="20">
        <f>J18+J49+J80+J88</f>
        <v>376149667.53436989</v>
      </c>
      <c r="L90" s="38">
        <f>L18+L49+L80+L88</f>
        <v>0</v>
      </c>
      <c r="N90" s="20">
        <f>N18+N49+N80+N88</f>
        <v>158434683.16178894</v>
      </c>
      <c r="R90" s="20">
        <f>R18+R49+R80+R88</f>
        <v>39608670.790447235</v>
      </c>
    </row>
    <row r="91" spans="1:18" ht="15.75" thickTop="1" x14ac:dyDescent="0.25">
      <c r="A91" s="10">
        <v>85</v>
      </c>
    </row>
    <row r="93" spans="1:18" x14ac:dyDescent="0.25">
      <c r="N93" s="18"/>
    </row>
    <row r="99" spans="8:8" x14ac:dyDescent="0.25">
      <c r="H99" s="19"/>
    </row>
  </sheetData>
  <mergeCells count="3">
    <mergeCell ref="A4:R4"/>
    <mergeCell ref="A3:R3"/>
    <mergeCell ref="A5:R5"/>
  </mergeCells>
  <phoneticPr fontId="0" type="noConversion"/>
  <pageMargins left="0.53" right="0.35" top="0.81" bottom="0.34" header="0.17" footer="0.17"/>
  <pageSetup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"/>
  <sheetViews>
    <sheetView zoomScaleNormal="100" zoomScaleSheetLayoutView="90" zoomScalePageLayoutView="70" workbookViewId="0"/>
  </sheetViews>
  <sheetFormatPr defaultRowHeight="15" x14ac:dyDescent="0.25"/>
  <cols>
    <col min="1" max="1" width="11.5703125" style="10" customWidth="1"/>
    <col min="2" max="2" width="3.140625" customWidth="1"/>
    <col min="3" max="3" width="6" bestFit="1" customWidth="1"/>
    <col min="6" max="6" width="39.5703125" customWidth="1"/>
    <col min="7" max="7" width="5.28515625" customWidth="1"/>
    <col min="8" max="8" width="18" style="3" bestFit="1" customWidth="1"/>
    <col min="9" max="9" width="4.7109375" style="24" customWidth="1"/>
    <col min="10" max="10" width="17.5703125" style="3" bestFit="1" customWidth="1"/>
    <col min="11" max="11" width="4.7109375" style="24" customWidth="1"/>
    <col min="12" max="12" width="10.42578125" style="3" bestFit="1" customWidth="1"/>
    <col min="13" max="13" width="4.7109375" style="24" customWidth="1"/>
    <col min="14" max="14" width="15.85546875" style="3" bestFit="1" customWidth="1"/>
    <col min="15" max="15" width="4.7109375" style="24" customWidth="1"/>
    <col min="16" max="16" width="12.7109375" style="3" bestFit="1" customWidth="1"/>
    <col min="17" max="17" width="4.7109375" style="24" customWidth="1"/>
    <col min="18" max="18" width="15.85546875" style="3" bestFit="1" customWidth="1"/>
  </cols>
  <sheetData>
    <row r="1" spans="1:18" s="69" customFormat="1" ht="14.45" x14ac:dyDescent="0.3">
      <c r="A1" s="68" t="s">
        <v>64</v>
      </c>
      <c r="I1" s="70"/>
      <c r="K1" s="70"/>
      <c r="M1" s="70"/>
      <c r="O1" s="70"/>
      <c r="Q1" s="70"/>
    </row>
    <row r="2" spans="1:18" s="69" customFormat="1" ht="14.45" x14ac:dyDescent="0.3">
      <c r="A2" s="68" t="s">
        <v>62</v>
      </c>
      <c r="I2" s="70"/>
      <c r="K2" s="70"/>
      <c r="M2" s="70"/>
      <c r="O2" s="70"/>
      <c r="Q2" s="70"/>
    </row>
    <row r="3" spans="1:18" ht="18" x14ac:dyDescent="0.3">
      <c r="A3" s="72" t="s">
        <v>12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18.75" customHeight="1" x14ac:dyDescent="0.35">
      <c r="A4" s="71" t="s">
        <v>61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</row>
    <row r="5" spans="1:18" ht="18.75" customHeight="1" x14ac:dyDescent="0.35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spans="1:18" ht="14.45" x14ac:dyDescent="0.3">
      <c r="H6" s="4">
        <v>-1</v>
      </c>
      <c r="I6" s="22"/>
      <c r="J6" s="4">
        <v>-2</v>
      </c>
      <c r="K6" s="22"/>
      <c r="L6" s="4">
        <v>-3</v>
      </c>
      <c r="M6" s="22"/>
      <c r="N6" s="4">
        <v>-4</v>
      </c>
      <c r="O6" s="47"/>
      <c r="P6" s="46">
        <v>-5</v>
      </c>
      <c r="R6" s="46">
        <v>-6</v>
      </c>
    </row>
    <row r="7" spans="1:18" s="2" customFormat="1" ht="60" x14ac:dyDescent="0.25">
      <c r="A7" s="62" t="s">
        <v>19</v>
      </c>
      <c r="B7" s="63"/>
      <c r="C7" s="63"/>
      <c r="D7" s="63"/>
      <c r="E7" s="63"/>
      <c r="F7" s="63"/>
      <c r="H7" s="11" t="s">
        <v>13</v>
      </c>
      <c r="I7" s="23" t="s">
        <v>0</v>
      </c>
      <c r="J7" s="11" t="s">
        <v>14</v>
      </c>
      <c r="K7" s="23" t="s">
        <v>1</v>
      </c>
      <c r="L7" s="11" t="s">
        <v>15</v>
      </c>
      <c r="M7" s="23" t="s">
        <v>2</v>
      </c>
      <c r="N7" s="11" t="s">
        <v>16</v>
      </c>
      <c r="O7" s="23" t="s">
        <v>3</v>
      </c>
      <c r="P7" s="11" t="s">
        <v>17</v>
      </c>
      <c r="Q7" s="23" t="s">
        <v>2</v>
      </c>
      <c r="R7" s="11" t="s">
        <v>18</v>
      </c>
    </row>
    <row r="8" spans="1:18" ht="14.45" x14ac:dyDescent="0.3">
      <c r="A8" s="10">
        <v>1</v>
      </c>
      <c r="B8" s="2" t="s">
        <v>51</v>
      </c>
      <c r="K8" s="25"/>
      <c r="O8" s="25"/>
    </row>
    <row r="9" spans="1:18" ht="14.45" x14ac:dyDescent="0.3">
      <c r="A9" s="10">
        <v>2</v>
      </c>
      <c r="K9" s="25"/>
      <c r="O9" s="25"/>
    </row>
    <row r="10" spans="1:18" ht="14.45" x14ac:dyDescent="0.3">
      <c r="A10" s="10">
        <v>3</v>
      </c>
      <c r="B10" s="2" t="s">
        <v>4</v>
      </c>
      <c r="K10" s="25"/>
      <c r="O10" s="25"/>
    </row>
    <row r="11" spans="1:18" ht="14.45" x14ac:dyDescent="0.3">
      <c r="A11" s="10">
        <v>4</v>
      </c>
      <c r="B11" s="2"/>
      <c r="C11" s="60" t="s">
        <v>38</v>
      </c>
      <c r="K11" s="25"/>
      <c r="O11" s="25"/>
    </row>
    <row r="12" spans="1:18" ht="14.45" x14ac:dyDescent="0.3">
      <c r="A12" s="10">
        <v>5</v>
      </c>
      <c r="B12" s="2"/>
      <c r="C12" s="1" t="s">
        <v>55</v>
      </c>
      <c r="K12" s="25"/>
      <c r="O12" s="25"/>
    </row>
    <row r="13" spans="1:18" ht="14.45" x14ac:dyDescent="0.3">
      <c r="A13" s="10">
        <v>6</v>
      </c>
      <c r="B13" s="2"/>
      <c r="C13">
        <v>312</v>
      </c>
      <c r="D13" t="s">
        <v>6</v>
      </c>
      <c r="H13" s="7">
        <v>2563376.41</v>
      </c>
      <c r="I13" s="25"/>
      <c r="J13" s="7">
        <f>2120794.04+(H13*(0.025/12*12))</f>
        <v>2184878.4502500002</v>
      </c>
      <c r="K13" s="25"/>
      <c r="L13" s="15">
        <v>0</v>
      </c>
      <c r="M13" s="25"/>
      <c r="N13" s="7">
        <f>H13-J13+L13</f>
        <v>378497.95974999992</v>
      </c>
      <c r="O13" s="25"/>
      <c r="P13" s="9">
        <v>4</v>
      </c>
      <c r="Q13" s="25"/>
      <c r="R13" s="7">
        <f>N13/4</f>
        <v>94624.48993749998</v>
      </c>
    </row>
    <row r="14" spans="1:18" ht="14.45" x14ac:dyDescent="0.3">
      <c r="A14" s="10">
        <v>7</v>
      </c>
      <c r="B14" s="2"/>
      <c r="H14" s="42">
        <f>SUM(H13)</f>
        <v>2563376.41</v>
      </c>
      <c r="I14" s="42"/>
      <c r="J14" s="42">
        <f>SUM(J13)</f>
        <v>2184878.4502500002</v>
      </c>
      <c r="K14" s="42"/>
      <c r="L14" s="14">
        <f>SUM(L13)</f>
        <v>0</v>
      </c>
      <c r="M14" s="42"/>
      <c r="N14" s="42">
        <f>SUM(N13)</f>
        <v>378497.95974999992</v>
      </c>
      <c r="O14" s="42"/>
      <c r="P14" s="42"/>
      <c r="Q14" s="42"/>
      <c r="R14" s="42">
        <f>SUM(R13)</f>
        <v>94624.48993749998</v>
      </c>
    </row>
    <row r="15" spans="1:18" ht="14.45" x14ac:dyDescent="0.3">
      <c r="A15" s="10">
        <v>8</v>
      </c>
      <c r="B15" s="2"/>
      <c r="C15" s="33" t="s">
        <v>56</v>
      </c>
      <c r="L15" s="14"/>
    </row>
    <row r="16" spans="1:18" ht="14.45" x14ac:dyDescent="0.3">
      <c r="A16" s="10">
        <v>9</v>
      </c>
      <c r="B16" s="2"/>
      <c r="C16">
        <v>311</v>
      </c>
      <c r="D16" t="s">
        <v>5</v>
      </c>
      <c r="H16" s="6">
        <v>59056.19</v>
      </c>
      <c r="I16" s="25"/>
      <c r="J16" s="6">
        <f>40038.11+(H16*(0.021/12*12))</f>
        <v>41278.289989999997</v>
      </c>
      <c r="K16" s="25"/>
      <c r="L16" s="14">
        <v>0</v>
      </c>
      <c r="M16" s="25"/>
      <c r="N16" s="6">
        <f>H16-J16+L16</f>
        <v>17777.900010000005</v>
      </c>
      <c r="O16" s="25"/>
      <c r="P16" s="9">
        <v>4</v>
      </c>
      <c r="Q16" s="25"/>
      <c r="R16" s="6">
        <f>N16/4</f>
        <v>4444.4750025000012</v>
      </c>
    </row>
    <row r="17" spans="1:18" ht="14.45" x14ac:dyDescent="0.3">
      <c r="A17" s="10">
        <v>10</v>
      </c>
      <c r="B17" s="2"/>
      <c r="C17">
        <v>312</v>
      </c>
      <c r="D17" t="s">
        <v>6</v>
      </c>
      <c r="H17" s="7">
        <v>411145.92</v>
      </c>
      <c r="I17" s="25"/>
      <c r="J17" s="7">
        <f>207513.36+(H17*(0.025/12*12))</f>
        <v>217792.00799999997</v>
      </c>
      <c r="K17" s="25"/>
      <c r="L17" s="15">
        <v>0</v>
      </c>
      <c r="M17" s="25"/>
      <c r="N17" s="7">
        <f>H17-J17+L17</f>
        <v>193353.91200000001</v>
      </c>
      <c r="O17" s="25"/>
      <c r="P17" s="9">
        <v>4</v>
      </c>
      <c r="Q17" s="25"/>
      <c r="R17" s="7">
        <f>N17/4</f>
        <v>48338.478000000003</v>
      </c>
    </row>
    <row r="18" spans="1:18" ht="14.45" x14ac:dyDescent="0.3">
      <c r="A18" s="10">
        <v>11</v>
      </c>
      <c r="B18" s="2"/>
      <c r="H18" s="42">
        <f>SUM(H16:H17)</f>
        <v>470202.11</v>
      </c>
      <c r="I18" s="42"/>
      <c r="J18" s="42">
        <f>SUM(J16:J17)</f>
        <v>259070.29798999996</v>
      </c>
      <c r="K18" s="42"/>
      <c r="L18" s="14">
        <f>SUM(L16:L17)</f>
        <v>0</v>
      </c>
      <c r="M18" s="42"/>
      <c r="N18" s="42">
        <f>SUM(N16:N17)</f>
        <v>211131.81201000002</v>
      </c>
      <c r="O18" s="42"/>
      <c r="P18" s="42"/>
      <c r="Q18" s="42"/>
      <c r="R18" s="42">
        <f>SUM(R16:R17)</f>
        <v>52782.953002500006</v>
      </c>
    </row>
    <row r="19" spans="1:18" ht="14.45" x14ac:dyDescent="0.3">
      <c r="A19" s="10">
        <v>12</v>
      </c>
      <c r="B19" s="2"/>
      <c r="C19" s="33" t="s">
        <v>57</v>
      </c>
      <c r="L19" s="14"/>
    </row>
    <row r="20" spans="1:18" ht="14.45" x14ac:dyDescent="0.3">
      <c r="A20" s="10">
        <v>13</v>
      </c>
      <c r="B20" s="2"/>
      <c r="C20">
        <v>311</v>
      </c>
      <c r="D20" t="s">
        <v>5</v>
      </c>
      <c r="H20" s="7">
        <v>87560.23</v>
      </c>
      <c r="I20" s="25"/>
      <c r="J20" s="7">
        <f>43514.53+(H20*(0.021/12*12))</f>
        <v>45353.294829999999</v>
      </c>
      <c r="K20" s="25"/>
      <c r="L20" s="15">
        <v>0</v>
      </c>
      <c r="M20" s="25"/>
      <c r="N20" s="7">
        <f>H20-J20+L20</f>
        <v>42206.935169999997</v>
      </c>
      <c r="O20" s="25"/>
      <c r="P20" s="9">
        <v>4</v>
      </c>
      <c r="Q20" s="25"/>
      <c r="R20" s="7">
        <f>N20/4</f>
        <v>10551.733792499999</v>
      </c>
    </row>
    <row r="21" spans="1:18" ht="14.45" x14ac:dyDescent="0.3">
      <c r="A21" s="10">
        <v>14</v>
      </c>
      <c r="B21" s="2"/>
      <c r="H21" s="51">
        <f>SUM(H20)</f>
        <v>87560.23</v>
      </c>
      <c r="I21" s="40"/>
      <c r="J21" s="51">
        <f>SUM(J20)</f>
        <v>45353.294829999999</v>
      </c>
      <c r="K21" s="40"/>
      <c r="L21" s="14">
        <f>SUM(L20)</f>
        <v>0</v>
      </c>
      <c r="M21" s="40"/>
      <c r="N21" s="51">
        <f>SUM(N20)</f>
        <v>42206.935169999997</v>
      </c>
      <c r="O21" s="40"/>
      <c r="P21" s="41"/>
      <c r="Q21" s="40"/>
      <c r="R21" s="51">
        <f>SUM(R20)</f>
        <v>10551.733792499999</v>
      </c>
    </row>
    <row r="22" spans="1:18" ht="14.45" x14ac:dyDescent="0.3">
      <c r="A22" s="10">
        <v>15</v>
      </c>
      <c r="B22" s="2"/>
      <c r="C22" s="33" t="s">
        <v>58</v>
      </c>
      <c r="L22" s="14"/>
    </row>
    <row r="23" spans="1:18" x14ac:dyDescent="0.25">
      <c r="A23" s="10">
        <v>16</v>
      </c>
      <c r="B23" s="2"/>
      <c r="C23">
        <v>311</v>
      </c>
      <c r="D23" t="s">
        <v>5</v>
      </c>
      <c r="H23" s="7">
        <v>5894.93</v>
      </c>
      <c r="I23" s="25"/>
      <c r="J23" s="7">
        <f>-4592.73+(H23*(0.021/12*12))</f>
        <v>-4468.9364699999996</v>
      </c>
      <c r="K23" s="25"/>
      <c r="L23" s="15">
        <v>0</v>
      </c>
      <c r="M23" s="25"/>
      <c r="N23" s="7">
        <f>H23-J23+L23</f>
        <v>10363.866470000001</v>
      </c>
      <c r="O23" s="25"/>
      <c r="P23" s="9">
        <v>4</v>
      </c>
      <c r="Q23" s="25"/>
      <c r="R23" s="7">
        <f>N23/4</f>
        <v>2590.9666175000002</v>
      </c>
    </row>
    <row r="24" spans="1:18" x14ac:dyDescent="0.25">
      <c r="A24" s="10">
        <v>17</v>
      </c>
      <c r="B24" s="2"/>
      <c r="H24" s="51">
        <f>SUM(H23)</f>
        <v>5894.93</v>
      </c>
      <c r="I24" s="40"/>
      <c r="J24" s="51">
        <f>SUM(J23)</f>
        <v>-4468.9364699999996</v>
      </c>
      <c r="K24" s="40"/>
      <c r="L24" s="14">
        <f>SUM(L23)</f>
        <v>0</v>
      </c>
      <c r="M24" s="40"/>
      <c r="N24" s="51">
        <f>SUM(N23)</f>
        <v>10363.866470000001</v>
      </c>
      <c r="O24" s="40"/>
      <c r="P24" s="41"/>
      <c r="Q24" s="40"/>
      <c r="R24" s="51">
        <f>SUM(R23)</f>
        <v>2590.9666175000002</v>
      </c>
    </row>
    <row r="25" spans="1:18" x14ac:dyDescent="0.25">
      <c r="A25" s="10">
        <v>18</v>
      </c>
      <c r="B25" s="2"/>
      <c r="C25" s="33" t="s">
        <v>59</v>
      </c>
      <c r="L25" s="14"/>
    </row>
    <row r="26" spans="1:18" x14ac:dyDescent="0.25">
      <c r="A26" s="10">
        <v>19</v>
      </c>
      <c r="B26" s="2"/>
      <c r="C26">
        <v>311</v>
      </c>
      <c r="D26" t="s">
        <v>5</v>
      </c>
      <c r="H26" s="7">
        <v>92013.09</v>
      </c>
      <c r="I26" s="25"/>
      <c r="J26" s="7">
        <f>13302.93+(H26*(0.021/12*12))</f>
        <v>15235.204890000001</v>
      </c>
      <c r="K26" s="25"/>
      <c r="L26" s="15">
        <v>0</v>
      </c>
      <c r="M26" s="25"/>
      <c r="N26" s="7">
        <f>H26-J26+L26</f>
        <v>76777.885110000003</v>
      </c>
      <c r="O26" s="25"/>
      <c r="P26" s="9">
        <v>4</v>
      </c>
      <c r="Q26" s="25"/>
      <c r="R26" s="7">
        <f>N26/4</f>
        <v>19194.471277500001</v>
      </c>
    </row>
    <row r="27" spans="1:18" x14ac:dyDescent="0.25">
      <c r="A27" s="10">
        <v>20</v>
      </c>
      <c r="B27" s="2"/>
      <c r="H27" s="51">
        <f>SUM(H26)</f>
        <v>92013.09</v>
      </c>
      <c r="I27" s="51"/>
      <c r="J27" s="51">
        <f>SUM(J26)</f>
        <v>15235.204890000001</v>
      </c>
      <c r="K27" s="51"/>
      <c r="L27" s="34">
        <f>SUM(L26)</f>
        <v>0</v>
      </c>
      <c r="M27" s="51"/>
      <c r="N27" s="51">
        <f>SUM(N26)</f>
        <v>76777.885110000003</v>
      </c>
      <c r="O27" s="51"/>
      <c r="P27" s="51"/>
      <c r="Q27" s="51"/>
      <c r="R27" s="51">
        <f>SUM(R26)</f>
        <v>19194.471277500001</v>
      </c>
    </row>
    <row r="28" spans="1:18" x14ac:dyDescent="0.25">
      <c r="A28" s="10">
        <v>21</v>
      </c>
      <c r="D28" s="13" t="s">
        <v>39</v>
      </c>
      <c r="H28" s="21">
        <f>H14+H18+H21+H24+H27</f>
        <v>3219046.77</v>
      </c>
      <c r="I28" s="53"/>
      <c r="J28" s="21">
        <f>J14+J18+J21+J24+J27</f>
        <v>2500068.3114900002</v>
      </c>
      <c r="K28" s="53"/>
      <c r="L28" s="55">
        <f>L14+L18+L21+L24+L27</f>
        <v>0</v>
      </c>
      <c r="M28" s="53"/>
      <c r="N28" s="21">
        <f>N14+N18+N21+N24+N27</f>
        <v>718978.45850999991</v>
      </c>
      <c r="O28" s="53"/>
      <c r="P28" s="54"/>
      <c r="Q28" s="53"/>
      <c r="R28" s="21">
        <f>R14+R18+R21+R24+R27</f>
        <v>179744.61462749998</v>
      </c>
    </row>
    <row r="29" spans="1:18" x14ac:dyDescent="0.25">
      <c r="A29" s="10">
        <v>22</v>
      </c>
      <c r="K29" s="25"/>
      <c r="L29" s="14"/>
      <c r="O29" s="25"/>
      <c r="P29" s="8"/>
    </row>
    <row r="30" spans="1:18" x14ac:dyDescent="0.25">
      <c r="A30" s="10">
        <v>23</v>
      </c>
      <c r="B30" s="31" t="s">
        <v>25</v>
      </c>
      <c r="K30" s="25"/>
      <c r="L30" s="14"/>
      <c r="O30" s="25"/>
      <c r="P30" s="8"/>
    </row>
    <row r="31" spans="1:18" x14ac:dyDescent="0.25">
      <c r="A31" s="10">
        <v>24</v>
      </c>
      <c r="B31" s="31"/>
      <c r="C31" s="60" t="s">
        <v>32</v>
      </c>
      <c r="K31" s="25"/>
      <c r="L31" s="14"/>
      <c r="O31" s="25"/>
      <c r="P31" s="8"/>
    </row>
    <row r="32" spans="1:18" x14ac:dyDescent="0.25">
      <c r="A32" s="10">
        <v>25</v>
      </c>
      <c r="B32" s="31"/>
      <c r="C32" s="33" t="s">
        <v>56</v>
      </c>
      <c r="K32" s="25"/>
      <c r="L32" s="14"/>
      <c r="O32" s="25"/>
      <c r="P32" s="8"/>
    </row>
    <row r="33" spans="1:18" x14ac:dyDescent="0.25">
      <c r="A33" s="10">
        <v>26</v>
      </c>
      <c r="B33" s="31"/>
      <c r="C33">
        <v>341</v>
      </c>
      <c r="D33" t="s">
        <v>20</v>
      </c>
      <c r="H33" s="6">
        <v>82857.820000000007</v>
      </c>
      <c r="I33" s="25"/>
      <c r="J33" s="6">
        <v>61197.37</v>
      </c>
      <c r="K33" s="25"/>
      <c r="L33" s="14">
        <v>0</v>
      </c>
      <c r="M33" s="25"/>
      <c r="N33" s="6">
        <f>H33-J33+L33</f>
        <v>21660.450000000004</v>
      </c>
      <c r="O33" s="25"/>
      <c r="P33" s="9">
        <v>4</v>
      </c>
      <c r="Q33" s="25"/>
      <c r="R33" s="6">
        <f>N33/4</f>
        <v>5415.1125000000011</v>
      </c>
    </row>
    <row r="34" spans="1:18" x14ac:dyDescent="0.25">
      <c r="A34" s="10">
        <v>27</v>
      </c>
      <c r="B34" s="31"/>
      <c r="C34">
        <v>343</v>
      </c>
      <c r="D34" t="s">
        <v>22</v>
      </c>
      <c r="H34" s="7">
        <v>3138.97</v>
      </c>
      <c r="I34" s="25"/>
      <c r="J34" s="7">
        <v>2340.36</v>
      </c>
      <c r="K34" s="25"/>
      <c r="L34" s="15">
        <v>0</v>
      </c>
      <c r="M34" s="25"/>
      <c r="N34" s="7">
        <f>H34-J34+L34</f>
        <v>798.60999999999967</v>
      </c>
      <c r="O34" s="25"/>
      <c r="P34" s="9">
        <v>4</v>
      </c>
      <c r="Q34" s="25"/>
      <c r="R34" s="7">
        <f>N34/4</f>
        <v>199.65249999999992</v>
      </c>
    </row>
    <row r="35" spans="1:18" x14ac:dyDescent="0.25">
      <c r="A35" s="10">
        <v>28</v>
      </c>
      <c r="B35" s="31"/>
      <c r="D35" s="1"/>
      <c r="H35" s="51">
        <f>SUM(H33:H34)</f>
        <v>85996.790000000008</v>
      </c>
      <c r="I35" s="40"/>
      <c r="J35" s="51">
        <f>SUM(J33:J34)</f>
        <v>63537.73</v>
      </c>
      <c r="K35" s="40"/>
      <c r="L35" s="52">
        <f>SUM(L33:L34)</f>
        <v>0</v>
      </c>
      <c r="M35" s="40"/>
      <c r="N35" s="51">
        <f>SUM(N33:N34)</f>
        <v>22459.060000000005</v>
      </c>
      <c r="O35" s="40"/>
      <c r="P35" s="41"/>
      <c r="Q35" s="40"/>
      <c r="R35" s="51">
        <f>SUM(R33:R34)</f>
        <v>5614.7650000000012</v>
      </c>
    </row>
    <row r="36" spans="1:18" x14ac:dyDescent="0.25">
      <c r="A36" s="10">
        <v>29</v>
      </c>
      <c r="B36" s="31"/>
      <c r="C36" s="33" t="s">
        <v>57</v>
      </c>
      <c r="H36" s="6"/>
      <c r="I36" s="25"/>
      <c r="J36" s="6"/>
      <c r="K36" s="25"/>
      <c r="L36" s="14"/>
      <c r="M36" s="25"/>
      <c r="N36" s="6"/>
      <c r="O36" s="25"/>
      <c r="P36" s="9"/>
      <c r="Q36" s="25"/>
      <c r="R36" s="6"/>
    </row>
    <row r="37" spans="1:18" x14ac:dyDescent="0.25">
      <c r="A37" s="10">
        <v>30</v>
      </c>
      <c r="B37" s="31"/>
      <c r="C37">
        <v>342</v>
      </c>
      <c r="D37" t="s">
        <v>21</v>
      </c>
      <c r="H37" s="7">
        <v>749025.94</v>
      </c>
      <c r="I37" s="25"/>
      <c r="J37" s="7">
        <v>376907.76</v>
      </c>
      <c r="K37" s="25"/>
      <c r="L37" s="15">
        <v>0</v>
      </c>
      <c r="M37" s="25"/>
      <c r="N37" s="7">
        <f>H37-J37+L37</f>
        <v>372118.17999999993</v>
      </c>
      <c r="O37" s="25"/>
      <c r="P37" s="9">
        <v>4</v>
      </c>
      <c r="Q37" s="25"/>
      <c r="R37" s="7">
        <f>N37/4</f>
        <v>93029.544999999984</v>
      </c>
    </row>
    <row r="38" spans="1:18" x14ac:dyDescent="0.25">
      <c r="A38" s="10">
        <v>31</v>
      </c>
      <c r="B38" s="31"/>
      <c r="D38" s="1"/>
      <c r="H38" s="51">
        <f>SUM(H37)</f>
        <v>749025.94</v>
      </c>
      <c r="I38" s="25"/>
      <c r="J38" s="51">
        <f>SUM(J37)</f>
        <v>376907.76</v>
      </c>
      <c r="K38" s="25"/>
      <c r="L38" s="14">
        <f>SUM(L37)</f>
        <v>0</v>
      </c>
      <c r="M38" s="25"/>
      <c r="N38" s="51">
        <f>SUM(N37)</f>
        <v>372118.17999999993</v>
      </c>
      <c r="O38" s="25"/>
      <c r="P38" s="9"/>
      <c r="Q38" s="25"/>
      <c r="R38" s="51">
        <f>SUM(R37)</f>
        <v>93029.544999999984</v>
      </c>
    </row>
    <row r="39" spans="1:18" x14ac:dyDescent="0.25">
      <c r="A39" s="10">
        <v>32</v>
      </c>
      <c r="B39" s="31"/>
      <c r="C39" s="33" t="s">
        <v>58</v>
      </c>
      <c r="H39" s="6"/>
      <c r="I39" s="25"/>
      <c r="J39" s="6"/>
      <c r="K39" s="25"/>
      <c r="L39" s="14"/>
      <c r="M39" s="25"/>
      <c r="N39" s="6"/>
      <c r="O39" s="25"/>
      <c r="P39" s="9"/>
      <c r="Q39" s="25"/>
      <c r="R39" s="6"/>
    </row>
    <row r="40" spans="1:18" x14ac:dyDescent="0.25">
      <c r="A40" s="10">
        <v>33</v>
      </c>
      <c r="B40" s="31"/>
      <c r="C40">
        <v>346.5</v>
      </c>
      <c r="D40" t="s">
        <v>10</v>
      </c>
      <c r="H40" s="7">
        <v>0</v>
      </c>
      <c r="I40" s="25"/>
      <c r="J40" s="7">
        <v>219.68</v>
      </c>
      <c r="K40" s="25"/>
      <c r="L40" s="15">
        <v>0</v>
      </c>
      <c r="M40" s="25"/>
      <c r="N40" s="7">
        <f>H40-J40+L40</f>
        <v>-219.68</v>
      </c>
      <c r="O40" s="25"/>
      <c r="P40" s="9">
        <v>4</v>
      </c>
      <c r="Q40" s="25"/>
      <c r="R40" s="7">
        <f>N40/4</f>
        <v>-54.92</v>
      </c>
    </row>
    <row r="41" spans="1:18" x14ac:dyDescent="0.25">
      <c r="A41" s="10">
        <v>34</v>
      </c>
      <c r="B41" s="31"/>
      <c r="D41" s="1"/>
      <c r="H41" s="6">
        <f>SUM(H40)</f>
        <v>0</v>
      </c>
      <c r="I41" s="25"/>
      <c r="J41" s="6">
        <f>SUM(J40)</f>
        <v>219.68</v>
      </c>
      <c r="K41" s="25"/>
      <c r="L41" s="14">
        <f>SUM(L40)</f>
        <v>0</v>
      </c>
      <c r="M41" s="25"/>
      <c r="N41" s="6">
        <f>SUM(N40)</f>
        <v>-219.68</v>
      </c>
      <c r="O41" s="25"/>
      <c r="P41" s="9"/>
      <c r="Q41" s="25"/>
      <c r="R41" s="6">
        <f>SUM(R40)</f>
        <v>-54.92</v>
      </c>
    </row>
    <row r="42" spans="1:18" x14ac:dyDescent="0.25">
      <c r="A42" s="10">
        <v>35</v>
      </c>
      <c r="B42" s="31"/>
      <c r="C42" s="33" t="s">
        <v>59</v>
      </c>
      <c r="H42" s="6"/>
      <c r="I42" s="25"/>
      <c r="J42" s="6"/>
      <c r="K42" s="25"/>
      <c r="L42" s="14"/>
      <c r="M42" s="25"/>
      <c r="N42" s="6"/>
      <c r="O42" s="25"/>
      <c r="P42" s="9"/>
      <c r="Q42" s="25"/>
      <c r="R42" s="6"/>
    </row>
    <row r="43" spans="1:18" x14ac:dyDescent="0.25">
      <c r="A43" s="10">
        <v>36</v>
      </c>
      <c r="B43" s="31"/>
      <c r="C43">
        <v>341</v>
      </c>
      <c r="D43" t="s">
        <v>20</v>
      </c>
      <c r="H43" s="6">
        <v>148511.20000000001</v>
      </c>
      <c r="I43" s="25"/>
      <c r="J43" s="6">
        <v>47868.09</v>
      </c>
      <c r="K43" s="25"/>
      <c r="L43" s="14">
        <v>0</v>
      </c>
      <c r="M43" s="25"/>
      <c r="N43" s="6">
        <f>H43-J43+L43</f>
        <v>100643.11000000002</v>
      </c>
      <c r="O43" s="25"/>
      <c r="P43" s="9">
        <v>4</v>
      </c>
      <c r="Q43" s="25"/>
      <c r="R43" s="6">
        <f>N43/4</f>
        <v>25160.777500000004</v>
      </c>
    </row>
    <row r="44" spans="1:18" x14ac:dyDescent="0.25">
      <c r="A44" s="10">
        <v>37</v>
      </c>
      <c r="B44" s="31"/>
      <c r="C44">
        <v>342</v>
      </c>
      <c r="D44" t="s">
        <v>21</v>
      </c>
      <c r="H44" s="6">
        <v>1730934.74</v>
      </c>
      <c r="I44" s="25"/>
      <c r="J44" s="6">
        <v>602894.76</v>
      </c>
      <c r="K44" s="25"/>
      <c r="L44" s="14">
        <v>0</v>
      </c>
      <c r="M44" s="25"/>
      <c r="N44" s="6">
        <f>H44-J44+L44</f>
        <v>1128039.98</v>
      </c>
      <c r="O44" s="25"/>
      <c r="P44" s="9">
        <v>4</v>
      </c>
      <c r="Q44" s="25"/>
      <c r="R44" s="6">
        <f>N44/4</f>
        <v>282009.995</v>
      </c>
    </row>
    <row r="45" spans="1:18" x14ac:dyDescent="0.25">
      <c r="A45" s="10">
        <v>38</v>
      </c>
      <c r="B45" s="31"/>
      <c r="C45">
        <v>345</v>
      </c>
      <c r="D45" t="s">
        <v>8</v>
      </c>
      <c r="H45" s="7">
        <v>60746.93</v>
      </c>
      <c r="I45" s="25"/>
      <c r="J45" s="7">
        <v>15707.3</v>
      </c>
      <c r="K45" s="25"/>
      <c r="L45" s="15">
        <v>0</v>
      </c>
      <c r="M45" s="25"/>
      <c r="N45" s="7">
        <f>H45-J45+L45</f>
        <v>45039.630000000005</v>
      </c>
      <c r="O45" s="25"/>
      <c r="P45" s="9">
        <v>4</v>
      </c>
      <c r="Q45" s="25"/>
      <c r="R45" s="7">
        <f>N45/4</f>
        <v>11259.907500000001</v>
      </c>
    </row>
    <row r="46" spans="1:18" x14ac:dyDescent="0.25">
      <c r="A46" s="10">
        <v>39</v>
      </c>
      <c r="B46" s="31"/>
      <c r="H46" s="51">
        <f>SUM(H43:H45)</f>
        <v>1940192.8699999999</v>
      </c>
      <c r="I46" s="40"/>
      <c r="J46" s="51">
        <f>SUM(J43:J45)</f>
        <v>666470.15</v>
      </c>
      <c r="K46" s="40"/>
      <c r="L46" s="45">
        <f>SUM(L43:L45)</f>
        <v>0</v>
      </c>
      <c r="M46" s="40"/>
      <c r="N46" s="51">
        <f>SUM(N43:N45)</f>
        <v>1273722.7200000002</v>
      </c>
      <c r="O46" s="40"/>
      <c r="P46" s="41"/>
      <c r="Q46" s="40"/>
      <c r="R46" s="51">
        <f>SUM(R43:R45)</f>
        <v>318430.68000000005</v>
      </c>
    </row>
    <row r="47" spans="1:18" x14ac:dyDescent="0.25">
      <c r="A47" s="10">
        <v>40</v>
      </c>
      <c r="B47" s="31"/>
      <c r="D47" s="1" t="s">
        <v>33</v>
      </c>
      <c r="H47" s="37">
        <f>H35+H38+H41+H46</f>
        <v>2775215.5999999996</v>
      </c>
      <c r="I47" s="25"/>
      <c r="J47" s="37">
        <f>J35+J38+J41+J46</f>
        <v>1107135.32</v>
      </c>
      <c r="K47" s="25"/>
      <c r="L47" s="34">
        <f>L35+L38+L41+L46</f>
        <v>0</v>
      </c>
      <c r="M47" s="25"/>
      <c r="N47" s="37">
        <f>N35+N38+N41+N46</f>
        <v>1668080.2800000003</v>
      </c>
      <c r="O47" s="25"/>
      <c r="P47" s="9"/>
      <c r="Q47" s="25"/>
      <c r="R47" s="37">
        <f>R35+R38+R41+R46</f>
        <v>417020.07000000007</v>
      </c>
    </row>
    <row r="48" spans="1:18" x14ac:dyDescent="0.25">
      <c r="A48" s="10">
        <v>41</v>
      </c>
      <c r="B48" s="31"/>
      <c r="D48" s="1"/>
      <c r="K48" s="25"/>
      <c r="L48" s="14"/>
      <c r="O48" s="25"/>
      <c r="P48" s="8"/>
    </row>
    <row r="49" spans="1:18" x14ac:dyDescent="0.25">
      <c r="A49" s="10">
        <v>42</v>
      </c>
      <c r="B49" s="31"/>
      <c r="C49" s="60" t="s">
        <v>34</v>
      </c>
      <c r="K49" s="25"/>
      <c r="L49" s="14"/>
      <c r="O49" s="25"/>
      <c r="P49" s="8"/>
    </row>
    <row r="50" spans="1:18" x14ac:dyDescent="0.25">
      <c r="A50" s="10">
        <v>43</v>
      </c>
      <c r="B50" s="31"/>
      <c r="C50" s="33" t="s">
        <v>56</v>
      </c>
      <c r="K50" s="25"/>
      <c r="L50" s="14"/>
      <c r="O50" s="25"/>
      <c r="P50" s="8"/>
    </row>
    <row r="51" spans="1:18" x14ac:dyDescent="0.25">
      <c r="A51" s="10">
        <v>44</v>
      </c>
      <c r="B51" s="31"/>
      <c r="C51">
        <v>343</v>
      </c>
      <c r="D51" t="s">
        <v>22</v>
      </c>
      <c r="H51" s="7">
        <v>351987.56</v>
      </c>
      <c r="J51" s="7">
        <v>211413.23</v>
      </c>
      <c r="K51" s="25"/>
      <c r="L51" s="15">
        <v>0</v>
      </c>
      <c r="M51" s="25"/>
      <c r="N51" s="7">
        <f>H51-J51+L51</f>
        <v>140574.32999999999</v>
      </c>
      <c r="O51" s="25"/>
      <c r="P51" s="9">
        <v>4</v>
      </c>
      <c r="Q51" s="25"/>
      <c r="R51" s="7">
        <f>N51/4</f>
        <v>35143.582499999997</v>
      </c>
    </row>
    <row r="52" spans="1:18" x14ac:dyDescent="0.25">
      <c r="A52" s="10">
        <v>45</v>
      </c>
      <c r="B52" s="31"/>
      <c r="D52" s="1" t="s">
        <v>35</v>
      </c>
      <c r="H52" s="16">
        <f>SUM(H51:H51)</f>
        <v>351987.56</v>
      </c>
      <c r="I52" s="25"/>
      <c r="J52" s="16">
        <f>SUM(J51:J51)</f>
        <v>211413.23</v>
      </c>
      <c r="K52" s="25"/>
      <c r="L52" s="14">
        <f>SUM(L51:L51)</f>
        <v>0</v>
      </c>
      <c r="M52" s="25"/>
      <c r="N52" s="16">
        <f>SUM(N51:N51)</f>
        <v>140574.32999999999</v>
      </c>
      <c r="O52" s="25"/>
      <c r="P52" s="9"/>
      <c r="Q52" s="25"/>
      <c r="R52" s="16">
        <f>SUM(R51:R51)</f>
        <v>35143.582499999997</v>
      </c>
    </row>
    <row r="53" spans="1:18" x14ac:dyDescent="0.25">
      <c r="A53" s="10">
        <v>46</v>
      </c>
      <c r="B53" s="31"/>
      <c r="D53" s="1"/>
      <c r="K53" s="25"/>
      <c r="L53" s="14"/>
      <c r="O53" s="25"/>
      <c r="P53" s="8"/>
    </row>
    <row r="54" spans="1:18" x14ac:dyDescent="0.25">
      <c r="A54" s="10">
        <v>47</v>
      </c>
      <c r="B54" s="31"/>
      <c r="C54" s="60" t="s">
        <v>36</v>
      </c>
      <c r="K54" s="25"/>
      <c r="L54" s="14"/>
      <c r="O54" s="25"/>
      <c r="P54" s="8"/>
    </row>
    <row r="55" spans="1:18" x14ac:dyDescent="0.25">
      <c r="A55" s="10">
        <v>48</v>
      </c>
      <c r="B55" s="31"/>
      <c r="C55" s="33" t="s">
        <v>56</v>
      </c>
      <c r="K55" s="25"/>
      <c r="L55" s="14"/>
      <c r="O55" s="25"/>
      <c r="P55" s="8"/>
    </row>
    <row r="56" spans="1:18" x14ac:dyDescent="0.25">
      <c r="A56" s="10">
        <v>49</v>
      </c>
      <c r="B56" s="31"/>
      <c r="C56">
        <v>343</v>
      </c>
      <c r="D56" t="s">
        <v>22</v>
      </c>
      <c r="H56" s="7">
        <v>385712.87</v>
      </c>
      <c r="J56" s="7">
        <v>258657.25</v>
      </c>
      <c r="K56" s="25"/>
      <c r="L56" s="14">
        <v>0</v>
      </c>
      <c r="M56" s="25"/>
      <c r="N56" s="7">
        <f>H56-J56+L56</f>
        <v>127055.62</v>
      </c>
      <c r="O56" s="25"/>
      <c r="P56" s="9">
        <v>4</v>
      </c>
      <c r="Q56" s="25"/>
      <c r="R56" s="7">
        <f>N56/4</f>
        <v>31763.904999999999</v>
      </c>
    </row>
    <row r="57" spans="1:18" x14ac:dyDescent="0.25">
      <c r="A57" s="10">
        <v>50</v>
      </c>
      <c r="B57" s="31"/>
      <c r="D57" s="1" t="s">
        <v>37</v>
      </c>
      <c r="H57" s="16">
        <f>SUM(H56:H56)</f>
        <v>385712.87</v>
      </c>
      <c r="I57" s="25"/>
      <c r="J57" s="16">
        <f>SUM(J56:J56)</f>
        <v>258657.25</v>
      </c>
      <c r="K57" s="25"/>
      <c r="L57" s="34">
        <f>SUM(L56:L56)</f>
        <v>0</v>
      </c>
      <c r="M57" s="25"/>
      <c r="N57" s="16">
        <f>SUM(N56:N56)</f>
        <v>127055.62</v>
      </c>
      <c r="O57" s="25"/>
      <c r="P57" s="9"/>
      <c r="Q57" s="25"/>
      <c r="R57" s="16">
        <f>SUM(R56:R56)</f>
        <v>31763.904999999999</v>
      </c>
    </row>
    <row r="58" spans="1:18" x14ac:dyDescent="0.25">
      <c r="A58" s="10">
        <v>51</v>
      </c>
      <c r="B58" s="31"/>
      <c r="D58" s="13" t="s">
        <v>49</v>
      </c>
      <c r="H58" s="21">
        <f>H47+H52+H57</f>
        <v>3512916.03</v>
      </c>
      <c r="I58" s="26"/>
      <c r="J58" s="21">
        <f>J47+J52+J57</f>
        <v>1577205.8</v>
      </c>
      <c r="K58" s="25"/>
      <c r="L58" s="34">
        <f>L47+L52+L57</f>
        <v>0</v>
      </c>
      <c r="M58" s="26"/>
      <c r="N58" s="21">
        <f>N47+N52+N57</f>
        <v>1935710.2300000004</v>
      </c>
      <c r="O58" s="25"/>
      <c r="P58" s="29"/>
      <c r="Q58" s="26"/>
      <c r="R58" s="21">
        <f>R47+R52+R57</f>
        <v>483927.55750000011</v>
      </c>
    </row>
    <row r="59" spans="1:18" x14ac:dyDescent="0.25">
      <c r="A59" s="10">
        <v>52</v>
      </c>
      <c r="B59" s="31"/>
      <c r="D59" s="1"/>
      <c r="K59" s="25"/>
      <c r="L59" s="14"/>
      <c r="O59" s="25"/>
      <c r="P59" s="8"/>
    </row>
    <row r="60" spans="1:18" x14ac:dyDescent="0.25">
      <c r="A60" s="10">
        <v>53</v>
      </c>
      <c r="C60" s="61" t="s">
        <v>26</v>
      </c>
      <c r="K60" s="25"/>
      <c r="L60" s="14"/>
      <c r="O60" s="25"/>
      <c r="P60" s="8"/>
    </row>
    <row r="61" spans="1:18" x14ac:dyDescent="0.25">
      <c r="A61" s="10">
        <v>54</v>
      </c>
      <c r="C61" s="33" t="s">
        <v>56</v>
      </c>
      <c r="K61" s="25"/>
      <c r="L61" s="14"/>
      <c r="O61" s="25"/>
      <c r="P61" s="8"/>
    </row>
    <row r="62" spans="1:18" x14ac:dyDescent="0.25">
      <c r="A62" s="10">
        <v>55</v>
      </c>
      <c r="C62">
        <v>343</v>
      </c>
      <c r="D62" t="s">
        <v>22</v>
      </c>
      <c r="H62" s="49">
        <v>9372.84</v>
      </c>
      <c r="J62" s="49">
        <v>475.67</v>
      </c>
      <c r="K62" s="25"/>
      <c r="L62" s="15">
        <v>0</v>
      </c>
      <c r="N62" s="7">
        <f>H62-J62+L62</f>
        <v>8897.17</v>
      </c>
      <c r="O62" s="25"/>
      <c r="P62" s="9">
        <v>4</v>
      </c>
      <c r="Q62" s="25"/>
      <c r="R62" s="7">
        <f>N62/4</f>
        <v>2224.2925</v>
      </c>
    </row>
    <row r="63" spans="1:18" x14ac:dyDescent="0.25">
      <c r="A63" s="10">
        <v>56</v>
      </c>
      <c r="D63" s="1"/>
      <c r="H63" s="48">
        <f>SUM(H62)</f>
        <v>9372.84</v>
      </c>
      <c r="I63" s="43"/>
      <c r="J63" s="48">
        <f>SUM(J62)</f>
        <v>475.67</v>
      </c>
      <c r="K63" s="40"/>
      <c r="L63" s="45">
        <f>SUM(L62)</f>
        <v>0</v>
      </c>
      <c r="M63" s="43"/>
      <c r="N63" s="42">
        <f>SUM(N62)</f>
        <v>8897.17</v>
      </c>
      <c r="O63" s="40"/>
      <c r="P63" s="44"/>
      <c r="Q63" s="43"/>
      <c r="R63" s="42">
        <f>SUM(R62)</f>
        <v>2224.2925</v>
      </c>
    </row>
    <row r="64" spans="1:18" x14ac:dyDescent="0.25">
      <c r="A64" s="10">
        <v>57</v>
      </c>
      <c r="C64" s="33" t="s">
        <v>57</v>
      </c>
      <c r="H64" s="50"/>
      <c r="J64" s="50"/>
      <c r="K64" s="25"/>
      <c r="L64" s="14"/>
      <c r="O64" s="25"/>
      <c r="P64" s="8"/>
    </row>
    <row r="65" spans="1:18" x14ac:dyDescent="0.25">
      <c r="A65" s="10">
        <v>58</v>
      </c>
      <c r="C65">
        <v>342</v>
      </c>
      <c r="D65" t="s">
        <v>21</v>
      </c>
      <c r="H65" s="49">
        <v>535599.38</v>
      </c>
      <c r="J65" s="49">
        <v>217059.47</v>
      </c>
      <c r="K65" s="25"/>
      <c r="L65" s="15">
        <v>0</v>
      </c>
      <c r="N65" s="7">
        <f>H65-J65+L65</f>
        <v>318539.91000000003</v>
      </c>
      <c r="O65" s="25"/>
      <c r="P65" s="9">
        <v>4</v>
      </c>
      <c r="Q65" s="25"/>
      <c r="R65" s="7">
        <f>N65/4</f>
        <v>79634.977500000008</v>
      </c>
    </row>
    <row r="66" spans="1:18" x14ac:dyDescent="0.25">
      <c r="A66" s="10">
        <v>59</v>
      </c>
      <c r="D66" s="1"/>
      <c r="H66" s="48">
        <f>SUM(H65)</f>
        <v>535599.38</v>
      </c>
      <c r="I66" s="43"/>
      <c r="J66" s="48">
        <f>SUM(J65)</f>
        <v>217059.47</v>
      </c>
      <c r="K66" s="40"/>
      <c r="L66" s="45">
        <f>SUM(L65)</f>
        <v>0</v>
      </c>
      <c r="M66" s="43"/>
      <c r="N66" s="42">
        <f>SUM(N65)</f>
        <v>318539.91000000003</v>
      </c>
      <c r="O66" s="40"/>
      <c r="P66" s="44"/>
      <c r="Q66" s="43"/>
      <c r="R66" s="42">
        <f>SUM(R65)</f>
        <v>79634.977500000008</v>
      </c>
    </row>
    <row r="67" spans="1:18" x14ac:dyDescent="0.25">
      <c r="A67" s="10">
        <v>60</v>
      </c>
      <c r="C67" s="33" t="s">
        <v>59</v>
      </c>
      <c r="H67" s="50"/>
      <c r="J67" s="50"/>
      <c r="K67" s="25"/>
      <c r="L67" s="14"/>
      <c r="O67" s="25"/>
      <c r="P67" s="8"/>
    </row>
    <row r="68" spans="1:18" x14ac:dyDescent="0.25">
      <c r="A68" s="10">
        <v>61</v>
      </c>
      <c r="C68">
        <v>341</v>
      </c>
      <c r="D68" t="s">
        <v>20</v>
      </c>
      <c r="H68" s="50">
        <v>84999.51</v>
      </c>
      <c r="J68" s="50">
        <v>24033.69</v>
      </c>
      <c r="K68" s="25"/>
      <c r="L68" s="14">
        <v>0</v>
      </c>
      <c r="N68" s="6">
        <f>H68-J68+L68</f>
        <v>60965.819999999992</v>
      </c>
      <c r="O68" s="25"/>
      <c r="P68" s="9">
        <v>4</v>
      </c>
      <c r="Q68" s="25"/>
      <c r="R68" s="6">
        <f>N68/4</f>
        <v>15241.454999999998</v>
      </c>
    </row>
    <row r="69" spans="1:18" x14ac:dyDescent="0.25">
      <c r="A69" s="10">
        <v>62</v>
      </c>
      <c r="C69">
        <v>342</v>
      </c>
      <c r="D69" t="s">
        <v>21</v>
      </c>
      <c r="H69" s="49">
        <v>470479.23</v>
      </c>
      <c r="J69" s="49">
        <v>172372.61</v>
      </c>
      <c r="K69" s="25"/>
      <c r="L69" s="15">
        <v>0</v>
      </c>
      <c r="N69" s="7">
        <f>H69-J69+L69</f>
        <v>298106.62</v>
      </c>
      <c r="O69" s="25"/>
      <c r="P69" s="9">
        <v>4</v>
      </c>
      <c r="Q69" s="25"/>
      <c r="R69" s="7">
        <f>N69/4</f>
        <v>74526.654999999999</v>
      </c>
    </row>
    <row r="70" spans="1:18" x14ac:dyDescent="0.25">
      <c r="A70" s="10">
        <v>63</v>
      </c>
      <c r="D70" s="1"/>
      <c r="H70" s="48">
        <f>SUM(H68:H69)</f>
        <v>555478.74</v>
      </c>
      <c r="I70" s="43"/>
      <c r="J70" s="48">
        <f>SUM(J68:J69)</f>
        <v>196406.3</v>
      </c>
      <c r="K70" s="40"/>
      <c r="L70" s="45">
        <f>SUM(L68:L69)</f>
        <v>0</v>
      </c>
      <c r="M70" s="43"/>
      <c r="N70" s="42">
        <f>SUM(N68:N69)</f>
        <v>359072.44</v>
      </c>
      <c r="O70" s="40"/>
      <c r="P70" s="44"/>
      <c r="Q70" s="43"/>
      <c r="R70" s="42">
        <f>SUM(R68:R69)</f>
        <v>89768.11</v>
      </c>
    </row>
    <row r="71" spans="1:18" x14ac:dyDescent="0.25">
      <c r="A71" s="10">
        <v>64</v>
      </c>
      <c r="C71" s="1" t="s">
        <v>60</v>
      </c>
      <c r="H71" s="50"/>
      <c r="J71" s="50"/>
      <c r="K71" s="25"/>
      <c r="L71" s="14"/>
      <c r="O71" s="25"/>
      <c r="P71" s="8"/>
    </row>
    <row r="72" spans="1:18" x14ac:dyDescent="0.25">
      <c r="A72" s="10">
        <v>65</v>
      </c>
      <c r="C72">
        <v>343</v>
      </c>
      <c r="D72" t="s">
        <v>22</v>
      </c>
      <c r="H72" s="49">
        <v>101054.77</v>
      </c>
      <c r="J72" s="49">
        <v>23216.27</v>
      </c>
      <c r="K72" s="25"/>
      <c r="L72" s="15">
        <v>0</v>
      </c>
      <c r="N72" s="7">
        <f>H72-J72+L72</f>
        <v>77838.5</v>
      </c>
      <c r="O72" s="25"/>
      <c r="P72" s="9">
        <v>4</v>
      </c>
      <c r="Q72" s="25"/>
      <c r="R72" s="7">
        <f>N72/4</f>
        <v>19459.625</v>
      </c>
    </row>
    <row r="73" spans="1:18" x14ac:dyDescent="0.25">
      <c r="A73" s="10">
        <v>66</v>
      </c>
      <c r="D73" s="1"/>
      <c r="H73" s="48">
        <f>SUM(H72)</f>
        <v>101054.77</v>
      </c>
      <c r="I73" s="43"/>
      <c r="J73" s="48">
        <f>SUM(J72)</f>
        <v>23216.27</v>
      </c>
      <c r="K73" s="40"/>
      <c r="L73" s="45">
        <f>SUM(L72)</f>
        <v>0</v>
      </c>
      <c r="M73" s="43"/>
      <c r="N73" s="42">
        <f>SUM(N72)</f>
        <v>77838.5</v>
      </c>
      <c r="O73" s="40"/>
      <c r="P73" s="44"/>
      <c r="Q73" s="43"/>
      <c r="R73" s="42">
        <f>SUM(R72)</f>
        <v>19459.625</v>
      </c>
    </row>
    <row r="74" spans="1:18" s="31" customFormat="1" x14ac:dyDescent="0.25">
      <c r="A74" s="10">
        <v>67</v>
      </c>
      <c r="D74" s="13" t="s">
        <v>27</v>
      </c>
      <c r="H74" s="21">
        <f>H63+H66+H70+H73</f>
        <v>1201505.73</v>
      </c>
      <c r="I74" s="53"/>
      <c r="J74" s="21">
        <f>J63+J66+J70+J73</f>
        <v>437157.71</v>
      </c>
      <c r="K74" s="53"/>
      <c r="L74" s="59">
        <f>L63+L66+L70+L73</f>
        <v>0</v>
      </c>
      <c r="M74" s="53"/>
      <c r="N74" s="21">
        <f>N63+N66+N70+N73</f>
        <v>764348.02</v>
      </c>
      <c r="O74" s="53"/>
      <c r="P74" s="54"/>
      <c r="Q74" s="53"/>
      <c r="R74" s="21">
        <f>R63+R66+R70+R73</f>
        <v>191087.005</v>
      </c>
    </row>
    <row r="75" spans="1:18" x14ac:dyDescent="0.25">
      <c r="A75" s="10">
        <v>68</v>
      </c>
      <c r="H75" s="25"/>
      <c r="I75" s="25"/>
      <c r="J75" s="25"/>
      <c r="K75" s="25"/>
      <c r="L75" s="30"/>
      <c r="M75" s="25"/>
      <c r="N75" s="25"/>
      <c r="O75" s="25"/>
      <c r="P75" s="9"/>
      <c r="Q75" s="25"/>
      <c r="R75" s="25"/>
    </row>
    <row r="76" spans="1:18" x14ac:dyDescent="0.25">
      <c r="A76" s="10">
        <v>69</v>
      </c>
      <c r="C76" s="60" t="s">
        <v>28</v>
      </c>
      <c r="H76" s="25"/>
      <c r="I76" s="25"/>
      <c r="J76" s="25"/>
      <c r="K76" s="25"/>
      <c r="L76" s="30"/>
      <c r="M76" s="25"/>
      <c r="N76" s="25"/>
      <c r="O76" s="25"/>
      <c r="P76" s="9"/>
      <c r="Q76" s="25"/>
      <c r="R76" s="25"/>
    </row>
    <row r="77" spans="1:18" x14ac:dyDescent="0.25">
      <c r="A77" s="10">
        <v>70</v>
      </c>
      <c r="C77" s="33" t="s">
        <v>57</v>
      </c>
      <c r="H77" s="25"/>
      <c r="I77" s="25"/>
      <c r="J77" s="25"/>
      <c r="K77" s="25"/>
      <c r="L77" s="30"/>
      <c r="M77" s="25"/>
      <c r="N77" s="25"/>
      <c r="O77" s="25"/>
      <c r="P77" s="9"/>
      <c r="Q77" s="25"/>
      <c r="R77" s="25"/>
    </row>
    <row r="78" spans="1:18" x14ac:dyDescent="0.25">
      <c r="A78" s="10">
        <v>71</v>
      </c>
      <c r="C78">
        <v>342</v>
      </c>
      <c r="D78" t="s">
        <v>21</v>
      </c>
      <c r="H78" s="7">
        <v>120131</v>
      </c>
      <c r="I78" s="25"/>
      <c r="J78" s="7">
        <v>49801.52</v>
      </c>
      <c r="K78" s="25"/>
      <c r="L78" s="15">
        <v>0</v>
      </c>
      <c r="N78" s="7">
        <f>H78-J78+L78</f>
        <v>70329.48000000001</v>
      </c>
      <c r="O78" s="25"/>
      <c r="P78" s="9">
        <v>4</v>
      </c>
      <c r="Q78" s="25"/>
      <c r="R78" s="7">
        <f>N78/4</f>
        <v>17582.370000000003</v>
      </c>
    </row>
    <row r="79" spans="1:18" x14ac:dyDescent="0.25">
      <c r="A79" s="10">
        <v>72</v>
      </c>
      <c r="D79" s="1"/>
      <c r="H79" s="40">
        <f>SUM(H78)</f>
        <v>120131</v>
      </c>
      <c r="I79" s="40"/>
      <c r="J79" s="40">
        <f>SUM(J78)</f>
        <v>49801.52</v>
      </c>
      <c r="K79" s="40"/>
      <c r="L79" s="39">
        <f>SUM(L78)</f>
        <v>0</v>
      </c>
      <c r="M79" s="40"/>
      <c r="N79" s="40">
        <f>SUM(N78)</f>
        <v>70329.48000000001</v>
      </c>
      <c r="O79" s="40"/>
      <c r="P79" s="41"/>
      <c r="Q79" s="40"/>
      <c r="R79" s="40">
        <f>SUM(R78)</f>
        <v>17582.370000000003</v>
      </c>
    </row>
    <row r="80" spans="1:18" x14ac:dyDescent="0.25">
      <c r="A80" s="10">
        <v>73</v>
      </c>
      <c r="C80" s="33" t="s">
        <v>59</v>
      </c>
      <c r="H80" s="25"/>
      <c r="I80" s="25"/>
      <c r="J80" s="25"/>
      <c r="K80" s="25"/>
      <c r="L80" s="30"/>
      <c r="M80" s="25"/>
      <c r="N80" s="25"/>
      <c r="O80" s="25"/>
      <c r="P80" s="9"/>
      <c r="Q80" s="25"/>
      <c r="R80" s="25"/>
    </row>
    <row r="81" spans="1:18" x14ac:dyDescent="0.25">
      <c r="A81" s="10">
        <v>74</v>
      </c>
      <c r="C81">
        <v>341</v>
      </c>
      <c r="D81" t="s">
        <v>20</v>
      </c>
      <c r="H81" s="25">
        <v>88843.43</v>
      </c>
      <c r="I81" s="25"/>
      <c r="J81" s="25">
        <v>21544.26</v>
      </c>
      <c r="K81" s="25"/>
      <c r="L81" s="14">
        <v>0</v>
      </c>
      <c r="N81" s="6">
        <f>H81-J81+L81</f>
        <v>67299.17</v>
      </c>
      <c r="O81" s="25"/>
      <c r="P81" s="9">
        <v>4</v>
      </c>
      <c r="Q81" s="25"/>
      <c r="R81" s="6">
        <f>N81/4</f>
        <v>16824.7925</v>
      </c>
    </row>
    <row r="82" spans="1:18" x14ac:dyDescent="0.25">
      <c r="A82" s="10">
        <v>75</v>
      </c>
      <c r="C82">
        <v>342</v>
      </c>
      <c r="D82" t="s">
        <v>21</v>
      </c>
      <c r="H82" s="25">
        <v>566984.95999999996</v>
      </c>
      <c r="I82" s="25"/>
      <c r="J82" s="25">
        <v>224706.46</v>
      </c>
      <c r="K82" s="25"/>
      <c r="L82" s="14">
        <v>0</v>
      </c>
      <c r="N82" s="6">
        <f>H82-J82+L82</f>
        <v>342278.5</v>
      </c>
      <c r="O82" s="25"/>
      <c r="P82" s="9">
        <v>4</v>
      </c>
      <c r="Q82" s="25"/>
      <c r="R82" s="6">
        <f>N82/4</f>
        <v>85569.625</v>
      </c>
    </row>
    <row r="83" spans="1:18" x14ac:dyDescent="0.25">
      <c r="A83" s="10">
        <v>76</v>
      </c>
      <c r="C83">
        <v>345</v>
      </c>
      <c r="D83" t="s">
        <v>8</v>
      </c>
      <c r="H83" s="7">
        <v>11187</v>
      </c>
      <c r="I83" s="25"/>
      <c r="J83" s="7">
        <v>3098.91</v>
      </c>
      <c r="K83" s="25"/>
      <c r="L83" s="15">
        <v>0</v>
      </c>
      <c r="N83" s="7">
        <f>H83-J83+L83</f>
        <v>8088.09</v>
      </c>
      <c r="O83" s="25"/>
      <c r="P83" s="9">
        <v>4</v>
      </c>
      <c r="Q83" s="25"/>
      <c r="R83" s="7">
        <f>N83/4</f>
        <v>2022.0225</v>
      </c>
    </row>
    <row r="84" spans="1:18" x14ac:dyDescent="0.25">
      <c r="A84" s="10">
        <v>77</v>
      </c>
      <c r="D84" s="1"/>
      <c r="H84" s="42">
        <f>SUM(H81:H83)</f>
        <v>667015.3899999999</v>
      </c>
      <c r="I84" s="25"/>
      <c r="J84" s="42">
        <f>SUM(J81:J83)</f>
        <v>249349.63</v>
      </c>
      <c r="K84" s="25"/>
      <c r="L84" s="45">
        <f>SUM(L81:L83)</f>
        <v>0</v>
      </c>
      <c r="M84" s="43"/>
      <c r="N84" s="42">
        <f>SUM(N81:N83)</f>
        <v>417665.76</v>
      </c>
      <c r="O84" s="40"/>
      <c r="P84" s="44"/>
      <c r="Q84" s="43"/>
      <c r="R84" s="42">
        <f>SUM(R81:R83)</f>
        <v>104416.44</v>
      </c>
    </row>
    <row r="85" spans="1:18" x14ac:dyDescent="0.25">
      <c r="A85" s="10">
        <v>78</v>
      </c>
      <c r="C85" s="1" t="s">
        <v>60</v>
      </c>
      <c r="H85" s="25"/>
      <c r="I85" s="25"/>
      <c r="J85" s="25"/>
      <c r="K85" s="25"/>
      <c r="L85" s="30"/>
      <c r="M85" s="25"/>
      <c r="N85" s="25"/>
      <c r="O85" s="25"/>
      <c r="P85" s="9"/>
      <c r="Q85" s="25"/>
      <c r="R85" s="25"/>
    </row>
    <row r="86" spans="1:18" x14ac:dyDescent="0.25">
      <c r="A86" s="10">
        <v>79</v>
      </c>
      <c r="C86">
        <v>343</v>
      </c>
      <c r="D86" t="s">
        <v>22</v>
      </c>
      <c r="H86" s="7">
        <v>52069.67</v>
      </c>
      <c r="I86" s="25"/>
      <c r="J86" s="7">
        <v>13777.27</v>
      </c>
      <c r="K86" s="25"/>
      <c r="L86" s="15">
        <v>0</v>
      </c>
      <c r="N86" s="7">
        <f>H86-J86+L86</f>
        <v>38292.399999999994</v>
      </c>
      <c r="O86" s="25"/>
      <c r="P86" s="9">
        <v>4</v>
      </c>
      <c r="Q86" s="25"/>
      <c r="R86" s="7">
        <f>N86/4</f>
        <v>9573.0999999999985</v>
      </c>
    </row>
    <row r="87" spans="1:18" x14ac:dyDescent="0.25">
      <c r="A87" s="10">
        <v>80</v>
      </c>
      <c r="D87" s="1"/>
      <c r="H87" s="40">
        <f>SUM(H86)</f>
        <v>52069.67</v>
      </c>
      <c r="I87" s="40"/>
      <c r="J87" s="40">
        <f>SUM(J86)</f>
        <v>13777.27</v>
      </c>
      <c r="K87" s="40"/>
      <c r="L87" s="39">
        <f>SUM(L86)</f>
        <v>0</v>
      </c>
      <c r="M87" s="40"/>
      <c r="N87" s="40">
        <f>SUM(N86)</f>
        <v>38292.399999999994</v>
      </c>
      <c r="O87" s="40"/>
      <c r="P87" s="41"/>
      <c r="Q87" s="40"/>
      <c r="R87" s="40">
        <f>SUM(R86)</f>
        <v>9573.0999999999985</v>
      </c>
    </row>
    <row r="88" spans="1:18" s="31" customFormat="1" x14ac:dyDescent="0.25">
      <c r="A88" s="10">
        <v>81</v>
      </c>
      <c r="D88" s="13" t="s">
        <v>29</v>
      </c>
      <c r="H88" s="21">
        <f>H79+H84+H87</f>
        <v>839216.05999999994</v>
      </c>
      <c r="I88" s="53"/>
      <c r="J88" s="21">
        <f>J79+J84+J87</f>
        <v>312928.42000000004</v>
      </c>
      <c r="K88" s="53"/>
      <c r="L88" s="58">
        <f>L79+L84+L87</f>
        <v>0</v>
      </c>
      <c r="M88" s="53"/>
      <c r="N88" s="21">
        <f>N79+N84+N87</f>
        <v>526287.64</v>
      </c>
      <c r="O88" s="53"/>
      <c r="P88" s="54"/>
      <c r="Q88" s="53"/>
      <c r="R88" s="21">
        <f>R79+R84+R87</f>
        <v>131571.91</v>
      </c>
    </row>
    <row r="89" spans="1:18" x14ac:dyDescent="0.25">
      <c r="H89" s="25"/>
      <c r="I89" s="25"/>
      <c r="J89" s="25"/>
      <c r="K89" s="25"/>
      <c r="L89" s="30"/>
      <c r="M89" s="25"/>
      <c r="N89" s="25"/>
      <c r="O89" s="25"/>
      <c r="P89" s="9"/>
      <c r="Q89" s="25"/>
      <c r="R89" s="25"/>
    </row>
    <row r="92" spans="1:18" x14ac:dyDescent="0.25">
      <c r="N92" s="18"/>
    </row>
    <row r="98" spans="8:8" x14ac:dyDescent="0.25">
      <c r="H98" s="19"/>
    </row>
  </sheetData>
  <mergeCells count="3">
    <mergeCell ref="A4:R4"/>
    <mergeCell ref="A3:R3"/>
    <mergeCell ref="A5:R5"/>
  </mergeCells>
  <pageMargins left="0.53" right="0.35" top="0.81" bottom="0.34" header="0.17" footer="0.17"/>
  <pageSetup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zoomScaleNormal="100" zoomScalePageLayoutView="90" workbookViewId="0"/>
  </sheetViews>
  <sheetFormatPr defaultRowHeight="15" x14ac:dyDescent="0.25"/>
  <cols>
    <col min="1" max="1" width="11.5703125" style="10" customWidth="1"/>
    <col min="2" max="2" width="3.140625" customWidth="1"/>
    <col min="3" max="3" width="6" bestFit="1" customWidth="1"/>
    <col min="6" max="6" width="39.28515625" customWidth="1"/>
    <col min="7" max="7" width="5.28515625" customWidth="1"/>
    <col min="8" max="8" width="18.140625" style="3" bestFit="1" customWidth="1"/>
    <col min="9" max="9" width="4.7109375" style="24" customWidth="1"/>
    <col min="10" max="10" width="17.85546875" style="3" bestFit="1" customWidth="1"/>
    <col min="11" max="11" width="4.7109375" style="24" customWidth="1"/>
    <col min="12" max="12" width="10.5703125" style="3" bestFit="1" customWidth="1"/>
    <col min="13" max="13" width="4.7109375" style="24" customWidth="1"/>
    <col min="14" max="14" width="17.85546875" style="3" bestFit="1" customWidth="1"/>
    <col min="15" max="15" width="4.7109375" style="24" customWidth="1"/>
    <col min="16" max="16" width="12.7109375" style="3" bestFit="1" customWidth="1"/>
    <col min="17" max="17" width="4.7109375" style="24" customWidth="1"/>
    <col min="18" max="18" width="15.85546875" style="3" bestFit="1" customWidth="1"/>
  </cols>
  <sheetData>
    <row r="1" spans="1:18" s="69" customFormat="1" ht="14.45" x14ac:dyDescent="0.3">
      <c r="A1" s="68" t="s">
        <v>65</v>
      </c>
      <c r="I1" s="70"/>
      <c r="K1" s="70"/>
      <c r="M1" s="70"/>
      <c r="O1" s="70"/>
      <c r="Q1" s="70"/>
    </row>
    <row r="2" spans="1:18" s="69" customFormat="1" ht="14.45" x14ac:dyDescent="0.3">
      <c r="A2" s="68" t="s">
        <v>62</v>
      </c>
      <c r="I2" s="70"/>
      <c r="K2" s="70"/>
      <c r="M2" s="70"/>
      <c r="O2" s="70"/>
      <c r="Q2" s="70"/>
    </row>
    <row r="3" spans="1:18" ht="18" x14ac:dyDescent="0.3">
      <c r="A3" s="72" t="s">
        <v>12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18.75" customHeight="1" x14ac:dyDescent="0.35">
      <c r="A4" s="71" t="s">
        <v>61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</row>
    <row r="5" spans="1:18" ht="18.75" customHeight="1" x14ac:dyDescent="0.35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spans="1:18" ht="14.45" x14ac:dyDescent="0.3">
      <c r="H6" s="4">
        <v>-1</v>
      </c>
      <c r="I6" s="22"/>
      <c r="J6" s="4">
        <v>-2</v>
      </c>
      <c r="K6" s="22"/>
      <c r="L6" s="4">
        <v>-3</v>
      </c>
      <c r="M6" s="22"/>
      <c r="N6" s="4">
        <v>-4</v>
      </c>
      <c r="O6" s="47"/>
      <c r="P6" s="46">
        <v>-5</v>
      </c>
      <c r="R6" s="46">
        <v>-6</v>
      </c>
    </row>
    <row r="7" spans="1:18" s="2" customFormat="1" ht="60" x14ac:dyDescent="0.25">
      <c r="A7" s="62" t="s">
        <v>19</v>
      </c>
      <c r="B7" s="63"/>
      <c r="C7" s="63"/>
      <c r="D7" s="63"/>
      <c r="E7" s="63"/>
      <c r="F7" s="63"/>
      <c r="H7" s="11" t="s">
        <v>13</v>
      </c>
      <c r="I7" s="23" t="s">
        <v>0</v>
      </c>
      <c r="J7" s="11" t="s">
        <v>14</v>
      </c>
      <c r="K7" s="23" t="s">
        <v>1</v>
      </c>
      <c r="L7" s="11" t="s">
        <v>15</v>
      </c>
      <c r="M7" s="23" t="s">
        <v>2</v>
      </c>
      <c r="N7" s="11" t="s">
        <v>16</v>
      </c>
      <c r="O7" s="23" t="s">
        <v>3</v>
      </c>
      <c r="P7" s="11" t="s">
        <v>17</v>
      </c>
      <c r="Q7" s="23" t="s">
        <v>2</v>
      </c>
      <c r="R7" s="11" t="s">
        <v>18</v>
      </c>
    </row>
    <row r="8" spans="1:18" ht="14.45" x14ac:dyDescent="0.3">
      <c r="A8" s="10">
        <v>1</v>
      </c>
      <c r="B8" s="2" t="s">
        <v>52</v>
      </c>
      <c r="K8" s="25"/>
      <c r="O8" s="25"/>
    </row>
    <row r="9" spans="1:18" ht="14.45" x14ac:dyDescent="0.3">
      <c r="A9" s="10">
        <v>2</v>
      </c>
      <c r="K9" s="25"/>
      <c r="O9" s="25"/>
    </row>
    <row r="10" spans="1:18" ht="14.45" x14ac:dyDescent="0.3">
      <c r="A10" s="10">
        <v>3</v>
      </c>
      <c r="C10" s="60" t="s">
        <v>30</v>
      </c>
      <c r="H10" s="25"/>
      <c r="I10" s="25"/>
      <c r="J10" s="25"/>
      <c r="K10" s="25"/>
      <c r="L10" s="30"/>
      <c r="M10" s="25"/>
      <c r="N10" s="25"/>
      <c r="O10" s="25"/>
      <c r="P10" s="9"/>
      <c r="Q10" s="25"/>
      <c r="R10" s="25"/>
    </row>
    <row r="11" spans="1:18" ht="14.45" x14ac:dyDescent="0.3">
      <c r="A11" s="10">
        <v>4</v>
      </c>
      <c r="C11" s="33" t="s">
        <v>57</v>
      </c>
      <c r="H11" s="25"/>
      <c r="I11" s="25"/>
      <c r="J11" s="25"/>
      <c r="K11" s="25"/>
      <c r="L11" s="30"/>
      <c r="M11" s="25"/>
      <c r="N11" s="25"/>
      <c r="O11" s="25"/>
      <c r="P11" s="9"/>
      <c r="Q11" s="25"/>
      <c r="R11" s="25"/>
    </row>
    <row r="12" spans="1:18" ht="14.45" x14ac:dyDescent="0.3">
      <c r="A12" s="10">
        <v>5</v>
      </c>
      <c r="C12">
        <v>342</v>
      </c>
      <c r="D12" t="s">
        <v>21</v>
      </c>
      <c r="H12" s="7">
        <v>2538015.3199999998</v>
      </c>
      <c r="I12" s="25"/>
      <c r="J12" s="7">
        <v>27074.37</v>
      </c>
      <c r="K12" s="25"/>
      <c r="L12" s="15">
        <v>0</v>
      </c>
      <c r="N12" s="7">
        <f>H12-J12+L12</f>
        <v>2510940.9499999997</v>
      </c>
      <c r="O12" s="25"/>
      <c r="P12" s="9">
        <v>4</v>
      </c>
      <c r="Q12" s="25"/>
      <c r="R12" s="7">
        <f>N12/4</f>
        <v>627735.23749999993</v>
      </c>
    </row>
    <row r="13" spans="1:18" ht="14.45" x14ac:dyDescent="0.3">
      <c r="A13" s="10">
        <v>6</v>
      </c>
      <c r="D13" s="1"/>
      <c r="H13" s="40">
        <f>SUM(H12)</f>
        <v>2538015.3199999998</v>
      </c>
      <c r="I13" s="40"/>
      <c r="J13" s="40">
        <f>SUM(J12)</f>
        <v>27074.37</v>
      </c>
      <c r="K13" s="40"/>
      <c r="L13" s="39">
        <f>SUM(L12)</f>
        <v>0</v>
      </c>
      <c r="M13" s="40"/>
      <c r="N13" s="40">
        <f>SUM(N12)</f>
        <v>2510940.9499999997</v>
      </c>
      <c r="O13" s="40"/>
      <c r="P13" s="41"/>
      <c r="Q13" s="40"/>
      <c r="R13" s="40">
        <f>SUM(R12)</f>
        <v>627735.23749999993</v>
      </c>
    </row>
    <row r="14" spans="1:18" ht="14.45" x14ac:dyDescent="0.3">
      <c r="A14" s="10">
        <v>7</v>
      </c>
      <c r="C14" s="33" t="s">
        <v>59</v>
      </c>
      <c r="H14" s="25"/>
      <c r="I14" s="25"/>
      <c r="J14" s="25"/>
      <c r="K14" s="25"/>
      <c r="L14" s="30"/>
      <c r="M14" s="25"/>
      <c r="N14" s="25"/>
      <c r="O14" s="25"/>
      <c r="P14" s="9"/>
      <c r="Q14" s="25"/>
      <c r="R14" s="25"/>
    </row>
    <row r="15" spans="1:18" ht="14.45" x14ac:dyDescent="0.3">
      <c r="A15" s="10">
        <v>8</v>
      </c>
      <c r="C15">
        <v>341</v>
      </c>
      <c r="D15" t="s">
        <v>20</v>
      </c>
      <c r="H15" s="25">
        <v>416240.62</v>
      </c>
      <c r="I15" s="25"/>
      <c r="J15" s="25">
        <v>93844.800000000003</v>
      </c>
      <c r="K15" s="25"/>
      <c r="L15" s="14">
        <v>0</v>
      </c>
      <c r="N15" s="6">
        <f>H15-J15+L15</f>
        <v>322395.82</v>
      </c>
      <c r="O15" s="25"/>
      <c r="P15" s="9">
        <v>4</v>
      </c>
      <c r="Q15" s="25"/>
      <c r="R15" s="6">
        <f>N15/4</f>
        <v>80598.955000000002</v>
      </c>
    </row>
    <row r="16" spans="1:18" ht="14.45" x14ac:dyDescent="0.3">
      <c r="A16" s="10">
        <v>9</v>
      </c>
      <c r="C16">
        <v>342</v>
      </c>
      <c r="D16" t="s">
        <v>21</v>
      </c>
      <c r="H16" s="25">
        <v>1682257.04</v>
      </c>
      <c r="I16" s="25"/>
      <c r="J16" s="25">
        <v>657275.65</v>
      </c>
      <c r="K16" s="25"/>
      <c r="L16" s="14">
        <v>0</v>
      </c>
      <c r="N16" s="6">
        <f>H16-J16+L16</f>
        <v>1024981.39</v>
      </c>
      <c r="O16" s="25"/>
      <c r="P16" s="9">
        <v>4</v>
      </c>
      <c r="Q16" s="25"/>
      <c r="R16" s="6">
        <f>N16/4</f>
        <v>256245.3475</v>
      </c>
    </row>
    <row r="17" spans="1:18" ht="14.45" x14ac:dyDescent="0.3">
      <c r="A17" s="10">
        <v>10</v>
      </c>
      <c r="C17">
        <v>345</v>
      </c>
      <c r="D17" t="s">
        <v>8</v>
      </c>
      <c r="H17" s="7">
        <v>7134.28</v>
      </c>
      <c r="I17" s="25"/>
      <c r="J17" s="7">
        <v>1082.6199999999999</v>
      </c>
      <c r="K17" s="25"/>
      <c r="L17" s="15">
        <v>0</v>
      </c>
      <c r="N17" s="7">
        <f>H17-J17+L17</f>
        <v>6051.66</v>
      </c>
      <c r="O17" s="25"/>
      <c r="P17" s="9">
        <v>4</v>
      </c>
      <c r="Q17" s="25"/>
      <c r="R17" s="7">
        <f>N17/4</f>
        <v>1512.915</v>
      </c>
    </row>
    <row r="18" spans="1:18" ht="14.45" x14ac:dyDescent="0.3">
      <c r="A18" s="10">
        <v>11</v>
      </c>
      <c r="D18" s="1"/>
      <c r="H18" s="42">
        <f>SUM(H15:H17)</f>
        <v>2105631.94</v>
      </c>
      <c r="I18" s="25"/>
      <c r="J18" s="42">
        <f>SUM(J15:J17)</f>
        <v>752203.07000000007</v>
      </c>
      <c r="K18" s="25"/>
      <c r="L18" s="45">
        <f>SUM(L15:L17)</f>
        <v>0</v>
      </c>
      <c r="M18" s="43"/>
      <c r="N18" s="42">
        <f>SUM(N15:N17)</f>
        <v>1353428.8699999999</v>
      </c>
      <c r="O18" s="40"/>
      <c r="P18" s="44"/>
      <c r="Q18" s="43"/>
      <c r="R18" s="42">
        <f>SUM(R15:R17)</f>
        <v>338357.21749999997</v>
      </c>
    </row>
    <row r="19" spans="1:18" ht="14.45" x14ac:dyDescent="0.3">
      <c r="A19" s="10">
        <v>12</v>
      </c>
      <c r="C19" s="1" t="s">
        <v>60</v>
      </c>
      <c r="H19" s="25"/>
      <c r="I19" s="25"/>
      <c r="J19" s="25"/>
      <c r="K19" s="25"/>
      <c r="L19" s="30"/>
      <c r="M19" s="25"/>
      <c r="N19" s="25"/>
      <c r="O19" s="25"/>
      <c r="P19" s="9"/>
      <c r="Q19" s="25"/>
      <c r="R19" s="25"/>
    </row>
    <row r="20" spans="1:18" ht="14.45" x14ac:dyDescent="0.3">
      <c r="A20" s="10">
        <v>13</v>
      </c>
      <c r="C20">
        <v>343</v>
      </c>
      <c r="D20" t="s">
        <v>22</v>
      </c>
      <c r="H20" s="7">
        <v>98884.9</v>
      </c>
      <c r="I20" s="25"/>
      <c r="J20" s="7">
        <v>28353.66</v>
      </c>
      <c r="K20" s="25"/>
      <c r="L20" s="15">
        <v>0</v>
      </c>
      <c r="N20" s="7">
        <f>H20-J20+L20</f>
        <v>70531.239999999991</v>
      </c>
      <c r="O20" s="25"/>
      <c r="P20" s="9">
        <v>4</v>
      </c>
      <c r="Q20" s="25"/>
      <c r="R20" s="7">
        <f>N20/4</f>
        <v>17632.809999999998</v>
      </c>
    </row>
    <row r="21" spans="1:18" ht="14.45" x14ac:dyDescent="0.3">
      <c r="A21" s="10">
        <v>14</v>
      </c>
      <c r="D21" s="1"/>
      <c r="H21" s="40">
        <f>SUM(H20)</f>
        <v>98884.9</v>
      </c>
      <c r="I21" s="40"/>
      <c r="J21" s="40">
        <f>SUM(J20)</f>
        <v>28353.66</v>
      </c>
      <c r="K21" s="40"/>
      <c r="L21" s="39">
        <f>SUM(L20)</f>
        <v>0</v>
      </c>
      <c r="M21" s="40"/>
      <c r="N21" s="40">
        <f>SUM(N20)</f>
        <v>70531.239999999991</v>
      </c>
      <c r="O21" s="40"/>
      <c r="P21" s="41"/>
      <c r="Q21" s="40"/>
      <c r="R21" s="40">
        <f>SUM(R20)</f>
        <v>17632.809999999998</v>
      </c>
    </row>
    <row r="22" spans="1:18" s="2" customFormat="1" ht="14.45" x14ac:dyDescent="0.3">
      <c r="A22" s="10">
        <v>15</v>
      </c>
      <c r="C22" s="31"/>
      <c r="D22" s="13" t="s">
        <v>31</v>
      </c>
      <c r="E22" s="31"/>
      <c r="F22" s="31"/>
      <c r="H22" s="21">
        <f>H13+H18+H21</f>
        <v>4742532.16</v>
      </c>
      <c r="I22" s="53"/>
      <c r="J22" s="21">
        <f>J13+J18+J21</f>
        <v>807631.10000000009</v>
      </c>
      <c r="K22" s="53"/>
      <c r="L22" s="58">
        <f>L13+L18+L21</f>
        <v>0</v>
      </c>
      <c r="M22" s="53"/>
      <c r="N22" s="21">
        <f>N13+N18+N21</f>
        <v>3934901.0599999996</v>
      </c>
      <c r="O22" s="53"/>
      <c r="P22" s="54"/>
      <c r="Q22" s="53"/>
      <c r="R22" s="21">
        <f>R13+R18+R21</f>
        <v>983725.2649999999</v>
      </c>
    </row>
    <row r="23" spans="1:18" ht="14.45" x14ac:dyDescent="0.3">
      <c r="A23" s="10">
        <v>16</v>
      </c>
      <c r="B23" s="31"/>
      <c r="D23" s="13" t="s">
        <v>40</v>
      </c>
      <c r="H23" s="21">
        <f>+H22+'Page 2'!H88+'Page 2'!H74</f>
        <v>6783253.9499999993</v>
      </c>
      <c r="I23" s="26"/>
      <c r="J23" s="21">
        <f>+J22+'Page 2'!J88+'Page 2'!J74</f>
        <v>1557717.23</v>
      </c>
      <c r="K23" s="25"/>
      <c r="L23" s="21">
        <f>+L22+'Page 2'!L88+'Page 2'!L74</f>
        <v>0</v>
      </c>
      <c r="M23" s="26"/>
      <c r="N23" s="21">
        <f>+N22+'Page 2'!N88+'Page 2'!N74</f>
        <v>5225536.7199999988</v>
      </c>
      <c r="O23" s="25"/>
      <c r="P23" s="29"/>
      <c r="Q23" s="26"/>
      <c r="R23" s="21">
        <f>+R22+'Page 2'!R88+'Page 2'!R74</f>
        <v>1306384.1799999997</v>
      </c>
    </row>
    <row r="24" spans="1:18" x14ac:dyDescent="0.25">
      <c r="A24" s="10">
        <v>17</v>
      </c>
      <c r="B24" s="31"/>
      <c r="D24" s="13"/>
      <c r="H24" s="35"/>
      <c r="I24" s="26"/>
      <c r="J24" s="35"/>
      <c r="K24" s="25"/>
      <c r="L24" s="30"/>
      <c r="M24" s="26"/>
      <c r="N24" s="35"/>
      <c r="O24" s="25"/>
      <c r="P24" s="29"/>
      <c r="Q24" s="26"/>
      <c r="R24" s="35"/>
    </row>
    <row r="25" spans="1:18" ht="15.75" thickBot="1" x14ac:dyDescent="0.3">
      <c r="A25" s="10">
        <v>18</v>
      </c>
      <c r="B25" s="2" t="s">
        <v>51</v>
      </c>
      <c r="H25" s="56">
        <f>+'Page 2'!H28+'Page 2'!H58+'Page 3'!H23</f>
        <v>13515216.75</v>
      </c>
      <c r="I25" s="43"/>
      <c r="J25" s="56">
        <f>+'Page 2'!J28+'Page 2'!J58+'Page 3'!J23</f>
        <v>5634991.3414900005</v>
      </c>
      <c r="K25" s="43"/>
      <c r="L25" s="56">
        <f>+'Page 2'!L28+'Page 2'!L58+'Page 3'!L23</f>
        <v>0</v>
      </c>
      <c r="M25" s="43"/>
      <c r="N25" s="56">
        <f>+'Page 2'!N28+'Page 2'!N58+'Page 3'!N23</f>
        <v>7880225.4085099995</v>
      </c>
      <c r="P25" s="57">
        <v>4</v>
      </c>
      <c r="R25" s="56">
        <f>+'Page 2'!R28+'Page 2'!R58+'Page 3'!R23</f>
        <v>1970056.3521274999</v>
      </c>
    </row>
    <row r="26" spans="1:18" ht="16.5" thickTop="1" thickBot="1" x14ac:dyDescent="0.3">
      <c r="A26" s="10">
        <v>19</v>
      </c>
      <c r="B26" s="2" t="s">
        <v>50</v>
      </c>
      <c r="H26" s="56">
        <f>+'Page 1'!H90</f>
        <v>534584350.69615883</v>
      </c>
      <c r="I26" s="43"/>
      <c r="J26" s="56">
        <f>+'Page 1'!J90</f>
        <v>376149667.53436989</v>
      </c>
      <c r="K26" s="43"/>
      <c r="L26" s="56">
        <f>+'Page 1'!L90</f>
        <v>0</v>
      </c>
      <c r="M26" s="43"/>
      <c r="N26" s="56">
        <f>+'Page 1'!N90</f>
        <v>158434683.16178894</v>
      </c>
      <c r="P26" s="57">
        <v>4</v>
      </c>
      <c r="R26" s="56">
        <f>+'Page 1'!R90</f>
        <v>39608670.790447235</v>
      </c>
    </row>
    <row r="27" spans="1:18" ht="16.5" thickTop="1" thickBot="1" x14ac:dyDescent="0.3">
      <c r="A27" s="10">
        <v>20</v>
      </c>
      <c r="B27" s="2" t="s">
        <v>54</v>
      </c>
      <c r="H27" s="66">
        <f>+H25+H26</f>
        <v>548099567.44615889</v>
      </c>
      <c r="I27" s="67"/>
      <c r="J27" s="66">
        <f>+J25+J26</f>
        <v>381784658.87585986</v>
      </c>
      <c r="K27" s="67"/>
      <c r="L27" s="66">
        <f>+L25+L26</f>
        <v>0</v>
      </c>
      <c r="M27" s="67"/>
      <c r="N27" s="66">
        <f>+N25+N26</f>
        <v>166314908.57029894</v>
      </c>
      <c r="P27" s="57">
        <v>4</v>
      </c>
      <c r="R27" s="66">
        <f>+R25+R26</f>
        <v>41578727.142574735</v>
      </c>
    </row>
    <row r="28" spans="1:18" ht="15.75" thickTop="1" x14ac:dyDescent="0.25">
      <c r="H28" s="64"/>
      <c r="I28" s="65"/>
      <c r="J28" s="64"/>
      <c r="K28" s="65"/>
      <c r="L28" s="64"/>
      <c r="M28" s="65"/>
      <c r="N28" s="64"/>
    </row>
    <row r="34" spans="8:8" x14ac:dyDescent="0.25">
      <c r="H34" s="19"/>
    </row>
  </sheetData>
  <mergeCells count="3">
    <mergeCell ref="A3:R3"/>
    <mergeCell ref="A4:R4"/>
    <mergeCell ref="A5:R5"/>
  </mergeCells>
  <pageMargins left="0.53" right="0.35" top="0.81" bottom="0.34" header="0.17" footer="0.17"/>
  <pageSetup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Page 1</vt:lpstr>
      <vt:lpstr>Page 2</vt:lpstr>
      <vt:lpstr>Page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2016-05-13T19:30:22Z</dcterms:created>
  <dcterms:modified xsi:type="dcterms:W3CDTF">2016-05-16T14:24:23Z</dcterms:modified>
</cp:coreProperties>
</file>