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" windowWidth="19416" windowHeight="11016"/>
  </bookViews>
  <sheets>
    <sheet name="Sheet2" sheetId="2" r:id="rId1"/>
    <sheet name="EUCG FlashData 2014" sheetId="1" r:id="rId2"/>
  </sheets>
  <definedNames>
    <definedName name="_xlnm._FilterDatabase" localSheetId="1" hidden="1">'EUCG FlashData 2014'!$A$3:$AE$20</definedName>
    <definedName name="SAPBEXhrIndnt" hidden="1">"Wide"</definedName>
    <definedName name="SAPsysID" hidden="1">"708C5W7SBKP804JT78WJ0JNKI"</definedName>
    <definedName name="SAPwbID" hidden="1">"ARS"</definedName>
    <definedName name="wrn.Cost._.and._.Information._.Summary." hidden="1">{"Budget_Performance_Report",#N/A,TRUE,"Page 2";"Cost_and_Information _Summary",#N/A,TRUE,"Page 1";"Division_O&amp;M_Budget_Performance",#N/A,TRUE,"Page 3";"Division_O&amp;M_Performance_With_Allocations",#N/A,TRUE,"Page 4";"Division_Capital_Budget_Performance",#N/A,TRUE,"Page 5";"Division_Capital_Performance_With_Allocations",#N/A,TRUE,"Page 6";"Non-Nuclear_Division_O&amp;M_Allocations",#N/A,TRUE,"Page 7";"Non-Nuclear_Division_O&amp;M_Allocations",#N/A,TRUE,"Page 7"}</definedName>
  </definedNames>
  <calcPr calcId="145621"/>
</workbook>
</file>

<file path=xl/calcChain.xml><?xml version="1.0" encoding="utf-8"?>
<calcChain xmlns="http://schemas.openxmlformats.org/spreadsheetml/2006/main">
  <c r="B7" i="2" l="1"/>
  <c r="B15" i="2" l="1"/>
  <c r="B14" i="2" l="1"/>
  <c r="C13" i="2"/>
  <c r="O37" i="1"/>
  <c r="N37" i="1"/>
  <c r="M37" i="1"/>
  <c r="L37" i="1"/>
  <c r="N34" i="1"/>
  <c r="M34" i="1"/>
  <c r="L34" i="1"/>
  <c r="D13" i="2" l="1"/>
  <c r="D15" i="2" s="1"/>
  <c r="C15" i="2"/>
  <c r="C14" i="2"/>
  <c r="D14" i="2"/>
  <c r="O38" i="1"/>
  <c r="O30" i="1"/>
  <c r="O34" i="1" s="1"/>
  <c r="O35" i="1" s="1"/>
  <c r="N35" i="1"/>
  <c r="N38" i="1"/>
  <c r="E13" i="2" l="1"/>
  <c r="E15" i="2" s="1"/>
  <c r="O40" i="1"/>
  <c r="Q18" i="1"/>
  <c r="N40" i="1"/>
  <c r="E14" i="2" l="1"/>
  <c r="F13" i="2"/>
  <c r="F15" i="2" s="1"/>
  <c r="F14" i="2" l="1"/>
  <c r="G13" i="2"/>
  <c r="G14" i="2" s="1"/>
  <c r="G15" i="2" l="1"/>
</calcChain>
</file>

<file path=xl/sharedStrings.xml><?xml version="1.0" encoding="utf-8"?>
<sst xmlns="http://schemas.openxmlformats.org/spreadsheetml/2006/main" count="136" uniqueCount="53">
  <si>
    <t>company</t>
  </si>
  <si>
    <t>plant</t>
  </si>
  <si>
    <t>PPP ratio</t>
  </si>
  <si>
    <t>PlantID</t>
  </si>
  <si>
    <t>Plant1</t>
  </si>
  <si>
    <t>Year</t>
  </si>
  <si>
    <t>Rx Type</t>
  </si>
  <si>
    <t>MDC (MWe)</t>
  </si>
  <si>
    <t>Generation (Gwhrs)</t>
  </si>
  <si>
    <t>Fuel</t>
  </si>
  <si>
    <t>Capital</t>
  </si>
  <si>
    <t>PlantCosts</t>
  </si>
  <si>
    <t>SupportDedicatedCosts</t>
  </si>
  <si>
    <t>SupportNondedicatedCosts</t>
  </si>
  <si>
    <t>OtherCosts</t>
  </si>
  <si>
    <t>Operating Costs</t>
  </si>
  <si>
    <t>Total Operating Costs</t>
  </si>
  <si>
    <t>Total Generating Costs</t>
  </si>
  <si>
    <t>Operating Cost $perMwh</t>
  </si>
  <si>
    <t>Total Operating Cost $perMwh</t>
  </si>
  <si>
    <t>Total Generating Cost $perMwh</t>
  </si>
  <si>
    <t>Fuel Cost $perMwh</t>
  </si>
  <si>
    <t>Capital $perMwh</t>
  </si>
  <si>
    <t>Capacity Factor</t>
  </si>
  <si>
    <t>OutageCosts</t>
  </si>
  <si>
    <t>OutageLength</t>
  </si>
  <si>
    <t>OutageHours</t>
  </si>
  <si>
    <t>Units</t>
  </si>
  <si>
    <t>PWR</t>
  </si>
  <si>
    <t>NextEra Energy</t>
  </si>
  <si>
    <t>ST LUCIE</t>
  </si>
  <si>
    <t>FPL</t>
  </si>
  <si>
    <t>TURKEY POINT</t>
  </si>
  <si>
    <t>FPL O&amp;M</t>
  </si>
  <si>
    <t>IM&amp; Corp</t>
  </si>
  <si>
    <t>Sys Fcst Adj</t>
  </si>
  <si>
    <t>Pay Loaders</t>
  </si>
  <si>
    <t>Corp Support Alloc</t>
  </si>
  <si>
    <t>Total</t>
  </si>
  <si>
    <t>Cost</t>
  </si>
  <si>
    <t>Generation</t>
  </si>
  <si>
    <t>$/MWh</t>
  </si>
  <si>
    <t>FPL Indicator</t>
  </si>
  <si>
    <t>Costs/MWh (Incl. Corporate Support Allocation)</t>
  </si>
  <si>
    <t>FPL Corp Support</t>
  </si>
  <si>
    <t>Costs/MWh (Excl. Corporate Support Allocation)</t>
  </si>
  <si>
    <t>EUCG Early Exchange Amount</t>
  </si>
  <si>
    <t>Less: Outage Reconciliation Adjustment</t>
  </si>
  <si>
    <t>EUCG Comprehensive Survey Amount</t>
  </si>
  <si>
    <t>2015 EUCG Walk from Early Exchange to Comprehensive Survey</t>
  </si>
  <si>
    <t>OPC 006793</t>
  </si>
  <si>
    <t>FPL RC-16</t>
  </si>
  <si>
    <t>OPC 006794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</si>
</sst>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00_);[Red]\(#,##0.000\)"/>
    <numFmt numFmtId="165" formatCode="_-* #,##0.00\ _D_M_-;\-* #,##0.00\ _D_M_-;_-* &quot;-&quot;??\ _D_M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1"/>
      <color indexed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48B9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9" fillId="21" borderId="0" applyNumberFormat="0" applyBorder="0" applyAlignment="0" applyProtection="0"/>
    <xf numFmtId="0" fontId="10" fillId="25" borderId="10" applyNumberFormat="0" applyAlignment="0" applyProtection="0"/>
    <xf numFmtId="0" fontId="11" fillId="18" borderId="11" applyNumberFormat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7" fillId="14" borderId="0" applyNumberFormat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10" applyNumberFormat="0" applyAlignment="0" applyProtection="0"/>
    <xf numFmtId="0" fontId="17" fillId="0" borderId="15" applyNumberFormat="0" applyFill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29" borderId="0"/>
    <xf numFmtId="0" fontId="19" fillId="21" borderId="10" applyNumberFormat="0" applyFont="0" applyAlignment="0" applyProtection="0"/>
    <xf numFmtId="0" fontId="20" fillId="25" borderId="16" applyNumberFormat="0" applyAlignment="0" applyProtection="0"/>
    <xf numFmtId="9" fontId="6" fillId="0" borderId="0" applyFont="0" applyFill="0" applyBorder="0" applyAlignment="0" applyProtection="0"/>
    <xf numFmtId="4" fontId="19" fillId="30" borderId="10" applyNumberFormat="0" applyProtection="0">
      <alignment vertical="center"/>
    </xf>
    <xf numFmtId="4" fontId="21" fillId="31" borderId="10" applyNumberFormat="0" applyProtection="0">
      <alignment vertical="center"/>
    </xf>
    <xf numFmtId="4" fontId="19" fillId="31" borderId="10" applyNumberFormat="0" applyProtection="0">
      <alignment horizontal="left" vertical="center" indent="1"/>
    </xf>
    <xf numFmtId="0" fontId="22" fillId="30" borderId="17" applyNumberFormat="0" applyProtection="0">
      <alignment horizontal="left" vertical="top" indent="1"/>
    </xf>
    <xf numFmtId="4" fontId="19" fillId="32" borderId="10" applyNumberFormat="0" applyProtection="0">
      <alignment horizontal="left" vertical="center" indent="1"/>
    </xf>
    <xf numFmtId="4" fontId="19" fillId="33" borderId="10" applyNumberFormat="0" applyProtection="0">
      <alignment horizontal="right" vertical="center"/>
    </xf>
    <xf numFmtId="4" fontId="19" fillId="34" borderId="10" applyNumberFormat="0" applyProtection="0">
      <alignment horizontal="right" vertical="center"/>
    </xf>
    <xf numFmtId="4" fontId="19" fillId="35" borderId="18" applyNumberFormat="0" applyProtection="0">
      <alignment horizontal="right" vertical="center"/>
    </xf>
    <xf numFmtId="4" fontId="19" fillId="36" borderId="10" applyNumberFormat="0" applyProtection="0">
      <alignment horizontal="right" vertical="center"/>
    </xf>
    <xf numFmtId="4" fontId="19" fillId="37" borderId="10" applyNumberFormat="0" applyProtection="0">
      <alignment horizontal="right" vertical="center"/>
    </xf>
    <xf numFmtId="4" fontId="19" fillId="38" borderId="10" applyNumberFormat="0" applyProtection="0">
      <alignment horizontal="right" vertical="center"/>
    </xf>
    <xf numFmtId="4" fontId="19" fillId="39" borderId="10" applyNumberFormat="0" applyProtection="0">
      <alignment horizontal="right" vertical="center"/>
    </xf>
    <xf numFmtId="4" fontId="19" fillId="40" borderId="10" applyNumberFormat="0" applyProtection="0">
      <alignment horizontal="right" vertical="center"/>
    </xf>
    <xf numFmtId="4" fontId="19" fillId="41" borderId="10" applyNumberFormat="0" applyProtection="0">
      <alignment horizontal="right" vertical="center"/>
    </xf>
    <xf numFmtId="4" fontId="19" fillId="42" borderId="18" applyNumberFormat="0" applyProtection="0">
      <alignment horizontal="left" vertical="center" indent="1"/>
    </xf>
    <xf numFmtId="4" fontId="6" fillId="43" borderId="18" applyNumberFormat="0" applyProtection="0">
      <alignment horizontal="left" vertical="center" indent="1"/>
    </xf>
    <xf numFmtId="4" fontId="6" fillId="43" borderId="18" applyNumberFormat="0" applyProtection="0">
      <alignment horizontal="left" vertical="center" indent="1"/>
    </xf>
    <xf numFmtId="4" fontId="19" fillId="44" borderId="10" applyNumberFormat="0" applyProtection="0">
      <alignment horizontal="right" vertical="center"/>
    </xf>
    <xf numFmtId="4" fontId="19" fillId="45" borderId="18" applyNumberFormat="0" applyProtection="0">
      <alignment horizontal="left" vertical="center" indent="1"/>
    </xf>
    <xf numFmtId="4" fontId="19" fillId="44" borderId="18" applyNumberFormat="0" applyProtection="0">
      <alignment horizontal="left" vertical="center" indent="1"/>
    </xf>
    <xf numFmtId="0" fontId="19" fillId="46" borderId="10" applyNumberFormat="0" applyProtection="0">
      <alignment horizontal="left" vertical="center" indent="1"/>
    </xf>
    <xf numFmtId="0" fontId="19" fillId="43" borderId="17" applyNumberFormat="0" applyProtection="0">
      <alignment horizontal="left" vertical="top" indent="1"/>
    </xf>
    <xf numFmtId="0" fontId="19" fillId="47" borderId="10" applyNumberFormat="0" applyProtection="0">
      <alignment horizontal="left" vertical="center" indent="1"/>
    </xf>
    <xf numFmtId="0" fontId="19" fillId="44" borderId="17" applyNumberFormat="0" applyProtection="0">
      <alignment horizontal="left" vertical="top" indent="1"/>
    </xf>
    <xf numFmtId="0" fontId="19" fillId="48" borderId="10" applyNumberFormat="0" applyProtection="0">
      <alignment horizontal="left" vertical="center" indent="1"/>
    </xf>
    <xf numFmtId="0" fontId="19" fillId="48" borderId="17" applyNumberFormat="0" applyProtection="0">
      <alignment horizontal="left" vertical="top" indent="1"/>
    </xf>
    <xf numFmtId="0" fontId="19" fillId="45" borderId="10" applyNumberFormat="0" applyProtection="0">
      <alignment horizontal="left" vertical="center" indent="1"/>
    </xf>
    <xf numFmtId="0" fontId="19" fillId="45" borderId="17" applyNumberFormat="0" applyProtection="0">
      <alignment horizontal="left" vertical="top" indent="1"/>
    </xf>
    <xf numFmtId="0" fontId="19" fillId="49" borderId="19" applyNumberFormat="0">
      <protection locked="0"/>
    </xf>
    <xf numFmtId="0" fontId="23" fillId="43" borderId="20" applyBorder="0"/>
    <xf numFmtId="4" fontId="24" fillId="50" borderId="17" applyNumberFormat="0" applyProtection="0">
      <alignment vertical="center"/>
    </xf>
    <xf numFmtId="4" fontId="21" fillId="51" borderId="21" applyNumberFormat="0" applyProtection="0">
      <alignment vertical="center"/>
    </xf>
    <xf numFmtId="4" fontId="24" fillId="46" borderId="17" applyNumberFormat="0" applyProtection="0">
      <alignment horizontal="left" vertical="center" indent="1"/>
    </xf>
    <xf numFmtId="0" fontId="24" fillId="50" borderId="17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1" fillId="52" borderId="10" applyNumberFormat="0" applyProtection="0">
      <alignment horizontal="right" vertical="center"/>
    </xf>
    <xf numFmtId="4" fontId="19" fillId="32" borderId="10" applyNumberFormat="0" applyProtection="0">
      <alignment horizontal="left" vertical="center" indent="1"/>
    </xf>
    <xf numFmtId="0" fontId="24" fillId="44" borderId="17" applyNumberFormat="0" applyProtection="0">
      <alignment horizontal="left" vertical="top" indent="1"/>
    </xf>
    <xf numFmtId="4" fontId="25" fillId="53" borderId="18" applyNumberFormat="0" applyProtection="0">
      <alignment horizontal="left" vertical="center" indent="1"/>
    </xf>
    <xf numFmtId="0" fontId="19" fillId="54" borderId="21"/>
    <xf numFmtId="4" fontId="26" fillId="49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2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19" fillId="29" borderId="0"/>
    <xf numFmtId="0" fontId="19" fillId="29" borderId="0"/>
    <xf numFmtId="0" fontId="6" fillId="0" borderId="0"/>
    <xf numFmtId="4" fontId="19" fillId="30" borderId="10" applyNumberFormat="0" applyProtection="0">
      <alignment vertical="center"/>
    </xf>
    <xf numFmtId="4" fontId="19" fillId="31" borderId="10" applyNumberFormat="0" applyProtection="0">
      <alignment horizontal="left" vertical="center" indent="1"/>
    </xf>
    <xf numFmtId="4" fontId="19" fillId="32" borderId="10" applyNumberFormat="0" applyProtection="0">
      <alignment horizontal="left" vertical="center" indent="1"/>
    </xf>
    <xf numFmtId="0" fontId="19" fillId="46" borderId="10" applyNumberFormat="0" applyProtection="0">
      <alignment horizontal="left" vertical="center" indent="1"/>
    </xf>
    <xf numFmtId="0" fontId="19" fillId="47" borderId="10" applyNumberFormat="0" applyProtection="0">
      <alignment horizontal="left" vertical="center" indent="1"/>
    </xf>
    <xf numFmtId="0" fontId="19" fillId="48" borderId="10" applyNumberFormat="0" applyProtection="0">
      <alignment horizontal="left" vertical="center" indent="1"/>
    </xf>
    <xf numFmtId="0" fontId="19" fillId="45" borderId="10" applyNumberFormat="0" applyProtection="0">
      <alignment horizontal="left" vertical="center" indent="1"/>
    </xf>
    <xf numFmtId="4" fontId="19" fillId="0" borderId="10" applyNumberFormat="0" applyProtection="0">
      <alignment horizontal="right" vertical="center"/>
    </xf>
    <xf numFmtId="4" fontId="19" fillId="32" borderId="10" applyNumberFormat="0" applyProtection="0">
      <alignment horizontal="left" vertical="center" indent="1"/>
    </xf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38" fontId="4" fillId="2" borderId="5" xfId="0" applyNumberFormat="1" applyFont="1" applyFill="1" applyBorder="1" applyAlignment="1">
      <alignment wrapText="1"/>
    </xf>
    <xf numFmtId="2" fontId="4" fillId="2" borderId="5" xfId="0" applyNumberFormat="1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1" fontId="4" fillId="3" borderId="5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38" fontId="5" fillId="4" borderId="7" xfId="0" applyNumberFormat="1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38" fontId="4" fillId="3" borderId="5" xfId="0" applyNumberFormat="1" applyFont="1" applyFill="1" applyBorder="1" applyAlignment="1">
      <alignment wrapText="1"/>
    </xf>
    <xf numFmtId="38" fontId="0" fillId="0" borderId="0" xfId="0" applyNumberFormat="1"/>
    <xf numFmtId="0" fontId="0" fillId="0" borderId="0" xfId="0" quotePrefix="1" applyAlignment="1">
      <alignment horizontal="left"/>
    </xf>
    <xf numFmtId="0" fontId="0" fillId="0" borderId="9" xfId="0" quotePrefix="1" applyFill="1" applyBorder="1" applyAlignment="1">
      <alignment horizontal="left"/>
    </xf>
    <xf numFmtId="38" fontId="0" fillId="0" borderId="9" xfId="0" applyNumberFormat="1" applyFill="1" applyBorder="1"/>
    <xf numFmtId="0" fontId="0" fillId="0" borderId="0" xfId="0" applyAlignment="1">
      <alignment horizontal="left"/>
    </xf>
    <xf numFmtId="0" fontId="2" fillId="0" borderId="0" xfId="0" applyFont="1"/>
    <xf numFmtId="38" fontId="2" fillId="0" borderId="0" xfId="0" applyNumberFormat="1" applyFont="1"/>
    <xf numFmtId="10" fontId="0" fillId="0" borderId="0" xfId="2" applyNumberFormat="1" applyFont="1"/>
    <xf numFmtId="10" fontId="2" fillId="0" borderId="0" xfId="2" applyNumberFormat="1" applyFont="1"/>
    <xf numFmtId="40" fontId="2" fillId="0" borderId="0" xfId="0" applyNumberFormat="1" applyFont="1"/>
    <xf numFmtId="164" fontId="2" fillId="0" borderId="0" xfId="0" applyNumberFormat="1" applyFont="1"/>
    <xf numFmtId="43" fontId="0" fillId="0" borderId="0" xfId="1" applyNumberFormat="1" applyFont="1"/>
    <xf numFmtId="0" fontId="4" fillId="3" borderId="4" xfId="0" quotePrefix="1" applyFont="1" applyFill="1" applyBorder="1" applyAlignment="1">
      <alignment horizontal="left" wrapText="1"/>
    </xf>
    <xf numFmtId="40" fontId="0" fillId="0" borderId="0" xfId="0" applyNumberFormat="1"/>
    <xf numFmtId="0" fontId="0" fillId="0" borderId="9" xfId="0" quotePrefix="1" applyBorder="1" applyAlignment="1">
      <alignment horizontal="left"/>
    </xf>
    <xf numFmtId="6" fontId="0" fillId="0" borderId="0" xfId="0" applyNumberFormat="1"/>
    <xf numFmtId="6" fontId="0" fillId="0" borderId="9" xfId="0" applyNumberFormat="1" applyBorder="1"/>
    <xf numFmtId="0" fontId="0" fillId="0" borderId="26" xfId="0" quotePrefix="1" applyBorder="1" applyAlignment="1">
      <alignment horizontal="left"/>
    </xf>
    <xf numFmtId="8" fontId="0" fillId="0" borderId="27" xfId="0" applyNumberFormat="1" applyBorder="1"/>
    <xf numFmtId="8" fontId="0" fillId="0" borderId="28" xfId="0" applyNumberFormat="1" applyBorder="1"/>
    <xf numFmtId="0" fontId="0" fillId="0" borderId="29" xfId="0" quotePrefix="1" applyBorder="1" applyAlignment="1">
      <alignment horizontal="left"/>
    </xf>
    <xf numFmtId="8" fontId="0" fillId="0" borderId="30" xfId="0" applyNumberFormat="1" applyBorder="1"/>
    <xf numFmtId="8" fontId="0" fillId="0" borderId="31" xfId="0" applyNumberFormat="1" applyBorder="1"/>
    <xf numFmtId="0" fontId="2" fillId="55" borderId="23" xfId="0" applyFont="1" applyFill="1" applyBorder="1"/>
    <xf numFmtId="0" fontId="2" fillId="55" borderId="24" xfId="0" applyFont="1" applyFill="1" applyBorder="1"/>
    <xf numFmtId="0" fontId="2" fillId="55" borderId="25" xfId="0" applyFont="1" applyFill="1" applyBorder="1"/>
    <xf numFmtId="8" fontId="0" fillId="0" borderId="0" xfId="0" applyNumberFormat="1"/>
    <xf numFmtId="38" fontId="5" fillId="3" borderId="7" xfId="0" applyNumberFormat="1" applyFont="1" applyFill="1" applyBorder="1" applyAlignment="1">
      <alignment wrapText="1"/>
    </xf>
    <xf numFmtId="0" fontId="2" fillId="0" borderId="9" xfId="0" applyFont="1" applyBorder="1" applyAlignment="1">
      <alignment horizontal="center"/>
    </xf>
    <xf numFmtId="0" fontId="29" fillId="0" borderId="0" xfId="0" applyFont="1"/>
  </cellXfs>
  <cellStyles count="179">
    <cellStyle name="=C:\WINNT35\SYSTEM32\COMMAND.COM" xfId="3"/>
    <cellStyle name="Accent1 - 20%" xfId="4"/>
    <cellStyle name="Accent1 - 40%" xfId="5"/>
    <cellStyle name="Accent1 - 60%" xfId="6"/>
    <cellStyle name="Accent1 2" xfId="7"/>
    <cellStyle name="Accent2 - 20%" xfId="8"/>
    <cellStyle name="Accent2 - 40%" xfId="9"/>
    <cellStyle name="Accent2 - 60%" xfId="10"/>
    <cellStyle name="Accent2 2" xfId="11"/>
    <cellStyle name="Accent3 - 20%" xfId="12"/>
    <cellStyle name="Accent3 - 40%" xfId="13"/>
    <cellStyle name="Accent3 - 60%" xfId="14"/>
    <cellStyle name="Accent3 2" xfId="15"/>
    <cellStyle name="Accent4 - 20%" xfId="16"/>
    <cellStyle name="Accent4 - 40%" xfId="17"/>
    <cellStyle name="Accent4 - 60%" xfId="18"/>
    <cellStyle name="Accent4 2" xfId="19"/>
    <cellStyle name="Accent5 - 20%" xfId="20"/>
    <cellStyle name="Accent5 - 40%" xfId="21"/>
    <cellStyle name="Accent5 - 60%" xfId="22"/>
    <cellStyle name="Accent5 2" xfId="23"/>
    <cellStyle name="Accent6 - 20%" xfId="24"/>
    <cellStyle name="Accent6 - 40%" xfId="25"/>
    <cellStyle name="Accent6 - 60%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3" xfId="32"/>
    <cellStyle name="Comma 4" xfId="33"/>
    <cellStyle name="Emphasis 1" xfId="34"/>
    <cellStyle name="Emphasis 2" xfId="35"/>
    <cellStyle name="Emphasis 3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45"/>
    <cellStyle name="Normal 2 10" xfId="46"/>
    <cellStyle name="Normal 2 10 2" xfId="47"/>
    <cellStyle name="Normal 2 11" xfId="48"/>
    <cellStyle name="Normal 2 11 2" xfId="49"/>
    <cellStyle name="Normal 2 12" xfId="50"/>
    <cellStyle name="Normal 2 12 2" xfId="51"/>
    <cellStyle name="Normal 2 13" xfId="52"/>
    <cellStyle name="Normal 2 13 2" xfId="53"/>
    <cellStyle name="Normal 2 14" xfId="54"/>
    <cellStyle name="Normal 2 14 2" xfId="55"/>
    <cellStyle name="Normal 2 15" xfId="56"/>
    <cellStyle name="Normal 2 15 2" xfId="57"/>
    <cellStyle name="Normal 2 16" xfId="58"/>
    <cellStyle name="Normal 2 16 2" xfId="59"/>
    <cellStyle name="Normal 2 17" xfId="60"/>
    <cellStyle name="Normal 2 17 2" xfId="61"/>
    <cellStyle name="Normal 2 18" xfId="62"/>
    <cellStyle name="Normal 2 18 2" xfId="63"/>
    <cellStyle name="Normal 2 19" xfId="64"/>
    <cellStyle name="Normal 2 19 2" xfId="65"/>
    <cellStyle name="Normal 2 2" xfId="66"/>
    <cellStyle name="Normal 2 20" xfId="67"/>
    <cellStyle name="Normal 2 20 2" xfId="68"/>
    <cellStyle name="Normal 2 21" xfId="69"/>
    <cellStyle name="Normal 2 21 2" xfId="70"/>
    <cellStyle name="Normal 2 22" xfId="71"/>
    <cellStyle name="Normal 2 22 2" xfId="72"/>
    <cellStyle name="Normal 2 23" xfId="73"/>
    <cellStyle name="Normal 2 23 2" xfId="74"/>
    <cellStyle name="Normal 2 24" xfId="75"/>
    <cellStyle name="Normal 2 24 2" xfId="76"/>
    <cellStyle name="Normal 2 25" xfId="77"/>
    <cellStyle name="Normal 2 25 2" xfId="78"/>
    <cellStyle name="Normal 2 26" xfId="79"/>
    <cellStyle name="Normal 2 26 2" xfId="80"/>
    <cellStyle name="Normal 2 27" xfId="81"/>
    <cellStyle name="Normal 2 27 2" xfId="82"/>
    <cellStyle name="Normal 2 28" xfId="83"/>
    <cellStyle name="Normal 2 28 2" xfId="84"/>
    <cellStyle name="Normal 2 29" xfId="85"/>
    <cellStyle name="Normal 2 29 2" xfId="86"/>
    <cellStyle name="Normal 2 3" xfId="87"/>
    <cellStyle name="Normal 2 3 2" xfId="168"/>
    <cellStyle name="Normal 2 30" xfId="88"/>
    <cellStyle name="Normal 2 31" xfId="89"/>
    <cellStyle name="Normal 2 32" xfId="90"/>
    <cellStyle name="Normal 2 33" xfId="91"/>
    <cellStyle name="Normal 2 34" xfId="92"/>
    <cellStyle name="Normal 2 35" xfId="93"/>
    <cellStyle name="Normal 2 36" xfId="94"/>
    <cellStyle name="Normal 2 37" xfId="95"/>
    <cellStyle name="Normal 2 38" xfId="96"/>
    <cellStyle name="Normal 2 39" xfId="97"/>
    <cellStyle name="Normal 2 4" xfId="98"/>
    <cellStyle name="Normal 2 40" xfId="99"/>
    <cellStyle name="Normal 2 5" xfId="100"/>
    <cellStyle name="Normal 2 6" xfId="101"/>
    <cellStyle name="Normal 2 7" xfId="102"/>
    <cellStyle name="Normal 2 8" xfId="103"/>
    <cellStyle name="Normal 2 9" xfId="104"/>
    <cellStyle name="Normal 2_1q09Data" xfId="105"/>
    <cellStyle name="Normal 3" xfId="106"/>
    <cellStyle name="Normal 3 10" xfId="107"/>
    <cellStyle name="Normal 3 11" xfId="108"/>
    <cellStyle name="Normal 3 12" xfId="109"/>
    <cellStyle name="Normal 3 13" xfId="167"/>
    <cellStyle name="Normal 3 2" xfId="110"/>
    <cellStyle name="Normal 3 3" xfId="111"/>
    <cellStyle name="Normal 3 4" xfId="112"/>
    <cellStyle name="Normal 3 5" xfId="113"/>
    <cellStyle name="Normal 3 6" xfId="114"/>
    <cellStyle name="Normal 3 7" xfId="115"/>
    <cellStyle name="Normal 3 8" xfId="116"/>
    <cellStyle name="Normal 3 9" xfId="117"/>
    <cellStyle name="Normal 3_2009 Data" xfId="118"/>
    <cellStyle name="Normal 4" xfId="119"/>
    <cellStyle name="Normal 6" xfId="169"/>
    <cellStyle name="Note 2" xfId="120"/>
    <cellStyle name="Output 2" xfId="121"/>
    <cellStyle name="Percent" xfId="2" builtinId="5"/>
    <cellStyle name="Percent 2" xfId="122"/>
    <cellStyle name="SAPBEXaggData" xfId="123"/>
    <cellStyle name="SAPBEXaggData 2" xfId="170"/>
    <cellStyle name="SAPBEXaggDataEmph" xfId="124"/>
    <cellStyle name="SAPBEXaggItem" xfId="125"/>
    <cellStyle name="SAPBEXaggItem 2" xfId="171"/>
    <cellStyle name="SAPBEXaggItemX" xfId="126"/>
    <cellStyle name="SAPBEXchaText" xfId="127"/>
    <cellStyle name="SAPBEXchaText 2" xfId="172"/>
    <cellStyle name="SAPBEXexcBad7" xfId="128"/>
    <cellStyle name="SAPBEXexcBad8" xfId="129"/>
    <cellStyle name="SAPBEXexcBad9" xfId="130"/>
    <cellStyle name="SAPBEXexcCritical4" xfId="131"/>
    <cellStyle name="SAPBEXexcCritical5" xfId="132"/>
    <cellStyle name="SAPBEXexcCritical6" xfId="133"/>
    <cellStyle name="SAPBEXexcGood1" xfId="134"/>
    <cellStyle name="SAPBEXexcGood2" xfId="135"/>
    <cellStyle name="SAPBEXexcGood3" xfId="136"/>
    <cellStyle name="SAPBEXfilterDrill" xfId="137"/>
    <cellStyle name="SAPBEXfilterItem" xfId="138"/>
    <cellStyle name="SAPBEXfilterText" xfId="139"/>
    <cellStyle name="SAPBEXformats" xfId="140"/>
    <cellStyle name="SAPBEXheaderItem" xfId="141"/>
    <cellStyle name="SAPBEXheaderText" xfId="142"/>
    <cellStyle name="SAPBEXHLevel0" xfId="143"/>
    <cellStyle name="SAPBEXHLevel0 2" xfId="173"/>
    <cellStyle name="SAPBEXHLevel0X" xfId="144"/>
    <cellStyle name="SAPBEXHLevel1" xfId="145"/>
    <cellStyle name="SAPBEXHLevel1 2" xfId="174"/>
    <cellStyle name="SAPBEXHLevel1X" xfId="146"/>
    <cellStyle name="SAPBEXHLevel2" xfId="147"/>
    <cellStyle name="SAPBEXHLevel2 2" xfId="175"/>
    <cellStyle name="SAPBEXHLevel2X" xfId="148"/>
    <cellStyle name="SAPBEXHLevel3" xfId="149"/>
    <cellStyle name="SAPBEXHLevel3 2" xfId="176"/>
    <cellStyle name="SAPBEXHLevel3X" xfId="150"/>
    <cellStyle name="SAPBEXinputData" xfId="151"/>
    <cellStyle name="SAPBEXItemHeader" xfId="152"/>
    <cellStyle name="SAPBEXresData" xfId="153"/>
    <cellStyle name="SAPBEXresDataEmph" xfId="154"/>
    <cellStyle name="SAPBEXresItem" xfId="155"/>
    <cellStyle name="SAPBEXresItemX" xfId="156"/>
    <cellStyle name="SAPBEXstdData" xfId="157"/>
    <cellStyle name="SAPBEXstdData 2" xfId="177"/>
    <cellStyle name="SAPBEXstdDataEmph" xfId="158"/>
    <cellStyle name="SAPBEXstdItem" xfId="159"/>
    <cellStyle name="SAPBEXstdItem 2" xfId="178"/>
    <cellStyle name="SAPBEXstdItemX" xfId="160"/>
    <cellStyle name="SAPBEXtitle" xfId="161"/>
    <cellStyle name="SAPBEXunassignedItem" xfId="162"/>
    <cellStyle name="SAPBEXundefined" xfId="163"/>
    <cellStyle name="Sheet Title" xfId="164"/>
    <cellStyle name="Total 2" xfId="165"/>
    <cellStyle name="Warning Text 2" xfId="1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90" zoomScaleNormal="90" workbookViewId="0">
      <selection activeCell="A11" sqref="A11"/>
    </sheetView>
  </sheetViews>
  <sheetFormatPr defaultRowHeight="14.4" x14ac:dyDescent="0.3"/>
  <cols>
    <col min="1" max="1" width="48.44140625" bestFit="1" customWidth="1"/>
    <col min="2" max="2" width="15.5546875" bestFit="1" customWidth="1"/>
    <col min="3" max="7" width="15.5546875" customWidth="1"/>
    <col min="10" max="10" width="36.88671875" bestFit="1" customWidth="1"/>
    <col min="11" max="11" width="15.5546875" bestFit="1" customWidth="1"/>
  </cols>
  <sheetData>
    <row r="1" spans="1:7" x14ac:dyDescent="0.3">
      <c r="A1" s="46" t="s">
        <v>50</v>
      </c>
    </row>
    <row r="2" spans="1:7" x14ac:dyDescent="0.3">
      <c r="A2" s="22" t="s">
        <v>51</v>
      </c>
    </row>
    <row r="3" spans="1:7" x14ac:dyDescent="0.3">
      <c r="A3" s="22"/>
    </row>
    <row r="4" spans="1:7" x14ac:dyDescent="0.3">
      <c r="A4" s="45" t="s">
        <v>49</v>
      </c>
      <c r="B4" s="45"/>
    </row>
    <row r="5" spans="1:7" x14ac:dyDescent="0.3">
      <c r="A5" s="18" t="s">
        <v>46</v>
      </c>
      <c r="B5" s="32">
        <v>520252178</v>
      </c>
    </row>
    <row r="6" spans="1:7" x14ac:dyDescent="0.3">
      <c r="A6" s="31" t="s">
        <v>47</v>
      </c>
      <c r="B6" s="33">
        <v>-4957925.09</v>
      </c>
    </row>
    <row r="7" spans="1:7" x14ac:dyDescent="0.3">
      <c r="A7" t="s">
        <v>48</v>
      </c>
      <c r="B7" s="32">
        <f>SUM(B5:B6)</f>
        <v>515294252.91000003</v>
      </c>
    </row>
    <row r="12" spans="1:7" ht="15" thickBot="1" x14ac:dyDescent="0.35"/>
    <row r="13" spans="1:7" x14ac:dyDescent="0.3">
      <c r="A13" s="40" t="s">
        <v>31</v>
      </c>
      <c r="B13" s="41">
        <v>2010</v>
      </c>
      <c r="C13" s="41">
        <f>B13+1</f>
        <v>2011</v>
      </c>
      <c r="D13" s="41">
        <f t="shared" ref="D13:G13" si="0">C13+1</f>
        <v>2012</v>
      </c>
      <c r="E13" s="41">
        <f t="shared" si="0"/>
        <v>2013</v>
      </c>
      <c r="F13" s="41">
        <f t="shared" si="0"/>
        <v>2014</v>
      </c>
      <c r="G13" s="42">
        <f t="shared" si="0"/>
        <v>2015</v>
      </c>
    </row>
    <row r="14" spans="1:7" x14ac:dyDescent="0.3">
      <c r="A14" s="34" t="s">
        <v>43</v>
      </c>
      <c r="B14" s="35">
        <f>(SUMIFS('EUCG FlashData 2014'!$Q:$Q,'EUCG FlashData 2014'!$A:$A,Sheet2!$A$13,'EUCG FlashData 2014'!$G:$G,Sheet2!B$13)+SUMIFS('EUCG FlashData 2014'!$Q:$Q,'EUCG FlashData 2014'!$A:$A,Sheet2!$A$13,'EUCG FlashData 2014'!$G:$G,Sheet2!B$13-1)+SUMIFS('EUCG FlashData 2014'!$Q:$Q,'EUCG FlashData 2014'!$A:$A,Sheet2!$A$13,'EUCG FlashData 2014'!$G:$G,Sheet2!B$13-2))/(SUMIFS('EUCG FlashData 2014'!$J:$J,'EUCG FlashData 2014'!$A:$A,Sheet2!$A$13,'EUCG FlashData 2014'!$G:$G,Sheet2!B$13)+SUMIFS('EUCG FlashData 2014'!$J:$J,'EUCG FlashData 2014'!$A:$A,Sheet2!$A$13,'EUCG FlashData 2014'!$G:$G,Sheet2!B$13-1)+SUMIFS('EUCG FlashData 2014'!$J:$J,'EUCG FlashData 2014'!$A:$A,Sheet2!$A$13,'EUCG FlashData 2014'!$G:$G,Sheet2!B$13-2))</f>
        <v>20.349427213538089</v>
      </c>
      <c r="C14" s="35">
        <f>(SUMIFS('EUCG FlashData 2014'!$Q:$Q,'EUCG FlashData 2014'!$A:$A,Sheet2!$A$13,'EUCG FlashData 2014'!$G:$G,Sheet2!C$13)+SUMIFS('EUCG FlashData 2014'!$Q:$Q,'EUCG FlashData 2014'!$A:$A,Sheet2!$A$13,'EUCG FlashData 2014'!$G:$G,Sheet2!C$13-1)+SUMIFS('EUCG FlashData 2014'!$Q:$Q,'EUCG FlashData 2014'!$A:$A,Sheet2!$A$13,'EUCG FlashData 2014'!$G:$G,Sheet2!C$13-2))/(SUMIFS('EUCG FlashData 2014'!$J:$J,'EUCG FlashData 2014'!$A:$A,Sheet2!$A$13,'EUCG FlashData 2014'!$G:$G,Sheet2!C$13)+SUMIFS('EUCG FlashData 2014'!$J:$J,'EUCG FlashData 2014'!$A:$A,Sheet2!$A$13,'EUCG FlashData 2014'!$G:$G,Sheet2!C$13-1)+SUMIFS('EUCG FlashData 2014'!$J:$J,'EUCG FlashData 2014'!$A:$A,Sheet2!$A$13,'EUCG FlashData 2014'!$G:$G,Sheet2!C$13-2))</f>
        <v>22.077105643994212</v>
      </c>
      <c r="D14" s="35">
        <f>(SUMIFS('EUCG FlashData 2014'!$Q:$Q,'EUCG FlashData 2014'!$A:$A,Sheet2!$A$13,'EUCG FlashData 2014'!$G:$G,Sheet2!D$13)+SUMIFS('EUCG FlashData 2014'!$Q:$Q,'EUCG FlashData 2014'!$A:$A,Sheet2!$A$13,'EUCG FlashData 2014'!$G:$G,Sheet2!D$13-1)+SUMIFS('EUCG FlashData 2014'!$Q:$Q,'EUCG FlashData 2014'!$A:$A,Sheet2!$A$13,'EUCG FlashData 2014'!$G:$G,Sheet2!D$13-2))/(SUMIFS('EUCG FlashData 2014'!$J:$J,'EUCG FlashData 2014'!$A:$A,Sheet2!$A$13,'EUCG FlashData 2014'!$G:$G,Sheet2!D$13)+SUMIFS('EUCG FlashData 2014'!$J:$J,'EUCG FlashData 2014'!$A:$A,Sheet2!$A$13,'EUCG FlashData 2014'!$G:$G,Sheet2!D$13-1)+SUMIFS('EUCG FlashData 2014'!$J:$J,'EUCG FlashData 2014'!$A:$A,Sheet2!$A$13,'EUCG FlashData 2014'!$G:$G,Sheet2!D$13-2))</f>
        <v>24.747035510462904</v>
      </c>
      <c r="E14" s="35">
        <f>(SUMIFS('EUCG FlashData 2014'!$Q:$Q,'EUCG FlashData 2014'!$A:$A,Sheet2!$A$13,'EUCG FlashData 2014'!$G:$G,Sheet2!E$13)+SUMIFS('EUCG FlashData 2014'!$Q:$Q,'EUCG FlashData 2014'!$A:$A,Sheet2!$A$13,'EUCG FlashData 2014'!$G:$G,Sheet2!E$13-1)+SUMIFS('EUCG FlashData 2014'!$Q:$Q,'EUCG FlashData 2014'!$A:$A,Sheet2!$A$13,'EUCG FlashData 2014'!$G:$G,Sheet2!E$13-2))/(SUMIFS('EUCG FlashData 2014'!$J:$J,'EUCG FlashData 2014'!$A:$A,Sheet2!$A$13,'EUCG FlashData 2014'!$G:$G,Sheet2!E$13)+SUMIFS('EUCG FlashData 2014'!$J:$J,'EUCG FlashData 2014'!$A:$A,Sheet2!$A$13,'EUCG FlashData 2014'!$G:$G,Sheet2!E$13-1)+SUMIFS('EUCG FlashData 2014'!$J:$J,'EUCG FlashData 2014'!$A:$A,Sheet2!$A$13,'EUCG FlashData 2014'!$G:$G,Sheet2!E$13-2))</f>
        <v>22.895191122071516</v>
      </c>
      <c r="F14" s="35">
        <f>(SUMIFS('EUCG FlashData 2014'!$Q:$Q,'EUCG FlashData 2014'!$A:$A,Sheet2!$A$13,'EUCG FlashData 2014'!$G:$G,Sheet2!F$13)+SUMIFS('EUCG FlashData 2014'!$Q:$Q,'EUCG FlashData 2014'!$A:$A,Sheet2!$A$13,'EUCG FlashData 2014'!$G:$G,Sheet2!F$13-1)+SUMIFS('EUCG FlashData 2014'!$Q:$Q,'EUCG FlashData 2014'!$A:$A,Sheet2!$A$13,'EUCG FlashData 2014'!$G:$G,Sheet2!F$13-2))/(SUMIFS('EUCG FlashData 2014'!$J:$J,'EUCG FlashData 2014'!$A:$A,Sheet2!$A$13,'EUCG FlashData 2014'!$G:$G,Sheet2!F$13)+SUMIFS('EUCG FlashData 2014'!$J:$J,'EUCG FlashData 2014'!$A:$A,Sheet2!$A$13,'EUCG FlashData 2014'!$G:$G,Sheet2!F$13-1)+SUMIFS('EUCG FlashData 2014'!$J:$J,'EUCG FlashData 2014'!$A:$A,Sheet2!$A$13,'EUCG FlashData 2014'!$G:$G,Sheet2!F$13-2))</f>
        <v>20.688499133448875</v>
      </c>
      <c r="G14" s="36">
        <f>(SUMIFS('EUCG FlashData 2014'!$Q:$Q,'EUCG FlashData 2014'!$A:$A,Sheet2!$A$13,'EUCG FlashData 2014'!$G:$G,Sheet2!G$13)+SUMIFS('EUCG FlashData 2014'!$Q:$Q,'EUCG FlashData 2014'!$A:$A,Sheet2!$A$13,'EUCG FlashData 2014'!$G:$G,Sheet2!G$13-1)+SUMIFS('EUCG FlashData 2014'!$Q:$Q,'EUCG FlashData 2014'!$A:$A,Sheet2!$A$13,'EUCG FlashData 2014'!$G:$G,Sheet2!G$13-2))/(SUMIFS('EUCG FlashData 2014'!$J:$J,'EUCG FlashData 2014'!$A:$A,Sheet2!$A$13,'EUCG FlashData 2014'!$G:$G,Sheet2!G$13)+SUMIFS('EUCG FlashData 2014'!$J:$J,'EUCG FlashData 2014'!$A:$A,Sheet2!$A$13,'EUCG FlashData 2014'!$G:$G,Sheet2!G$13-1)+SUMIFS('EUCG FlashData 2014'!$J:$J,'EUCG FlashData 2014'!$A:$A,Sheet2!$A$13,'EUCG FlashData 2014'!$G:$G,Sheet2!G$13-2))</f>
        <v>17.935610899331294</v>
      </c>
    </row>
    <row r="15" spans="1:7" ht="15" thickBot="1" x14ac:dyDescent="0.35">
      <c r="A15" s="37" t="s">
        <v>45</v>
      </c>
      <c r="B15" s="38">
        <f>((SUMIFS('EUCG FlashData 2014'!$Q:$Q,'EUCG FlashData 2014'!$A:$A,Sheet2!$A$13,'EUCG FlashData 2014'!$G:$G,Sheet2!B$13)+SUMIFS('EUCG FlashData 2014'!$Q:$Q,'EUCG FlashData 2014'!$A:$A,Sheet2!$A$13,'EUCG FlashData 2014'!$G:$G,Sheet2!B$13-1)+SUMIFS('EUCG FlashData 2014'!$Q:$Q,'EUCG FlashData 2014'!$A:$A,Sheet2!$A$13,'EUCG FlashData 2014'!$G:$G,Sheet2!B$13-2))+(SUMIFS('EUCG FlashData 2014'!$Q:$Q,'EUCG FlashData 2014'!$A:$A,"FPL Corp Support",'EUCG FlashData 2014'!$G:$G,Sheet2!B$13)+SUMIFS('EUCG FlashData 2014'!$Q:$Q,'EUCG FlashData 2014'!$A:$A,"FPL Corp Support",'EUCG FlashData 2014'!$G:$G,Sheet2!B$13-1)+SUMIFS('EUCG FlashData 2014'!$Q:$Q,'EUCG FlashData 2014'!$A:$A,"FPL Corp Support",'EUCG FlashData 2014'!$G:$G,Sheet2!B$13-2)))/(SUMIFS('EUCG FlashData 2014'!$J:$J,'EUCG FlashData 2014'!$A:$A,Sheet2!$A$13,'EUCG FlashData 2014'!$G:$G,Sheet2!B$13)+SUMIFS('EUCG FlashData 2014'!$J:$J,'EUCG FlashData 2014'!$A:$A,Sheet2!$A$13,'EUCG FlashData 2014'!$G:$G,Sheet2!B$13-1)+SUMIFS('EUCG FlashData 2014'!$J:$J,'EUCG FlashData 2014'!$A:$A,Sheet2!$A$13,'EUCG FlashData 2014'!$G:$G,Sheet2!B$13-2))</f>
        <v>20.349427213538089</v>
      </c>
      <c r="C15" s="38">
        <f>((SUMIFS('EUCG FlashData 2014'!$Q:$Q,'EUCG FlashData 2014'!$A:$A,Sheet2!$A$13,'EUCG FlashData 2014'!$G:$G,Sheet2!C$13)+SUMIFS('EUCG FlashData 2014'!$Q:$Q,'EUCG FlashData 2014'!$A:$A,Sheet2!$A$13,'EUCG FlashData 2014'!$G:$G,Sheet2!C$13-1)+SUMIFS('EUCG FlashData 2014'!$Q:$Q,'EUCG FlashData 2014'!$A:$A,Sheet2!$A$13,'EUCG FlashData 2014'!$G:$G,Sheet2!C$13-2))+(SUMIFS('EUCG FlashData 2014'!$Q:$Q,'EUCG FlashData 2014'!$A:$A,"FPL Corp Support",'EUCG FlashData 2014'!$G:$G,Sheet2!C$13)+SUMIFS('EUCG FlashData 2014'!$Q:$Q,'EUCG FlashData 2014'!$A:$A,"FPL Corp Support",'EUCG FlashData 2014'!$G:$G,Sheet2!C$13-1)+SUMIFS('EUCG FlashData 2014'!$Q:$Q,'EUCG FlashData 2014'!$A:$A,"FPL Corp Support",'EUCG FlashData 2014'!$G:$G,Sheet2!C$13-2)))/(SUMIFS('EUCG FlashData 2014'!$J:$J,'EUCG FlashData 2014'!$A:$A,Sheet2!$A$13,'EUCG FlashData 2014'!$G:$G,Sheet2!C$13)+SUMIFS('EUCG FlashData 2014'!$J:$J,'EUCG FlashData 2014'!$A:$A,Sheet2!$A$13,'EUCG FlashData 2014'!$G:$G,Sheet2!C$13-1)+SUMIFS('EUCG FlashData 2014'!$J:$J,'EUCG FlashData 2014'!$A:$A,Sheet2!$A$13,'EUCG FlashData 2014'!$G:$G,Sheet2!C$13-2))</f>
        <v>22.077105643994212</v>
      </c>
      <c r="D15" s="38">
        <f>((SUMIFS('EUCG FlashData 2014'!$Q:$Q,'EUCG FlashData 2014'!$A:$A,Sheet2!$A$13,'EUCG FlashData 2014'!$G:$G,Sheet2!D$13)+SUMIFS('EUCG FlashData 2014'!$Q:$Q,'EUCG FlashData 2014'!$A:$A,Sheet2!$A$13,'EUCG FlashData 2014'!$G:$G,Sheet2!D$13-1)+SUMIFS('EUCG FlashData 2014'!$Q:$Q,'EUCG FlashData 2014'!$A:$A,Sheet2!$A$13,'EUCG FlashData 2014'!$G:$G,Sheet2!D$13-2))+(SUMIFS('EUCG FlashData 2014'!$Q:$Q,'EUCG FlashData 2014'!$A:$A,"FPL Corp Support",'EUCG FlashData 2014'!$G:$G,Sheet2!D$13)+SUMIFS('EUCG FlashData 2014'!$Q:$Q,'EUCG FlashData 2014'!$A:$A,"FPL Corp Support",'EUCG FlashData 2014'!$G:$G,Sheet2!D$13-1)+SUMIFS('EUCG FlashData 2014'!$Q:$Q,'EUCG FlashData 2014'!$A:$A,"FPL Corp Support",'EUCG FlashData 2014'!$G:$G,Sheet2!D$13-2)))/(SUMIFS('EUCG FlashData 2014'!$J:$J,'EUCG FlashData 2014'!$A:$A,Sheet2!$A$13,'EUCG FlashData 2014'!$G:$G,Sheet2!D$13)+SUMIFS('EUCG FlashData 2014'!$J:$J,'EUCG FlashData 2014'!$A:$A,Sheet2!$A$13,'EUCG FlashData 2014'!$G:$G,Sheet2!D$13-1)+SUMIFS('EUCG FlashData 2014'!$J:$J,'EUCG FlashData 2014'!$A:$A,Sheet2!$A$13,'EUCG FlashData 2014'!$G:$G,Sheet2!D$13-2))</f>
        <v>24.747035510462904</v>
      </c>
      <c r="E15" s="38">
        <f>((SUMIFS('EUCG FlashData 2014'!$Q:$Q,'EUCG FlashData 2014'!$A:$A,Sheet2!$A$13,'EUCG FlashData 2014'!$G:$G,Sheet2!E$13)+SUMIFS('EUCG FlashData 2014'!$Q:$Q,'EUCG FlashData 2014'!$A:$A,Sheet2!$A$13,'EUCG FlashData 2014'!$G:$G,Sheet2!E$13-1)+SUMIFS('EUCG FlashData 2014'!$Q:$Q,'EUCG FlashData 2014'!$A:$A,Sheet2!$A$13,'EUCG FlashData 2014'!$G:$G,Sheet2!E$13-2))+(SUMIFS('EUCG FlashData 2014'!$Q:$Q,'EUCG FlashData 2014'!$A:$A,"FPL Corp Support",'EUCG FlashData 2014'!$G:$G,Sheet2!E$13)+SUMIFS('EUCG FlashData 2014'!$Q:$Q,'EUCG FlashData 2014'!$A:$A,"FPL Corp Support",'EUCG FlashData 2014'!$G:$G,Sheet2!E$13-1)+SUMIFS('EUCG FlashData 2014'!$Q:$Q,'EUCG FlashData 2014'!$A:$A,"FPL Corp Support",'EUCG FlashData 2014'!$G:$G,Sheet2!E$13-2)))/(SUMIFS('EUCG FlashData 2014'!$J:$J,'EUCG FlashData 2014'!$A:$A,Sheet2!$A$13,'EUCG FlashData 2014'!$G:$G,Sheet2!E$13)+SUMIFS('EUCG FlashData 2014'!$J:$J,'EUCG FlashData 2014'!$A:$A,Sheet2!$A$13,'EUCG FlashData 2014'!$G:$G,Sheet2!E$13-1)+SUMIFS('EUCG FlashData 2014'!$J:$J,'EUCG FlashData 2014'!$A:$A,Sheet2!$A$13,'EUCG FlashData 2014'!$G:$G,Sheet2!E$13-2))</f>
        <v>22.895191122071516</v>
      </c>
      <c r="F15" s="38">
        <f>((SUMIFS('EUCG FlashData 2014'!$Q:$Q,'EUCG FlashData 2014'!$A:$A,Sheet2!$A$13,'EUCG FlashData 2014'!$G:$G,Sheet2!F$13)+SUMIFS('EUCG FlashData 2014'!$Q:$Q,'EUCG FlashData 2014'!$A:$A,Sheet2!$A$13,'EUCG FlashData 2014'!$G:$G,Sheet2!F$13-1)+SUMIFS('EUCG FlashData 2014'!$Q:$Q,'EUCG FlashData 2014'!$A:$A,Sheet2!$A$13,'EUCG FlashData 2014'!$G:$G,Sheet2!F$13-2))+(SUMIFS('EUCG FlashData 2014'!$Q:$Q,'EUCG FlashData 2014'!$A:$A,"FPL Corp Support",'EUCG FlashData 2014'!$G:$G,Sheet2!F$13)+SUMIFS('EUCG FlashData 2014'!$Q:$Q,'EUCG FlashData 2014'!$A:$A,"FPL Corp Support",'EUCG FlashData 2014'!$G:$G,Sheet2!F$13-1)+SUMIFS('EUCG FlashData 2014'!$Q:$Q,'EUCG FlashData 2014'!$A:$A,"FPL Corp Support",'EUCG FlashData 2014'!$G:$G,Sheet2!F$13-2)))/(SUMIFS('EUCG FlashData 2014'!$J:$J,'EUCG FlashData 2014'!$A:$A,Sheet2!$A$13,'EUCG FlashData 2014'!$G:$G,Sheet2!F$13)+SUMIFS('EUCG FlashData 2014'!$J:$J,'EUCG FlashData 2014'!$A:$A,Sheet2!$A$13,'EUCG FlashData 2014'!$G:$G,Sheet2!F$13-1)+SUMIFS('EUCG FlashData 2014'!$J:$J,'EUCG FlashData 2014'!$A:$A,Sheet2!$A$13,'EUCG FlashData 2014'!$G:$G,Sheet2!F$13-2))</f>
        <v>20.195214516568321</v>
      </c>
      <c r="G15" s="39">
        <f>((SUMIFS('EUCG FlashData 2014'!$Q:$Q,'EUCG FlashData 2014'!$A:$A,Sheet2!$A$13,'EUCG FlashData 2014'!$G:$G,Sheet2!G$13)+SUMIFS('EUCG FlashData 2014'!$Q:$Q,'EUCG FlashData 2014'!$A:$A,Sheet2!$A$13,'EUCG FlashData 2014'!$G:$G,Sheet2!G$13-1)+SUMIFS('EUCG FlashData 2014'!$Q:$Q,'EUCG FlashData 2014'!$A:$A,Sheet2!$A$13,'EUCG FlashData 2014'!$G:$G,Sheet2!G$13-2))+(SUMIFS('EUCG FlashData 2014'!$Q:$Q,'EUCG FlashData 2014'!$A:$A,"FPL Corp Support",'EUCG FlashData 2014'!$G:$G,Sheet2!G$13)+SUMIFS('EUCG FlashData 2014'!$Q:$Q,'EUCG FlashData 2014'!$A:$A,"FPL Corp Support",'EUCG FlashData 2014'!$G:$G,Sheet2!G$13-1)+SUMIFS('EUCG FlashData 2014'!$Q:$Q,'EUCG FlashData 2014'!$A:$A,"FPL Corp Support",'EUCG FlashData 2014'!$G:$G,Sheet2!G$13-2)))/(SUMIFS('EUCG FlashData 2014'!$J:$J,'EUCG FlashData 2014'!$A:$A,Sheet2!$A$13,'EUCG FlashData 2014'!$G:$G,Sheet2!G$13)+SUMIFS('EUCG FlashData 2014'!$J:$J,'EUCG FlashData 2014'!$A:$A,Sheet2!$A$13,'EUCG FlashData 2014'!$G:$G,Sheet2!G$13-1)+SUMIFS('EUCG FlashData 2014'!$J:$J,'EUCG FlashData 2014'!$A:$A,Sheet2!$A$13,'EUCG FlashData 2014'!$G:$G,Sheet2!G$13-2))</f>
        <v>17.043424762463992</v>
      </c>
    </row>
    <row r="22" spans="2:11" x14ac:dyDescent="0.3">
      <c r="B22" s="43"/>
      <c r="C22" s="43"/>
      <c r="D22" s="43"/>
      <c r="E22" s="43"/>
      <c r="F22" s="43"/>
      <c r="G22" s="43"/>
    </row>
    <row r="23" spans="2:11" x14ac:dyDescent="0.3">
      <c r="B23" s="43"/>
      <c r="C23" s="43"/>
      <c r="D23" s="43"/>
      <c r="E23" s="43"/>
      <c r="F23" s="43"/>
      <c r="G23" s="43"/>
    </row>
    <row r="25" spans="2:11" x14ac:dyDescent="0.3">
      <c r="D25" s="17"/>
      <c r="E25" s="17"/>
      <c r="G25" s="17"/>
    </row>
    <row r="26" spans="2:11" x14ac:dyDescent="0.3">
      <c r="D26" s="17"/>
      <c r="E26" s="17"/>
      <c r="G26" s="17"/>
    </row>
    <row r="27" spans="2:11" x14ac:dyDescent="0.3">
      <c r="D27" s="17"/>
      <c r="E27" s="17"/>
      <c r="G27" s="17"/>
    </row>
    <row r="29" spans="2:11" x14ac:dyDescent="0.3">
      <c r="K29" s="30"/>
    </row>
    <row r="30" spans="2:11" x14ac:dyDescent="0.3">
      <c r="K30" s="30"/>
    </row>
  </sheetData>
  <mergeCells count="1">
    <mergeCell ref="A4:B4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7C00"/>
  </sheetPr>
  <dimension ref="A1:AE58"/>
  <sheetViews>
    <sheetView showGridLines="0" zoomScale="90" zoomScaleNormal="90" workbookViewId="0">
      <pane ySplit="3" topLeftCell="A4" activePane="bottomLeft" state="frozen"/>
      <selection pane="bottomLeft" sqref="A1:A2"/>
    </sheetView>
  </sheetViews>
  <sheetFormatPr defaultRowHeight="14.4" x14ac:dyDescent="0.3"/>
  <cols>
    <col min="1" max="2" width="18" bestFit="1" customWidth="1"/>
    <col min="3" max="3" width="15.88671875" bestFit="1" customWidth="1"/>
    <col min="4" max="4" width="8.109375" bestFit="1" customWidth="1"/>
    <col min="5" max="5" width="6.5546875" bestFit="1" customWidth="1"/>
    <col min="6" max="6" width="6" bestFit="1" customWidth="1"/>
    <col min="7" max="7" width="5" bestFit="1" customWidth="1"/>
    <col min="8" max="8" width="7" bestFit="1" customWidth="1"/>
    <col min="9" max="9" width="10.5546875" bestFit="1" customWidth="1"/>
    <col min="10" max="10" width="16.5546875" bestFit="1" customWidth="1"/>
    <col min="11" max="11" width="9.44140625" bestFit="1" customWidth="1"/>
    <col min="12" max="12" width="11.44140625" bestFit="1" customWidth="1"/>
    <col min="14" max="14" width="19.5546875" bestFit="1" customWidth="1"/>
    <col min="15" max="15" width="22.88671875" bestFit="1" customWidth="1"/>
    <col min="16" max="16" width="12.6640625" bestFit="1" customWidth="1"/>
    <col min="17" max="17" width="13.5546875" bestFit="1" customWidth="1"/>
    <col min="18" max="18" width="18" bestFit="1" customWidth="1"/>
    <col min="19" max="19" width="18.88671875" bestFit="1" customWidth="1"/>
    <col min="20" max="20" width="21.109375" bestFit="1" customWidth="1"/>
    <col min="21" max="21" width="25.6640625" bestFit="1" customWidth="1"/>
    <col min="22" max="22" width="26.5546875" bestFit="1" customWidth="1"/>
    <col min="23" max="23" width="16.44140625" bestFit="1" customWidth="1"/>
    <col min="24" max="24" width="14.5546875" bestFit="1" customWidth="1"/>
    <col min="25" max="25" width="12.6640625" bestFit="1" customWidth="1"/>
    <col min="26" max="26" width="10.88671875" bestFit="1" customWidth="1"/>
    <col min="27" max="27" width="12.109375" bestFit="1" customWidth="1"/>
    <col min="28" max="28" width="11.33203125" bestFit="1" customWidth="1"/>
    <col min="29" max="29" width="18" bestFit="1" customWidth="1"/>
  </cols>
  <sheetData>
    <row r="1" spans="1:31" x14ac:dyDescent="0.3">
      <c r="A1" s="46" t="s">
        <v>52</v>
      </c>
    </row>
    <row r="2" spans="1:31" x14ac:dyDescent="0.3">
      <c r="A2" s="22" t="s">
        <v>51</v>
      </c>
    </row>
    <row r="3" spans="1:31" s="5" customFormat="1" ht="27.6" x14ac:dyDescent="0.3">
      <c r="A3" s="1" t="s">
        <v>42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3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4" t="s">
        <v>26</v>
      </c>
      <c r="AC3" s="1" t="s">
        <v>0</v>
      </c>
      <c r="AD3" s="2" t="s">
        <v>27</v>
      </c>
    </row>
    <row r="4" spans="1:31" s="5" customFormat="1" ht="13.8" x14ac:dyDescent="0.3">
      <c r="A4" s="6" t="s">
        <v>31</v>
      </c>
      <c r="B4" s="6" t="s">
        <v>29</v>
      </c>
      <c r="C4" s="7" t="s">
        <v>30</v>
      </c>
      <c r="D4" s="7">
        <v>1</v>
      </c>
      <c r="E4" s="7">
        <v>937</v>
      </c>
      <c r="F4" s="7">
        <v>937</v>
      </c>
      <c r="G4" s="7">
        <v>2008</v>
      </c>
      <c r="H4" s="7" t="s">
        <v>28</v>
      </c>
      <c r="I4" s="7">
        <v>1678</v>
      </c>
      <c r="J4" s="7">
        <v>13760</v>
      </c>
      <c r="K4" s="7">
        <v>69458</v>
      </c>
      <c r="L4" s="7">
        <v>150714</v>
      </c>
      <c r="M4" s="7">
        <v>162385</v>
      </c>
      <c r="N4" s="7">
        <v>26091</v>
      </c>
      <c r="O4" s="7">
        <v>28784</v>
      </c>
      <c r="P4" s="7">
        <v>15576</v>
      </c>
      <c r="Q4" s="7">
        <v>232836</v>
      </c>
      <c r="R4" s="7">
        <v>302294</v>
      </c>
      <c r="S4" s="7">
        <v>453008</v>
      </c>
      <c r="T4" s="9">
        <v>16.920000000000002</v>
      </c>
      <c r="U4" s="9">
        <v>21.97</v>
      </c>
      <c r="V4" s="9">
        <v>32.92</v>
      </c>
      <c r="W4" s="9">
        <v>5.05</v>
      </c>
      <c r="X4" s="9">
        <v>10.95</v>
      </c>
      <c r="Y4" s="7">
        <v>93.55</v>
      </c>
      <c r="Z4" s="8">
        <v>28566</v>
      </c>
      <c r="AA4" s="7">
        <v>32</v>
      </c>
      <c r="AB4" s="8">
        <v>768</v>
      </c>
      <c r="AC4" s="6" t="s">
        <v>31</v>
      </c>
      <c r="AD4" s="7">
        <v>2</v>
      </c>
    </row>
    <row r="5" spans="1:31" s="5" customFormat="1" ht="13.8" x14ac:dyDescent="0.3">
      <c r="A5" s="6" t="s">
        <v>31</v>
      </c>
      <c r="B5" s="6" t="s">
        <v>29</v>
      </c>
      <c r="C5" s="7" t="s">
        <v>30</v>
      </c>
      <c r="D5" s="7">
        <v>1</v>
      </c>
      <c r="E5" s="7">
        <v>937</v>
      </c>
      <c r="F5" s="7">
        <v>937</v>
      </c>
      <c r="G5" s="7">
        <v>2009</v>
      </c>
      <c r="H5" s="7" t="s">
        <v>28</v>
      </c>
      <c r="I5" s="7">
        <v>1678</v>
      </c>
      <c r="J5" s="7">
        <v>13058</v>
      </c>
      <c r="K5" s="7">
        <v>78179</v>
      </c>
      <c r="L5" s="7">
        <v>212925.8</v>
      </c>
      <c r="M5" s="7">
        <v>165876</v>
      </c>
      <c r="N5" s="7">
        <v>10800</v>
      </c>
      <c r="O5" s="7">
        <v>4169</v>
      </c>
      <c r="P5" s="7">
        <v>39996</v>
      </c>
      <c r="Q5" s="7">
        <v>220842</v>
      </c>
      <c r="R5" s="7">
        <v>299021</v>
      </c>
      <c r="S5" s="7">
        <v>511947</v>
      </c>
      <c r="T5" s="9">
        <v>16.91</v>
      </c>
      <c r="U5" s="9">
        <v>22.9</v>
      </c>
      <c r="V5" s="9">
        <v>39.21</v>
      </c>
      <c r="W5" s="9">
        <v>5.99</v>
      </c>
      <c r="X5" s="9">
        <v>16.309999999999999</v>
      </c>
      <c r="Y5" s="7">
        <v>88.83</v>
      </c>
      <c r="Z5" s="8">
        <v>35139</v>
      </c>
      <c r="AA5" s="7">
        <v>48</v>
      </c>
      <c r="AB5" s="8">
        <v>1156</v>
      </c>
      <c r="AC5" s="6" t="s">
        <v>31</v>
      </c>
      <c r="AD5" s="7">
        <v>2</v>
      </c>
    </row>
    <row r="6" spans="1:31" s="5" customFormat="1" ht="13.8" x14ac:dyDescent="0.3">
      <c r="A6" s="6" t="s">
        <v>31</v>
      </c>
      <c r="B6" s="6" t="s">
        <v>29</v>
      </c>
      <c r="C6" s="7" t="s">
        <v>30</v>
      </c>
      <c r="D6" s="7">
        <v>1</v>
      </c>
      <c r="E6" s="7">
        <v>937</v>
      </c>
      <c r="F6" s="7">
        <v>937</v>
      </c>
      <c r="G6" s="7">
        <v>2010</v>
      </c>
      <c r="H6" s="7" t="s">
        <v>28</v>
      </c>
      <c r="I6" s="7">
        <v>1678</v>
      </c>
      <c r="J6" s="7">
        <v>12617</v>
      </c>
      <c r="K6" s="7">
        <v>70986</v>
      </c>
      <c r="L6" s="7">
        <v>277471</v>
      </c>
      <c r="M6" s="7">
        <v>213195</v>
      </c>
      <c r="N6" s="7">
        <v>6764</v>
      </c>
      <c r="O6" s="7">
        <v>8508</v>
      </c>
      <c r="P6" s="7">
        <v>33495</v>
      </c>
      <c r="Q6" s="7">
        <v>261962</v>
      </c>
      <c r="R6" s="7">
        <v>332948</v>
      </c>
      <c r="S6" s="7">
        <v>610419</v>
      </c>
      <c r="T6" s="7">
        <v>20.76</v>
      </c>
      <c r="U6" s="7">
        <v>26.39</v>
      </c>
      <c r="V6" s="7">
        <v>48.38</v>
      </c>
      <c r="W6" s="7">
        <v>5.63</v>
      </c>
      <c r="X6" s="7">
        <v>21.99</v>
      </c>
      <c r="Y6" s="7">
        <v>85.83</v>
      </c>
      <c r="Z6" s="8">
        <v>39803</v>
      </c>
      <c r="AA6" s="7">
        <v>70</v>
      </c>
      <c r="AB6" s="8">
        <v>1689.38</v>
      </c>
      <c r="AC6" s="6" t="s">
        <v>31</v>
      </c>
      <c r="AD6" s="7">
        <v>2</v>
      </c>
    </row>
    <row r="7" spans="1:31" s="5" customFormat="1" ht="13.8" x14ac:dyDescent="0.3">
      <c r="A7" s="6" t="s">
        <v>31</v>
      </c>
      <c r="B7" s="6" t="s">
        <v>29</v>
      </c>
      <c r="C7" s="7" t="s">
        <v>30</v>
      </c>
      <c r="D7" s="7">
        <v>1</v>
      </c>
      <c r="E7" s="7">
        <v>937</v>
      </c>
      <c r="F7" s="7">
        <v>937</v>
      </c>
      <c r="G7" s="7">
        <v>2011</v>
      </c>
      <c r="H7" s="7" t="s">
        <v>28</v>
      </c>
      <c r="I7" s="7">
        <v>1678</v>
      </c>
      <c r="J7" s="7">
        <v>10520</v>
      </c>
      <c r="K7" s="7">
        <v>77955</v>
      </c>
      <c r="L7" s="7">
        <v>499124</v>
      </c>
      <c r="M7" s="7">
        <v>232330</v>
      </c>
      <c r="N7" s="7">
        <v>2256</v>
      </c>
      <c r="O7" s="7">
        <v>15366</v>
      </c>
      <c r="P7" s="7">
        <v>26373</v>
      </c>
      <c r="Q7" s="7">
        <v>276325</v>
      </c>
      <c r="R7" s="7">
        <v>354280</v>
      </c>
      <c r="S7" s="7">
        <v>853404</v>
      </c>
      <c r="T7" s="7">
        <v>26.266634980988599</v>
      </c>
      <c r="U7" s="7">
        <v>33.676806083650199</v>
      </c>
      <c r="V7" s="7">
        <v>81.122053231939205</v>
      </c>
      <c r="W7" s="7">
        <v>7.4101711026616002</v>
      </c>
      <c r="X7" s="7">
        <v>47.445247148288999</v>
      </c>
      <c r="Y7" s="7">
        <v>71.569999999999993</v>
      </c>
      <c r="Z7" s="8">
        <v>33206</v>
      </c>
      <c r="AA7" s="7">
        <v>125</v>
      </c>
      <c r="AB7" s="8">
        <v>3010.08</v>
      </c>
      <c r="AC7" s="6" t="s">
        <v>31</v>
      </c>
      <c r="AD7" s="7">
        <v>2</v>
      </c>
    </row>
    <row r="8" spans="1:31" s="5" customFormat="1" ht="27.6" x14ac:dyDescent="0.3">
      <c r="A8" s="6" t="s">
        <v>31</v>
      </c>
      <c r="B8" s="6" t="s">
        <v>29</v>
      </c>
      <c r="C8" s="7" t="s">
        <v>30</v>
      </c>
      <c r="D8" s="7">
        <v>1</v>
      </c>
      <c r="E8" s="7">
        <v>937</v>
      </c>
      <c r="F8" s="7">
        <v>937</v>
      </c>
      <c r="G8" s="7">
        <v>2012</v>
      </c>
      <c r="H8" s="7" t="s">
        <v>28</v>
      </c>
      <c r="I8" s="7">
        <v>1820</v>
      </c>
      <c r="J8" s="7">
        <v>10010</v>
      </c>
      <c r="K8" s="7">
        <v>68117</v>
      </c>
      <c r="L8" s="7">
        <v>572213.4</v>
      </c>
      <c r="M8" s="7">
        <v>192622</v>
      </c>
      <c r="N8" s="7">
        <v>17857</v>
      </c>
      <c r="O8" s="7">
        <v>7952</v>
      </c>
      <c r="P8" s="7">
        <v>36703</v>
      </c>
      <c r="Q8" s="8">
        <v>255134</v>
      </c>
      <c r="R8" s="7">
        <v>323251</v>
      </c>
      <c r="S8" s="7">
        <v>895464</v>
      </c>
      <c r="T8" s="7">
        <v>25.49</v>
      </c>
      <c r="U8" s="7">
        <v>32.29</v>
      </c>
      <c r="V8" s="7">
        <v>89.46</v>
      </c>
      <c r="W8" s="7">
        <v>6.8</v>
      </c>
      <c r="X8" s="7">
        <v>57.16</v>
      </c>
      <c r="Y8" s="7">
        <v>62.61</v>
      </c>
      <c r="Z8" s="8">
        <v>98083</v>
      </c>
      <c r="AA8" s="7">
        <v>255</v>
      </c>
      <c r="AB8" s="8">
        <v>6141.92</v>
      </c>
      <c r="AC8" s="6" t="s">
        <v>31</v>
      </c>
      <c r="AD8" s="7">
        <v>2</v>
      </c>
      <c r="AE8" s="6" t="s">
        <v>29</v>
      </c>
    </row>
    <row r="9" spans="1:31" s="5" customFormat="1" ht="27.6" x14ac:dyDescent="0.3">
      <c r="A9" s="6" t="s">
        <v>31</v>
      </c>
      <c r="B9" s="6" t="s">
        <v>29</v>
      </c>
      <c r="C9" s="7" t="s">
        <v>30</v>
      </c>
      <c r="D9" s="7">
        <v>1</v>
      </c>
      <c r="E9" s="7">
        <v>937</v>
      </c>
      <c r="F9" s="7">
        <v>937</v>
      </c>
      <c r="G9" s="7">
        <v>2013</v>
      </c>
      <c r="H9" s="7" t="s">
        <v>28</v>
      </c>
      <c r="I9" s="7">
        <v>1968</v>
      </c>
      <c r="J9" s="7">
        <v>15622</v>
      </c>
      <c r="K9" s="7">
        <v>113862.55</v>
      </c>
      <c r="L9" s="7">
        <v>148470.39999999999</v>
      </c>
      <c r="M9" s="7">
        <v>175678</v>
      </c>
      <c r="N9" s="7">
        <v>14672</v>
      </c>
      <c r="O9" s="7">
        <v>8640</v>
      </c>
      <c r="P9" s="7">
        <v>34155</v>
      </c>
      <c r="Q9" s="7">
        <v>233145</v>
      </c>
      <c r="R9" s="7">
        <v>347008</v>
      </c>
      <c r="S9" s="7">
        <v>495478</v>
      </c>
      <c r="T9" s="7">
        <v>14.92</v>
      </c>
      <c r="U9" s="7">
        <v>22.21</v>
      </c>
      <c r="V9" s="7">
        <v>31.72</v>
      </c>
      <c r="W9" s="7">
        <v>7.29</v>
      </c>
      <c r="X9" s="7">
        <v>9.5</v>
      </c>
      <c r="Y9" s="7">
        <v>90.62</v>
      </c>
      <c r="Z9" s="8">
        <v>32498</v>
      </c>
      <c r="AA9" s="7">
        <v>40</v>
      </c>
      <c r="AB9" s="8">
        <v>963</v>
      </c>
      <c r="AC9" s="6" t="s">
        <v>31</v>
      </c>
      <c r="AD9" s="7">
        <v>2</v>
      </c>
      <c r="AE9" s="6" t="s">
        <v>29</v>
      </c>
    </row>
    <row r="10" spans="1:31" s="5" customFormat="1" ht="27.6" x14ac:dyDescent="0.3">
      <c r="A10" s="6" t="s">
        <v>31</v>
      </c>
      <c r="B10" s="6" t="s">
        <v>29</v>
      </c>
      <c r="C10" s="7" t="s">
        <v>30</v>
      </c>
      <c r="D10" s="7">
        <v>1</v>
      </c>
      <c r="E10" s="7">
        <v>937</v>
      </c>
      <c r="F10" s="7">
        <v>937</v>
      </c>
      <c r="G10" s="7">
        <v>2014</v>
      </c>
      <c r="H10" s="7" t="s">
        <v>28</v>
      </c>
      <c r="I10" s="7">
        <v>1968</v>
      </c>
      <c r="J10" s="7">
        <v>15817</v>
      </c>
      <c r="K10" s="7">
        <v>109514</v>
      </c>
      <c r="L10" s="7">
        <v>151523.4</v>
      </c>
      <c r="M10" s="7">
        <v>163651</v>
      </c>
      <c r="N10" s="7">
        <v>43896</v>
      </c>
      <c r="O10" s="7">
        <v>22255</v>
      </c>
      <c r="P10" s="7"/>
      <c r="Q10" s="7">
        <v>229802</v>
      </c>
      <c r="R10" s="7">
        <v>339316</v>
      </c>
      <c r="S10" s="7">
        <v>490840</v>
      </c>
      <c r="T10" s="9">
        <v>14.5288213249392</v>
      </c>
      <c r="U10" s="9">
        <v>21.452637472122699</v>
      </c>
      <c r="V10" s="9">
        <v>31.0324187201469</v>
      </c>
      <c r="W10" s="9">
        <v>6.9238161471834099</v>
      </c>
      <c r="X10" s="9">
        <v>9.5797812480242808</v>
      </c>
      <c r="Y10" s="7">
        <v>91.75</v>
      </c>
      <c r="Z10" s="8">
        <v>30161</v>
      </c>
      <c r="AA10" s="7">
        <v>52</v>
      </c>
      <c r="AB10" s="8">
        <v>1246</v>
      </c>
      <c r="AC10" s="6" t="s">
        <v>31</v>
      </c>
      <c r="AD10" s="7">
        <v>2</v>
      </c>
      <c r="AE10" s="6" t="s">
        <v>29</v>
      </c>
    </row>
    <row r="11" spans="1:31" s="5" customFormat="1" ht="13.8" x14ac:dyDescent="0.3">
      <c r="A11" s="6" t="s">
        <v>31</v>
      </c>
      <c r="B11" s="6" t="s">
        <v>29</v>
      </c>
      <c r="C11" s="7" t="s">
        <v>32</v>
      </c>
      <c r="D11" s="7">
        <v>1</v>
      </c>
      <c r="E11" s="7">
        <v>101</v>
      </c>
      <c r="F11" s="7">
        <v>101</v>
      </c>
      <c r="G11" s="7">
        <v>2008</v>
      </c>
      <c r="H11" s="7" t="s">
        <v>28</v>
      </c>
      <c r="I11" s="7">
        <v>1386</v>
      </c>
      <c r="J11" s="7">
        <v>11375</v>
      </c>
      <c r="K11" s="7">
        <v>69227</v>
      </c>
      <c r="L11" s="7">
        <v>165704</v>
      </c>
      <c r="M11" s="7">
        <v>168941</v>
      </c>
      <c r="N11" s="7">
        <v>32041</v>
      </c>
      <c r="O11" s="7">
        <v>27918</v>
      </c>
      <c r="P11" s="7">
        <v>19501</v>
      </c>
      <c r="Q11" s="7">
        <v>248401</v>
      </c>
      <c r="R11" s="7">
        <v>317628</v>
      </c>
      <c r="S11" s="7">
        <v>483332</v>
      </c>
      <c r="T11" s="9">
        <v>21.84</v>
      </c>
      <c r="U11" s="9">
        <v>27.92</v>
      </c>
      <c r="V11" s="9">
        <v>42.49</v>
      </c>
      <c r="W11" s="9">
        <v>6.09</v>
      </c>
      <c r="X11" s="9">
        <v>14.57</v>
      </c>
      <c r="Y11" s="7">
        <v>93.62</v>
      </c>
      <c r="Z11" s="8">
        <v>27173</v>
      </c>
      <c r="AA11" s="7">
        <v>41</v>
      </c>
      <c r="AB11" s="8">
        <v>984</v>
      </c>
      <c r="AC11" s="6" t="s">
        <v>31</v>
      </c>
      <c r="AD11" s="7">
        <v>2</v>
      </c>
    </row>
    <row r="12" spans="1:31" s="5" customFormat="1" ht="13.8" x14ac:dyDescent="0.3">
      <c r="A12" s="6" t="s">
        <v>31</v>
      </c>
      <c r="B12" s="6" t="s">
        <v>29</v>
      </c>
      <c r="C12" s="7" t="s">
        <v>32</v>
      </c>
      <c r="D12" s="7">
        <v>1</v>
      </c>
      <c r="E12" s="7">
        <v>101</v>
      </c>
      <c r="F12" s="7">
        <v>101</v>
      </c>
      <c r="G12" s="7">
        <v>2009</v>
      </c>
      <c r="H12" s="7" t="s">
        <v>28</v>
      </c>
      <c r="I12" s="7">
        <v>1386</v>
      </c>
      <c r="J12" s="7">
        <v>10684</v>
      </c>
      <c r="K12" s="7">
        <v>75584</v>
      </c>
      <c r="L12" s="7">
        <v>257422</v>
      </c>
      <c r="M12" s="7">
        <v>210801</v>
      </c>
      <c r="N12" s="7">
        <v>11904</v>
      </c>
      <c r="O12" s="7">
        <v>4169</v>
      </c>
      <c r="P12" s="7">
        <v>44024</v>
      </c>
      <c r="Q12" s="7">
        <v>270898</v>
      </c>
      <c r="R12" s="7">
        <v>346482</v>
      </c>
      <c r="S12" s="7">
        <v>603904</v>
      </c>
      <c r="T12" s="9">
        <v>25.36</v>
      </c>
      <c r="U12" s="9">
        <v>32.43</v>
      </c>
      <c r="V12" s="9">
        <v>56.52</v>
      </c>
      <c r="W12" s="9">
        <v>7.07</v>
      </c>
      <c r="X12" s="9">
        <v>24.09</v>
      </c>
      <c r="Y12" s="7">
        <v>88</v>
      </c>
      <c r="Z12" s="8">
        <v>60203</v>
      </c>
      <c r="AA12" s="7">
        <v>94</v>
      </c>
      <c r="AB12" s="8">
        <v>2256</v>
      </c>
      <c r="AC12" s="6" t="s">
        <v>31</v>
      </c>
      <c r="AD12" s="7">
        <v>2</v>
      </c>
    </row>
    <row r="13" spans="1:31" s="5" customFormat="1" ht="13.8" x14ac:dyDescent="0.3">
      <c r="A13" s="6" t="s">
        <v>31</v>
      </c>
      <c r="B13" s="6" t="s">
        <v>29</v>
      </c>
      <c r="C13" s="7" t="s">
        <v>32</v>
      </c>
      <c r="D13" s="7">
        <v>1</v>
      </c>
      <c r="E13" s="7">
        <v>101</v>
      </c>
      <c r="F13" s="7">
        <v>101</v>
      </c>
      <c r="G13" s="7">
        <v>2010</v>
      </c>
      <c r="H13" s="7" t="s">
        <v>28</v>
      </c>
      <c r="I13" s="7">
        <v>1386</v>
      </c>
      <c r="J13" s="7">
        <v>11308</v>
      </c>
      <c r="K13" s="7">
        <v>87003</v>
      </c>
      <c r="L13" s="7">
        <v>263490</v>
      </c>
      <c r="M13" s="7">
        <v>192599</v>
      </c>
      <c r="N13" s="7">
        <v>8078</v>
      </c>
      <c r="O13" s="7">
        <v>6002</v>
      </c>
      <c r="P13" s="7">
        <v>39861</v>
      </c>
      <c r="Q13" s="7">
        <v>246540</v>
      </c>
      <c r="R13" s="7">
        <v>333543</v>
      </c>
      <c r="S13" s="7">
        <v>597033</v>
      </c>
      <c r="T13" s="9">
        <v>21.8</v>
      </c>
      <c r="U13" s="9">
        <v>29.5</v>
      </c>
      <c r="V13" s="9">
        <v>52.8</v>
      </c>
      <c r="W13" s="9">
        <v>7.69</v>
      </c>
      <c r="X13" s="9">
        <v>23.3</v>
      </c>
      <c r="Y13" s="7">
        <v>93.14</v>
      </c>
      <c r="Z13" s="8">
        <v>34421</v>
      </c>
      <c r="AA13" s="7">
        <v>45</v>
      </c>
      <c r="AB13" s="8">
        <v>1096</v>
      </c>
      <c r="AC13" s="6" t="s">
        <v>31</v>
      </c>
      <c r="AD13" s="7">
        <v>2</v>
      </c>
    </row>
    <row r="14" spans="1:31" s="5" customFormat="1" ht="13.8" x14ac:dyDescent="0.3">
      <c r="A14" s="6" t="s">
        <v>31</v>
      </c>
      <c r="B14" s="6" t="s">
        <v>29</v>
      </c>
      <c r="C14" s="7" t="s">
        <v>32</v>
      </c>
      <c r="D14" s="7">
        <v>1</v>
      </c>
      <c r="E14" s="7">
        <v>101</v>
      </c>
      <c r="F14" s="7">
        <v>101</v>
      </c>
      <c r="G14" s="7">
        <v>2011</v>
      </c>
      <c r="H14" s="7" t="s">
        <v>28</v>
      </c>
      <c r="I14" s="7">
        <v>1386</v>
      </c>
      <c r="J14" s="7">
        <v>10913</v>
      </c>
      <c r="K14" s="7">
        <v>88740</v>
      </c>
      <c r="L14" s="7">
        <v>439978</v>
      </c>
      <c r="M14" s="7">
        <v>200197</v>
      </c>
      <c r="N14" s="7">
        <v>3597</v>
      </c>
      <c r="O14" s="7">
        <v>15443</v>
      </c>
      <c r="P14" s="7">
        <v>29724</v>
      </c>
      <c r="Q14" s="7">
        <v>248961</v>
      </c>
      <c r="R14" s="7">
        <v>337701</v>
      </c>
      <c r="S14" s="7">
        <v>777679</v>
      </c>
      <c r="T14" s="7">
        <v>22.813250251993001</v>
      </c>
      <c r="U14" s="7">
        <v>30.9448364336113</v>
      </c>
      <c r="V14" s="7">
        <v>71.261706221937104</v>
      </c>
      <c r="W14" s="7">
        <v>8.1315861816182498</v>
      </c>
      <c r="X14" s="7">
        <v>40.316869788325903</v>
      </c>
      <c r="Y14" s="7">
        <v>89.88</v>
      </c>
      <c r="Z14" s="8">
        <v>39151</v>
      </c>
      <c r="AA14" s="7">
        <v>56</v>
      </c>
      <c r="AB14" s="8">
        <v>1361.73</v>
      </c>
      <c r="AC14" s="6" t="s">
        <v>31</v>
      </c>
      <c r="AD14" s="7">
        <v>2</v>
      </c>
    </row>
    <row r="15" spans="1:31" s="5" customFormat="1" ht="27.6" x14ac:dyDescent="0.3">
      <c r="A15" s="6" t="s">
        <v>31</v>
      </c>
      <c r="B15" s="6" t="s">
        <v>29</v>
      </c>
      <c r="C15" s="7" t="s">
        <v>32</v>
      </c>
      <c r="D15" s="7">
        <v>1</v>
      </c>
      <c r="E15" s="7">
        <v>101</v>
      </c>
      <c r="F15" s="7">
        <v>101</v>
      </c>
      <c r="G15" s="7">
        <v>2012</v>
      </c>
      <c r="H15" s="7" t="s">
        <v>28</v>
      </c>
      <c r="I15" s="7">
        <v>1386</v>
      </c>
      <c r="J15" s="7">
        <v>7712</v>
      </c>
      <c r="K15" s="7">
        <v>54206</v>
      </c>
      <c r="L15" s="7">
        <v>1136875.1000000001</v>
      </c>
      <c r="M15" s="7">
        <v>207682</v>
      </c>
      <c r="N15" s="7">
        <v>16941</v>
      </c>
      <c r="O15" s="7">
        <v>7952</v>
      </c>
      <c r="P15" s="7">
        <v>39547</v>
      </c>
      <c r="Q15" s="8">
        <v>272121</v>
      </c>
      <c r="R15" s="7">
        <v>326327</v>
      </c>
      <c r="S15" s="7">
        <v>1463202</v>
      </c>
      <c r="T15" s="7">
        <v>35.29</v>
      </c>
      <c r="U15" s="7">
        <v>42.31</v>
      </c>
      <c r="V15" s="7">
        <v>189.73</v>
      </c>
      <c r="W15" s="7">
        <v>7.03</v>
      </c>
      <c r="X15" s="7">
        <v>147.41999999999999</v>
      </c>
      <c r="Y15" s="7">
        <v>63.34</v>
      </c>
      <c r="Z15" s="8">
        <v>33519</v>
      </c>
      <c r="AA15" s="7">
        <v>193</v>
      </c>
      <c r="AB15" s="8">
        <v>4627.5</v>
      </c>
      <c r="AC15" s="6" t="s">
        <v>31</v>
      </c>
      <c r="AD15" s="7">
        <v>2</v>
      </c>
      <c r="AE15" s="6" t="s">
        <v>29</v>
      </c>
    </row>
    <row r="16" spans="1:31" s="5" customFormat="1" ht="27.6" x14ac:dyDescent="0.3">
      <c r="A16" s="6" t="s">
        <v>31</v>
      </c>
      <c r="B16" s="6" t="s">
        <v>29</v>
      </c>
      <c r="C16" s="7" t="s">
        <v>32</v>
      </c>
      <c r="D16" s="7">
        <v>1</v>
      </c>
      <c r="E16" s="7">
        <v>101</v>
      </c>
      <c r="F16" s="7">
        <v>101</v>
      </c>
      <c r="G16" s="7">
        <v>2013</v>
      </c>
      <c r="H16" s="7" t="s">
        <v>28</v>
      </c>
      <c r="I16" s="7">
        <v>1632</v>
      </c>
      <c r="J16" s="7">
        <v>10914</v>
      </c>
      <c r="K16" s="7">
        <v>87184</v>
      </c>
      <c r="L16" s="7">
        <v>255847.9</v>
      </c>
      <c r="M16" s="7">
        <v>157365</v>
      </c>
      <c r="N16" s="7">
        <v>13674</v>
      </c>
      <c r="O16" s="7">
        <v>8640</v>
      </c>
      <c r="P16" s="7">
        <v>38643</v>
      </c>
      <c r="Q16" s="7">
        <v>218322</v>
      </c>
      <c r="R16" s="7">
        <v>305506</v>
      </c>
      <c r="S16" s="7">
        <v>561354</v>
      </c>
      <c r="T16" s="7">
        <v>20</v>
      </c>
      <c r="U16" s="7">
        <v>27.99</v>
      </c>
      <c r="V16" s="7">
        <v>51.43</v>
      </c>
      <c r="W16" s="7">
        <v>7.99</v>
      </c>
      <c r="X16" s="7">
        <v>23.44</v>
      </c>
      <c r="Y16" s="7">
        <v>76.34</v>
      </c>
      <c r="Z16" s="8">
        <v>37278</v>
      </c>
      <c r="AA16" s="7">
        <v>163</v>
      </c>
      <c r="AB16" s="8">
        <v>3912</v>
      </c>
      <c r="AC16" s="6" t="s">
        <v>31</v>
      </c>
      <c r="AD16" s="7">
        <v>2</v>
      </c>
      <c r="AE16" s="6" t="s">
        <v>29</v>
      </c>
    </row>
    <row r="17" spans="1:31" s="5" customFormat="1" ht="28.2" thickBot="1" x14ac:dyDescent="0.35">
      <c r="A17" s="6" t="s">
        <v>31</v>
      </c>
      <c r="B17" s="6" t="s">
        <v>29</v>
      </c>
      <c r="C17" s="7" t="s">
        <v>32</v>
      </c>
      <c r="D17" s="7">
        <v>1</v>
      </c>
      <c r="E17" s="7">
        <v>101</v>
      </c>
      <c r="F17" s="7">
        <v>101</v>
      </c>
      <c r="G17" s="7">
        <v>2014</v>
      </c>
      <c r="H17" s="7" t="s">
        <v>28</v>
      </c>
      <c r="I17" s="7">
        <v>1632</v>
      </c>
      <c r="J17" s="7">
        <v>12050</v>
      </c>
      <c r="K17" s="7">
        <v>92640</v>
      </c>
      <c r="L17" s="7">
        <v>80284</v>
      </c>
      <c r="M17" s="7">
        <v>212166</v>
      </c>
      <c r="N17" s="7">
        <v>48111</v>
      </c>
      <c r="O17" s="7">
        <v>23357</v>
      </c>
      <c r="P17" s="7"/>
      <c r="Q17" s="7">
        <v>283634</v>
      </c>
      <c r="R17" s="7">
        <v>376274</v>
      </c>
      <c r="S17" s="7">
        <v>456558</v>
      </c>
      <c r="T17" s="9">
        <v>23.540076266490701</v>
      </c>
      <c r="U17" s="9">
        <v>31.228681129964901</v>
      </c>
      <c r="V17" s="9">
        <v>37.891806700551697</v>
      </c>
      <c r="W17" s="9">
        <v>7.6886048634741497</v>
      </c>
      <c r="X17" s="9">
        <v>6.6631255705867698</v>
      </c>
      <c r="Y17" s="7">
        <v>84.29</v>
      </c>
      <c r="Z17" s="8">
        <v>73433</v>
      </c>
      <c r="AA17" s="7">
        <v>71</v>
      </c>
      <c r="AB17" s="8">
        <v>1714</v>
      </c>
      <c r="AC17" s="6" t="s">
        <v>31</v>
      </c>
      <c r="AD17" s="7">
        <v>2</v>
      </c>
      <c r="AE17" s="6" t="s">
        <v>29</v>
      </c>
    </row>
    <row r="18" spans="1:31" s="5" customFormat="1" thickBot="1" x14ac:dyDescent="0.35">
      <c r="A18" s="10" t="s">
        <v>31</v>
      </c>
      <c r="B18" s="10" t="s">
        <v>29</v>
      </c>
      <c r="C18" s="11"/>
      <c r="D18" s="11"/>
      <c r="E18" s="11"/>
      <c r="F18" s="11"/>
      <c r="G18" s="11">
        <v>2015</v>
      </c>
      <c r="H18" s="11" t="s">
        <v>28</v>
      </c>
      <c r="I18" s="11"/>
      <c r="J18" s="12">
        <v>28125.399000000001</v>
      </c>
      <c r="K18" s="11"/>
      <c r="L18" s="11"/>
      <c r="M18" s="11"/>
      <c r="N18" s="11"/>
      <c r="O18" s="11"/>
      <c r="P18" s="13"/>
      <c r="Q18" s="14">
        <f>O34</f>
        <v>515294.25260876206</v>
      </c>
      <c r="R18" s="15"/>
      <c r="S18" s="11"/>
      <c r="T18" s="11"/>
      <c r="U18" s="11"/>
      <c r="V18" s="11"/>
      <c r="W18" s="11"/>
      <c r="X18" s="11"/>
      <c r="Y18" s="11"/>
      <c r="Z18" s="16"/>
      <c r="AA18" s="11"/>
      <c r="AB18" s="16"/>
      <c r="AC18" s="10" t="s">
        <v>31</v>
      </c>
      <c r="AD18" s="11"/>
    </row>
    <row r="19" spans="1:31" ht="15" thickBot="1" x14ac:dyDescent="0.35">
      <c r="A19" s="29" t="s">
        <v>44</v>
      </c>
      <c r="B19" s="10" t="s">
        <v>29</v>
      </c>
      <c r="C19" s="11"/>
      <c r="D19" s="11"/>
      <c r="E19" s="11"/>
      <c r="F19" s="11"/>
      <c r="G19" s="11">
        <v>2014</v>
      </c>
      <c r="H19" s="11"/>
      <c r="I19" s="11"/>
      <c r="J19" s="11"/>
      <c r="K19" s="11"/>
      <c r="L19" s="11"/>
      <c r="M19" s="11"/>
      <c r="N19" s="11"/>
      <c r="O19" s="11"/>
      <c r="P19" s="11"/>
      <c r="Q19" s="44">
        <v>-35578.152992509902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1" ht="15" thickBot="1" x14ac:dyDescent="0.35">
      <c r="A20" s="29" t="s">
        <v>44</v>
      </c>
      <c r="B20" s="10" t="s">
        <v>29</v>
      </c>
      <c r="C20" s="11"/>
      <c r="D20" s="11"/>
      <c r="E20" s="11"/>
      <c r="F20" s="11"/>
      <c r="G20" s="11">
        <v>2015</v>
      </c>
      <c r="H20" s="11"/>
      <c r="I20" s="11"/>
      <c r="J20" s="11"/>
      <c r="K20" s="11"/>
      <c r="L20" s="11"/>
      <c r="M20" s="11"/>
      <c r="N20" s="11"/>
      <c r="O20" s="11"/>
      <c r="P20" s="11"/>
      <c r="Q20" s="44">
        <v>-38052.540493143642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3" spans="1:31" x14ac:dyDescent="0.3">
      <c r="O23">
        <v>2015</v>
      </c>
    </row>
    <row r="24" spans="1:31" x14ac:dyDescent="0.3">
      <c r="N24" t="s">
        <v>33</v>
      </c>
      <c r="O24" s="17">
        <v>477241712.11561847</v>
      </c>
    </row>
    <row r="25" spans="1:31" x14ac:dyDescent="0.3">
      <c r="N25" t="s">
        <v>34</v>
      </c>
      <c r="O25" s="17"/>
    </row>
    <row r="26" spans="1:31" x14ac:dyDescent="0.3">
      <c r="N26" s="18" t="s">
        <v>35</v>
      </c>
      <c r="O26" s="17"/>
    </row>
    <row r="27" spans="1:31" x14ac:dyDescent="0.3">
      <c r="O27" s="17"/>
    </row>
    <row r="28" spans="1:31" x14ac:dyDescent="0.3">
      <c r="N28" s="18" t="s">
        <v>36</v>
      </c>
      <c r="O28" s="17"/>
    </row>
    <row r="29" spans="1:31" x14ac:dyDescent="0.3">
      <c r="N29" s="19" t="s">
        <v>37</v>
      </c>
      <c r="O29" s="20">
        <v>38052540.49314364</v>
      </c>
    </row>
    <row r="30" spans="1:31" x14ac:dyDescent="0.3">
      <c r="N30" s="21" t="s">
        <v>38</v>
      </c>
      <c r="O30" s="17">
        <f>SUM(O24:O29)</f>
        <v>515294252.60876209</v>
      </c>
      <c r="Q30" s="17"/>
    </row>
    <row r="33" spans="10:19" x14ac:dyDescent="0.3">
      <c r="K33" s="22" t="s">
        <v>5</v>
      </c>
      <c r="L33" s="22">
        <v>2012</v>
      </c>
      <c r="M33" s="22">
        <v>2013</v>
      </c>
      <c r="N33" s="22">
        <v>2014</v>
      </c>
      <c r="O33" s="23">
        <v>2015</v>
      </c>
      <c r="P33" s="23"/>
    </row>
    <row r="34" spans="10:19" x14ac:dyDescent="0.3">
      <c r="J34" t="s">
        <v>31</v>
      </c>
      <c r="K34" t="s">
        <v>39</v>
      </c>
      <c r="L34" s="17">
        <f>+Q8+Q15</f>
        <v>527255</v>
      </c>
      <c r="M34" s="17">
        <f>+Q9+Q16</f>
        <v>451467</v>
      </c>
      <c r="N34" s="17">
        <f>+Q10+Q17</f>
        <v>513436</v>
      </c>
      <c r="O34" s="17">
        <f>O30/1000</f>
        <v>515294.25260876206</v>
      </c>
      <c r="P34" s="17"/>
    </row>
    <row r="35" spans="10:19" x14ac:dyDescent="0.3">
      <c r="N35" s="17">
        <f>+AVERAGE(L34:N34)</f>
        <v>497386</v>
      </c>
      <c r="O35" s="17">
        <f>+AVERAGE(M34:O34)</f>
        <v>493399.08420292073</v>
      </c>
      <c r="P35" s="17"/>
      <c r="Q35" s="17"/>
      <c r="S35" s="24"/>
    </row>
    <row r="36" spans="10:19" x14ac:dyDescent="0.3">
      <c r="P36" s="25"/>
    </row>
    <row r="37" spans="10:19" x14ac:dyDescent="0.3">
      <c r="K37" t="s">
        <v>40</v>
      </c>
      <c r="L37" s="17">
        <f>+J8+J15</f>
        <v>17722</v>
      </c>
      <c r="M37" s="17">
        <f>+J9+J16</f>
        <v>26536</v>
      </c>
      <c r="N37" s="17">
        <f>+J10+J17</f>
        <v>27867</v>
      </c>
      <c r="O37" s="17">
        <f>+J18</f>
        <v>28125.399000000001</v>
      </c>
      <c r="P37" s="17"/>
    </row>
    <row r="38" spans="10:19" x14ac:dyDescent="0.3">
      <c r="N38" s="17">
        <f>+AVERAGE(L37:N37)</f>
        <v>24041.666666666668</v>
      </c>
      <c r="O38" s="17">
        <f>+AVERAGE(M37:O37)</f>
        <v>27509.466333333334</v>
      </c>
      <c r="P38" s="17"/>
      <c r="Q38" s="17"/>
      <c r="S38" s="24"/>
    </row>
    <row r="39" spans="10:19" x14ac:dyDescent="0.3">
      <c r="P39" s="25"/>
    </row>
    <row r="40" spans="10:19" x14ac:dyDescent="0.3">
      <c r="K40" s="22" t="s">
        <v>41</v>
      </c>
      <c r="L40" s="22"/>
      <c r="M40" s="22"/>
      <c r="N40" s="26">
        <f>+N35/N38</f>
        <v>20.688499133448872</v>
      </c>
      <c r="O40" s="27">
        <f>+O35/O38</f>
        <v>17.935610899331298</v>
      </c>
      <c r="P40" s="27"/>
    </row>
    <row r="41" spans="10:19" x14ac:dyDescent="0.3">
      <c r="P41" s="25"/>
    </row>
    <row r="42" spans="10:19" x14ac:dyDescent="0.3">
      <c r="N42" s="28"/>
    </row>
    <row r="43" spans="10:19" x14ac:dyDescent="0.3">
      <c r="L43" s="17"/>
      <c r="M43" s="17"/>
      <c r="N43" s="17"/>
      <c r="O43" s="17"/>
      <c r="P43" s="17"/>
    </row>
    <row r="44" spans="10:19" x14ac:dyDescent="0.3">
      <c r="N44" s="17"/>
      <c r="O44" s="17"/>
      <c r="P44" s="17"/>
    </row>
    <row r="45" spans="10:19" x14ac:dyDescent="0.3">
      <c r="P45" s="25"/>
    </row>
    <row r="46" spans="10:19" x14ac:dyDescent="0.3">
      <c r="L46" s="17"/>
      <c r="M46" s="17"/>
      <c r="N46" s="17"/>
      <c r="O46" s="17"/>
      <c r="P46" s="17"/>
    </row>
    <row r="47" spans="10:19" x14ac:dyDescent="0.3">
      <c r="N47" s="17"/>
      <c r="O47" s="17"/>
      <c r="P47" s="17"/>
    </row>
    <row r="48" spans="10:19" x14ac:dyDescent="0.3">
      <c r="P48" s="25"/>
    </row>
    <row r="49" spans="11:16" x14ac:dyDescent="0.3">
      <c r="K49" s="22"/>
      <c r="L49" s="22"/>
      <c r="M49" s="22"/>
      <c r="N49" s="26"/>
      <c r="O49" s="26"/>
      <c r="P49" s="26"/>
    </row>
    <row r="50" spans="11:16" x14ac:dyDescent="0.3">
      <c r="P50" s="25"/>
    </row>
    <row r="52" spans="11:16" x14ac:dyDescent="0.3">
      <c r="L52" s="17"/>
      <c r="M52" s="17"/>
      <c r="N52" s="17"/>
      <c r="O52" s="17"/>
      <c r="P52" s="17"/>
    </row>
    <row r="53" spans="11:16" x14ac:dyDescent="0.3">
      <c r="N53" s="17"/>
      <c r="O53" s="17"/>
      <c r="P53" s="17"/>
    </row>
    <row r="55" spans="11:16" x14ac:dyDescent="0.3">
      <c r="L55" s="17"/>
      <c r="M55" s="17"/>
      <c r="N55" s="17"/>
      <c r="O55" s="17"/>
      <c r="P55" s="17"/>
    </row>
    <row r="56" spans="11:16" x14ac:dyDescent="0.3">
      <c r="N56" s="17"/>
      <c r="O56" s="17"/>
      <c r="P56" s="17"/>
    </row>
    <row r="58" spans="11:16" x14ac:dyDescent="0.3">
      <c r="N58" s="26"/>
      <c r="O58" s="26"/>
      <c r="P58" s="26"/>
    </row>
  </sheetData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>fine.  KID 4/7</Comments>
  </documentManagement>
</p:properties>
</file>

<file path=customXml/itemProps1.xml><?xml version="1.0" encoding="utf-8"?>
<ds:datastoreItem xmlns:ds="http://schemas.openxmlformats.org/officeDocument/2006/customXml" ds:itemID="{767D6401-D31B-4F83-9B25-0345BF572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8B6ACB-73C3-46B8-854D-D4117F97D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F2D919-18C3-4E91-A357-F5A3E0EB9E6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EUCG FlashData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2016-04-11T13:43:56Z</dcterms:created>
  <dcterms:modified xsi:type="dcterms:W3CDTF">2016-04-12T00:50:27Z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