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1280" windowHeight="6756"/>
  </bookViews>
  <sheets>
    <sheet name="OL1 Accounts" sheetId="1" r:id="rId1"/>
    <sheet name="Customer Forecast by Rate Code" sheetId="3" r:id="rId2"/>
    <sheet name="Notes" sheetId="2" r:id="rId3"/>
  </sheets>
  <calcPr calcId="145621"/>
</workbook>
</file>

<file path=xl/calcChain.xml><?xml version="1.0" encoding="utf-8"?>
<calcChain xmlns="http://schemas.openxmlformats.org/spreadsheetml/2006/main">
  <c r="L227" i="1" l="1"/>
  <c r="L226" i="1"/>
  <c r="L225" i="1"/>
  <c r="CA127" i="3" l="1"/>
  <c r="BZ127" i="3"/>
  <c r="BY127" i="3"/>
  <c r="BX127" i="3"/>
  <c r="BW127" i="3"/>
  <c r="CA126" i="3"/>
  <c r="BZ126" i="3"/>
  <c r="BY126" i="3"/>
  <c r="BX126" i="3"/>
  <c r="BW126" i="3"/>
  <c r="CA125" i="3"/>
  <c r="BZ125" i="3"/>
  <c r="BY125" i="3"/>
  <c r="BX125" i="3"/>
  <c r="BW125" i="3"/>
  <c r="CA124" i="3"/>
  <c r="BZ124" i="3"/>
  <c r="BY124" i="3"/>
  <c r="BX124" i="3"/>
  <c r="BW124" i="3"/>
  <c r="CA123" i="3"/>
  <c r="BZ123" i="3"/>
  <c r="BY123" i="3"/>
  <c r="BX123" i="3"/>
  <c r="BW123" i="3"/>
  <c r="CA122" i="3"/>
  <c r="BZ122" i="3"/>
  <c r="BY122" i="3"/>
  <c r="BX122" i="3"/>
  <c r="BW122" i="3"/>
  <c r="CA121" i="3"/>
  <c r="BZ121" i="3"/>
  <c r="BY121" i="3"/>
  <c r="BX121" i="3"/>
  <c r="BW121" i="3"/>
  <c r="CA120" i="3"/>
  <c r="BZ120" i="3"/>
  <c r="BY120" i="3"/>
  <c r="BX120" i="3"/>
  <c r="BW120" i="3"/>
  <c r="CA119" i="3"/>
  <c r="BZ119" i="3"/>
  <c r="BY119" i="3"/>
  <c r="BX119" i="3"/>
  <c r="BW119" i="3"/>
  <c r="CA118" i="3"/>
  <c r="BZ118" i="3"/>
  <c r="BY118" i="3"/>
  <c r="BX118" i="3"/>
  <c r="BW118" i="3"/>
  <c r="CA117" i="3"/>
  <c r="BZ117" i="3"/>
  <c r="BY117" i="3"/>
  <c r="BX117" i="3"/>
  <c r="BW117" i="3"/>
  <c r="CA116" i="3"/>
  <c r="BZ116" i="3"/>
  <c r="BY116" i="3"/>
  <c r="BX116" i="3"/>
  <c r="BW116" i="3"/>
  <c r="CA115" i="3"/>
  <c r="BZ115" i="3"/>
  <c r="BY115" i="3"/>
  <c r="BX115" i="3"/>
  <c r="BW115" i="3"/>
  <c r="CA114" i="3"/>
  <c r="BZ114" i="3"/>
  <c r="BY114" i="3"/>
  <c r="BX114" i="3"/>
  <c r="BW114" i="3"/>
  <c r="CA113" i="3"/>
  <c r="BZ113" i="3"/>
  <c r="BY113" i="3"/>
  <c r="BX113" i="3"/>
  <c r="BW113" i="3"/>
  <c r="CA112" i="3"/>
  <c r="BZ112" i="3"/>
  <c r="BY112" i="3"/>
  <c r="BX112" i="3"/>
  <c r="BW112" i="3"/>
  <c r="CA111" i="3"/>
  <c r="BZ111" i="3"/>
  <c r="BY111" i="3"/>
  <c r="BX111" i="3"/>
  <c r="BW111" i="3"/>
  <c r="CA110" i="3"/>
  <c r="BZ110" i="3"/>
  <c r="BY110" i="3"/>
  <c r="BX110" i="3"/>
  <c r="BW110" i="3"/>
  <c r="CA109" i="3"/>
  <c r="BZ109" i="3"/>
  <c r="BY109" i="3"/>
  <c r="BX109" i="3"/>
  <c r="BW109" i="3"/>
  <c r="CA108" i="3"/>
  <c r="BZ108" i="3"/>
  <c r="BY108" i="3"/>
  <c r="BX108" i="3"/>
  <c r="BW108" i="3"/>
  <c r="CA107" i="3"/>
  <c r="BZ107" i="3"/>
  <c r="BY107" i="3"/>
  <c r="BX107" i="3"/>
  <c r="BW107" i="3"/>
  <c r="CA106" i="3"/>
  <c r="BZ106" i="3"/>
  <c r="BY106" i="3"/>
  <c r="BX106" i="3"/>
  <c r="BW106" i="3"/>
  <c r="CA105" i="3"/>
  <c r="BZ105" i="3"/>
  <c r="BY105" i="3"/>
  <c r="BX105" i="3"/>
  <c r="BW105" i="3"/>
  <c r="CA104" i="3"/>
  <c r="BZ104" i="3"/>
  <c r="BY104" i="3"/>
  <c r="BX104" i="3"/>
  <c r="BW104" i="3"/>
  <c r="CA103" i="3"/>
  <c r="BZ103" i="3"/>
  <c r="BY103" i="3"/>
  <c r="BX103" i="3"/>
  <c r="BW103" i="3"/>
  <c r="CA102" i="3"/>
  <c r="BZ102" i="3"/>
  <c r="BY102" i="3"/>
  <c r="BX102" i="3"/>
  <c r="BW102" i="3"/>
  <c r="CA101" i="3"/>
  <c r="BZ101" i="3"/>
  <c r="BY101" i="3"/>
  <c r="BX101" i="3"/>
  <c r="BW101" i="3"/>
  <c r="CA100" i="3"/>
  <c r="BZ100" i="3"/>
  <c r="BY100" i="3"/>
  <c r="BX100" i="3"/>
  <c r="BW100" i="3"/>
  <c r="CA99" i="3"/>
  <c r="BZ99" i="3"/>
  <c r="BY99" i="3"/>
  <c r="BX99" i="3"/>
  <c r="BW99" i="3"/>
  <c r="CA98" i="3"/>
  <c r="BZ98" i="3"/>
  <c r="BY98" i="3"/>
  <c r="BX98" i="3"/>
  <c r="BW98" i="3"/>
  <c r="CA97" i="3"/>
  <c r="BZ97" i="3"/>
  <c r="BY97" i="3"/>
  <c r="BX97" i="3"/>
  <c r="BW97" i="3"/>
  <c r="CA96" i="3"/>
  <c r="BZ96" i="3"/>
  <c r="BY96" i="3"/>
  <c r="BX96" i="3"/>
  <c r="BW96" i="3"/>
  <c r="CA95" i="3"/>
  <c r="BZ95" i="3"/>
  <c r="BY95" i="3"/>
  <c r="BX95" i="3"/>
  <c r="BW95" i="3"/>
  <c r="CA94" i="3"/>
  <c r="BZ94" i="3"/>
  <c r="BY94" i="3"/>
  <c r="BX94" i="3"/>
  <c r="BW94" i="3"/>
  <c r="CA93" i="3"/>
  <c r="BZ93" i="3"/>
  <c r="BY93" i="3"/>
  <c r="BX93" i="3"/>
  <c r="BW93" i="3"/>
  <c r="CA92" i="3"/>
  <c r="BZ92" i="3"/>
  <c r="BY92" i="3"/>
  <c r="BX92" i="3"/>
  <c r="BW92" i="3"/>
  <c r="CA91" i="3"/>
  <c r="BZ91" i="3"/>
  <c r="BY91" i="3"/>
  <c r="BX91" i="3"/>
  <c r="BW91" i="3"/>
  <c r="CA90" i="3"/>
  <c r="BZ90" i="3"/>
  <c r="BY90" i="3"/>
  <c r="BX90" i="3"/>
  <c r="BW90" i="3"/>
  <c r="CA89" i="3"/>
  <c r="BZ89" i="3"/>
  <c r="BY89" i="3"/>
  <c r="BX89" i="3"/>
  <c r="BW89" i="3"/>
  <c r="CA88" i="3"/>
  <c r="BZ88" i="3"/>
  <c r="BY88" i="3"/>
  <c r="BX88" i="3"/>
  <c r="BW88" i="3"/>
  <c r="CA87" i="3"/>
  <c r="BZ87" i="3"/>
  <c r="BY87" i="3"/>
  <c r="BX87" i="3"/>
  <c r="BW87" i="3"/>
  <c r="CA86" i="3"/>
  <c r="BZ86" i="3"/>
  <c r="BY86" i="3"/>
  <c r="BX86" i="3"/>
  <c r="BW86" i="3"/>
  <c r="CA85" i="3"/>
  <c r="BZ85" i="3"/>
  <c r="BY85" i="3"/>
  <c r="BX85" i="3"/>
  <c r="BW85" i="3"/>
  <c r="CA84" i="3"/>
  <c r="BZ84" i="3"/>
  <c r="BY84" i="3"/>
  <c r="BX84" i="3"/>
  <c r="BW84" i="3"/>
  <c r="CA83" i="3"/>
  <c r="BZ83" i="3"/>
  <c r="BY83" i="3"/>
  <c r="BX83" i="3"/>
  <c r="BW83" i="3"/>
  <c r="CA82" i="3"/>
  <c r="BZ82" i="3"/>
  <c r="BY82" i="3"/>
  <c r="BX82" i="3"/>
  <c r="BW82" i="3"/>
  <c r="CA81" i="3"/>
  <c r="BZ81" i="3"/>
  <c r="BY81" i="3"/>
  <c r="BX81" i="3"/>
  <c r="BW81" i="3"/>
  <c r="CA80" i="3"/>
  <c r="BZ80" i="3"/>
  <c r="BY80" i="3"/>
  <c r="BX80" i="3"/>
  <c r="BW80" i="3"/>
  <c r="CA79" i="3"/>
  <c r="BZ79" i="3"/>
  <c r="BY79" i="3"/>
  <c r="BX79" i="3"/>
  <c r="BW79" i="3"/>
  <c r="CA78" i="3"/>
  <c r="BZ78" i="3"/>
  <c r="BY78" i="3"/>
  <c r="BX78" i="3"/>
  <c r="BW78" i="3"/>
  <c r="CA77" i="3"/>
  <c r="BZ77" i="3"/>
  <c r="BY77" i="3"/>
  <c r="BX77" i="3"/>
  <c r="BW77" i="3"/>
  <c r="CA76" i="3"/>
  <c r="BZ76" i="3"/>
  <c r="BY76" i="3"/>
  <c r="BX76" i="3"/>
  <c r="BW76" i="3"/>
  <c r="CA75" i="3"/>
  <c r="BZ75" i="3"/>
  <c r="BY75" i="3"/>
  <c r="BX75" i="3"/>
  <c r="BW75" i="3"/>
  <c r="CA74" i="3"/>
  <c r="BZ74" i="3"/>
  <c r="BY74" i="3"/>
  <c r="BX74" i="3"/>
  <c r="BW74" i="3"/>
  <c r="CA73" i="3"/>
  <c r="BZ73" i="3"/>
  <c r="BY73" i="3"/>
  <c r="BX73" i="3"/>
  <c r="BW73" i="3"/>
  <c r="CA72" i="3"/>
  <c r="BZ72" i="3"/>
  <c r="BY72" i="3"/>
  <c r="BX72" i="3"/>
  <c r="BW72" i="3"/>
  <c r="CA71" i="3"/>
  <c r="BZ71" i="3"/>
  <c r="BY71" i="3"/>
  <c r="BX71" i="3"/>
  <c r="BW71" i="3"/>
  <c r="CA70" i="3"/>
  <c r="BZ70" i="3"/>
  <c r="BY70" i="3"/>
  <c r="BX70" i="3"/>
  <c r="BW70" i="3"/>
  <c r="CA69" i="3"/>
  <c r="BZ69" i="3"/>
  <c r="BY69" i="3"/>
  <c r="BX69" i="3"/>
  <c r="BW69" i="3"/>
  <c r="CA68" i="3"/>
  <c r="BZ68" i="3"/>
  <c r="BY68" i="3"/>
  <c r="BX68" i="3"/>
  <c r="BW68" i="3"/>
  <c r="CA67" i="3"/>
  <c r="BZ67" i="3"/>
  <c r="BY67" i="3"/>
  <c r="BX67" i="3"/>
  <c r="BW67" i="3"/>
  <c r="CA66" i="3"/>
  <c r="BZ66" i="3"/>
  <c r="BY66" i="3"/>
  <c r="BX66" i="3"/>
  <c r="BW66" i="3"/>
  <c r="CA65" i="3"/>
  <c r="BZ65" i="3"/>
  <c r="BY65" i="3"/>
  <c r="BX65" i="3"/>
  <c r="BW65" i="3"/>
  <c r="CA64" i="3"/>
  <c r="BZ64" i="3"/>
  <c r="BY64" i="3"/>
  <c r="BX64" i="3"/>
  <c r="BW64" i="3"/>
  <c r="CA63" i="3"/>
  <c r="BZ63" i="3"/>
  <c r="BY63" i="3"/>
  <c r="BX63" i="3"/>
  <c r="BW63" i="3"/>
  <c r="CA62" i="3"/>
  <c r="BZ62" i="3"/>
  <c r="BY62" i="3"/>
  <c r="BX62" i="3"/>
  <c r="BW62" i="3"/>
  <c r="CA61" i="3"/>
  <c r="BZ61" i="3"/>
  <c r="BY61" i="3"/>
  <c r="BX61" i="3"/>
  <c r="BW61" i="3"/>
  <c r="CA60" i="3"/>
  <c r="BZ60" i="3"/>
  <c r="BY60" i="3"/>
  <c r="BX60" i="3"/>
  <c r="BW60" i="3"/>
  <c r="CA59" i="3"/>
  <c r="BZ59" i="3"/>
  <c r="BY59" i="3"/>
  <c r="BX59" i="3"/>
  <c r="BW59" i="3"/>
  <c r="CA58" i="3"/>
  <c r="BZ58" i="3"/>
  <c r="BY58" i="3"/>
  <c r="BX58" i="3"/>
  <c r="BW58" i="3"/>
  <c r="CA57" i="3"/>
  <c r="BZ57" i="3"/>
  <c r="BY57" i="3"/>
  <c r="BX57" i="3"/>
  <c r="BW57" i="3"/>
  <c r="CA56" i="3"/>
  <c r="BZ56" i="3"/>
  <c r="BY56" i="3"/>
  <c r="BX56" i="3"/>
  <c r="BW56" i="3"/>
  <c r="CA55" i="3"/>
  <c r="BZ55" i="3"/>
  <c r="BY55" i="3"/>
  <c r="BX55" i="3"/>
  <c r="BW55" i="3"/>
  <c r="CA54" i="3"/>
  <c r="BZ54" i="3"/>
  <c r="BY54" i="3"/>
  <c r="BX54" i="3"/>
  <c r="BW54" i="3"/>
  <c r="CA53" i="3"/>
  <c r="BZ53" i="3"/>
  <c r="BY53" i="3"/>
  <c r="BX53" i="3"/>
  <c r="BW53" i="3"/>
  <c r="CA52" i="3"/>
  <c r="BZ52" i="3"/>
  <c r="BY52" i="3"/>
  <c r="BX52" i="3"/>
  <c r="BW52" i="3"/>
  <c r="CA51" i="3"/>
  <c r="BZ51" i="3"/>
  <c r="BY51" i="3"/>
  <c r="BX51" i="3"/>
  <c r="BW51" i="3"/>
  <c r="CA50" i="3"/>
  <c r="BZ50" i="3"/>
  <c r="BY50" i="3"/>
  <c r="BX50" i="3"/>
  <c r="BW50" i="3"/>
  <c r="CA49" i="3"/>
  <c r="BZ49" i="3"/>
  <c r="BY49" i="3"/>
  <c r="BX49" i="3"/>
  <c r="BW49" i="3"/>
  <c r="CA48" i="3"/>
  <c r="BZ48" i="3"/>
  <c r="BY48" i="3"/>
  <c r="BX48" i="3"/>
  <c r="BW48" i="3"/>
  <c r="CA47" i="3"/>
  <c r="BZ47" i="3"/>
  <c r="BY47" i="3"/>
  <c r="BX47" i="3"/>
  <c r="BW47" i="3"/>
  <c r="CA46" i="3"/>
  <c r="BZ46" i="3"/>
  <c r="BY46" i="3"/>
  <c r="BX46" i="3"/>
  <c r="BW46" i="3"/>
  <c r="CA45" i="3"/>
  <c r="BZ45" i="3"/>
  <c r="BY45" i="3"/>
  <c r="BX45" i="3"/>
  <c r="BW45" i="3"/>
  <c r="CA44" i="3"/>
  <c r="BZ44" i="3"/>
  <c r="BY44" i="3"/>
  <c r="BX44" i="3"/>
  <c r="BW44" i="3"/>
  <c r="CA43" i="3"/>
  <c r="BZ43" i="3"/>
  <c r="BY43" i="3"/>
  <c r="BX43" i="3"/>
  <c r="BW43" i="3"/>
  <c r="CA42" i="3"/>
  <c r="BZ42" i="3"/>
  <c r="BY42" i="3"/>
  <c r="BX42" i="3"/>
  <c r="BW42" i="3"/>
  <c r="CA41" i="3"/>
  <c r="BZ41" i="3"/>
  <c r="BY41" i="3"/>
  <c r="BX41" i="3"/>
  <c r="BW41" i="3"/>
  <c r="CA40" i="3"/>
  <c r="BZ40" i="3"/>
  <c r="BY40" i="3"/>
  <c r="BX40" i="3"/>
  <c r="BW40" i="3"/>
  <c r="CA39" i="3"/>
  <c r="BZ39" i="3"/>
  <c r="BY39" i="3"/>
  <c r="BX39" i="3"/>
  <c r="BW39" i="3"/>
  <c r="CA38" i="3"/>
  <c r="BZ38" i="3"/>
  <c r="BY38" i="3"/>
  <c r="BX38" i="3"/>
  <c r="BW38" i="3"/>
  <c r="CA37" i="3"/>
  <c r="BZ37" i="3"/>
  <c r="BY37" i="3"/>
  <c r="BX37" i="3"/>
  <c r="BW37" i="3"/>
  <c r="CA36" i="3"/>
  <c r="BZ36" i="3"/>
  <c r="BY36" i="3"/>
  <c r="BX36" i="3"/>
  <c r="BW36" i="3"/>
  <c r="CA35" i="3"/>
  <c r="BZ35" i="3"/>
  <c r="BY35" i="3"/>
  <c r="BX35" i="3"/>
  <c r="BW35" i="3"/>
  <c r="CA34" i="3"/>
  <c r="BZ34" i="3"/>
  <c r="BY34" i="3"/>
  <c r="BX34" i="3"/>
  <c r="BW34" i="3"/>
  <c r="CA33" i="3"/>
  <c r="BZ33" i="3"/>
  <c r="BY33" i="3"/>
  <c r="BX33" i="3"/>
  <c r="BW33" i="3"/>
  <c r="CA32" i="3"/>
  <c r="BZ32" i="3"/>
  <c r="BY32" i="3"/>
  <c r="BX32" i="3"/>
  <c r="BW32" i="3"/>
  <c r="CA31" i="3"/>
  <c r="BZ31" i="3"/>
  <c r="BY31" i="3"/>
  <c r="BX31" i="3"/>
  <c r="BW31" i="3"/>
  <c r="CA30" i="3"/>
  <c r="BZ30" i="3"/>
  <c r="BY30" i="3"/>
  <c r="BX30" i="3"/>
  <c r="BW30" i="3"/>
  <c r="CA29" i="3"/>
  <c r="BZ29" i="3"/>
  <c r="BY29" i="3"/>
  <c r="BX29" i="3"/>
  <c r="BW29" i="3"/>
  <c r="CA28" i="3"/>
  <c r="BZ28" i="3"/>
  <c r="BY28" i="3"/>
  <c r="BX28" i="3"/>
  <c r="BW28" i="3"/>
  <c r="CA27" i="3"/>
  <c r="BZ27" i="3"/>
  <c r="BY27" i="3"/>
  <c r="BX27" i="3"/>
  <c r="BW27" i="3"/>
  <c r="CA26" i="3"/>
  <c r="BZ26" i="3"/>
  <c r="BY26" i="3"/>
  <c r="BX26" i="3"/>
  <c r="BW26" i="3"/>
  <c r="CA25" i="3"/>
  <c r="BZ25" i="3"/>
  <c r="BY25" i="3"/>
  <c r="BX25" i="3"/>
  <c r="BW25" i="3"/>
  <c r="CA24" i="3"/>
  <c r="BZ24" i="3"/>
  <c r="BY24" i="3"/>
  <c r="BX24" i="3"/>
  <c r="BW24" i="3"/>
  <c r="CA23" i="3"/>
  <c r="BZ23" i="3"/>
  <c r="BY23" i="3"/>
  <c r="BX23" i="3"/>
  <c r="BW23" i="3"/>
  <c r="CA22" i="3"/>
  <c r="BZ22" i="3"/>
  <c r="BY22" i="3"/>
  <c r="BX22" i="3"/>
  <c r="BW22" i="3"/>
  <c r="CA21" i="3"/>
  <c r="BZ21" i="3"/>
  <c r="BY21" i="3"/>
  <c r="BX21" i="3"/>
  <c r="BW21" i="3"/>
  <c r="CA20" i="3"/>
  <c r="BZ20" i="3"/>
  <c r="BY20" i="3"/>
  <c r="BX20" i="3"/>
  <c r="BW20" i="3"/>
  <c r="CA19" i="3"/>
  <c r="BZ19" i="3"/>
  <c r="BY19" i="3"/>
  <c r="BX19" i="3"/>
  <c r="BW19" i="3"/>
  <c r="CA18" i="3"/>
  <c r="BZ18" i="3"/>
  <c r="BY18" i="3"/>
  <c r="BX18" i="3"/>
  <c r="BW18" i="3"/>
  <c r="CA17" i="3"/>
  <c r="BZ17" i="3"/>
  <c r="BY17" i="3"/>
  <c r="BX17" i="3"/>
  <c r="BW17" i="3"/>
  <c r="CA16" i="3"/>
  <c r="BZ16" i="3"/>
  <c r="BY16" i="3"/>
  <c r="BX16" i="3"/>
  <c r="BW16" i="3"/>
  <c r="CA15" i="3"/>
  <c r="BZ15" i="3"/>
  <c r="BY15" i="3"/>
  <c r="BX15" i="3"/>
  <c r="BW15" i="3"/>
  <c r="CA14" i="3"/>
  <c r="BZ14" i="3"/>
  <c r="BY14" i="3"/>
  <c r="BX14" i="3"/>
  <c r="BW14" i="3"/>
  <c r="CA13" i="3"/>
  <c r="BZ13" i="3"/>
  <c r="BY13" i="3"/>
  <c r="BX13" i="3"/>
  <c r="BW13" i="3"/>
  <c r="CA12" i="3"/>
  <c r="BZ12" i="3"/>
  <c r="BY12" i="3"/>
  <c r="BX12" i="3"/>
  <c r="BW12" i="3"/>
  <c r="CA11" i="3"/>
  <c r="CA2" i="3" s="1"/>
  <c r="BZ11" i="3"/>
  <c r="BZ2" i="3" s="1"/>
  <c r="BY11" i="3"/>
  <c r="BY2" i="3" s="1"/>
  <c r="BX11" i="3"/>
  <c r="BX2" i="3" s="1"/>
  <c r="BW11" i="3"/>
  <c r="CA10" i="3"/>
  <c r="BZ10" i="3"/>
  <c r="BY10" i="3"/>
  <c r="BX10" i="3"/>
  <c r="BW10" i="3"/>
  <c r="CA9" i="3"/>
  <c r="BZ9" i="3"/>
  <c r="BY9" i="3"/>
  <c r="BX9" i="3"/>
  <c r="BW9" i="3"/>
  <c r="BY1" i="3" l="1"/>
  <c r="BW2" i="3"/>
  <c r="BW1" i="3" s="1"/>
  <c r="CB45" i="3"/>
  <c r="CB44" i="3"/>
  <c r="CB43" i="3"/>
  <c r="CB42" i="3"/>
  <c r="CB41" i="3"/>
  <c r="CB40" i="3"/>
  <c r="CB39" i="3"/>
  <c r="CB38" i="3"/>
  <c r="CB37" i="3"/>
  <c r="CB36" i="3"/>
  <c r="CB35" i="3"/>
  <c r="CB34" i="3"/>
  <c r="CB33" i="3"/>
  <c r="CB32" i="3"/>
  <c r="CB31" i="3"/>
  <c r="CB30" i="3"/>
  <c r="CB29" i="3"/>
  <c r="CB28" i="3"/>
  <c r="CB27" i="3"/>
  <c r="CB26" i="3"/>
  <c r="CB25" i="3"/>
  <c r="CB24" i="3"/>
  <c r="CB23" i="3"/>
  <c r="CB22" i="3"/>
  <c r="CB21" i="3"/>
  <c r="CB20" i="3"/>
  <c r="CB19" i="3"/>
  <c r="CB18" i="3"/>
  <c r="CB17" i="3"/>
  <c r="CB16" i="3"/>
  <c r="CB15" i="3"/>
  <c r="CB14" i="3"/>
  <c r="CB13" i="3"/>
  <c r="CB12" i="3"/>
  <c r="CB11" i="3"/>
  <c r="CB10" i="3"/>
  <c r="CB9" i="3"/>
  <c r="CB8" i="3"/>
  <c r="CA8" i="3"/>
  <c r="CA1" i="3" s="1"/>
  <c r="BZ8" i="3"/>
  <c r="BZ1" i="3" s="1"/>
  <c r="BY8" i="3"/>
  <c r="BX8" i="3"/>
  <c r="BX1" i="3" s="1"/>
  <c r="BW8" i="3"/>
  <c r="CB7" i="3"/>
  <c r="CA7" i="3"/>
  <c r="BZ7" i="3"/>
  <c r="BY7" i="3"/>
  <c r="BX7" i="3"/>
  <c r="BW7" i="3"/>
  <c r="CB6" i="3"/>
  <c r="CA6" i="3"/>
  <c r="BZ6" i="3"/>
  <c r="BY6" i="3"/>
  <c r="BX6" i="3"/>
  <c r="BW6" i="3"/>
  <c r="D284" i="1" l="1"/>
  <c r="C284" i="1"/>
  <c r="B284" i="1"/>
  <c r="D283" i="1"/>
  <c r="C283" i="1"/>
  <c r="B283" i="1"/>
  <c r="D282" i="1"/>
  <c r="C282" i="1"/>
  <c r="B282" i="1"/>
  <c r="D281" i="1"/>
  <c r="C281" i="1"/>
  <c r="B281" i="1"/>
  <c r="D280" i="1"/>
  <c r="C280" i="1"/>
  <c r="B280" i="1"/>
  <c r="D279" i="1"/>
  <c r="C279" i="1"/>
  <c r="B279" i="1"/>
  <c r="D278" i="1"/>
  <c r="C278" i="1"/>
  <c r="B278" i="1"/>
  <c r="D277" i="1"/>
  <c r="C277" i="1"/>
  <c r="B277" i="1"/>
  <c r="D276" i="1"/>
  <c r="C276" i="1"/>
  <c r="B276" i="1"/>
  <c r="D275" i="1"/>
  <c r="C275" i="1"/>
  <c r="B275" i="1"/>
  <c r="D274" i="1"/>
  <c r="C274" i="1"/>
  <c r="B274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61" i="1"/>
  <c r="C261" i="1"/>
  <c r="B261" i="1"/>
  <c r="D260" i="1"/>
  <c r="C260" i="1"/>
  <c r="B26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6" i="1"/>
  <c r="C246" i="1"/>
  <c r="B246" i="1"/>
  <c r="D245" i="1"/>
  <c r="C245" i="1"/>
  <c r="B245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B226" i="1"/>
  <c r="C226" i="1"/>
  <c r="D226" i="1"/>
  <c r="B227" i="1"/>
  <c r="C227" i="1"/>
  <c r="D227" i="1"/>
  <c r="B228" i="1"/>
  <c r="C228" i="1"/>
  <c r="D228" i="1"/>
  <c r="B229" i="1"/>
  <c r="C229" i="1"/>
  <c r="D229" i="1"/>
  <c r="B230" i="1"/>
  <c r="C230" i="1"/>
  <c r="D230" i="1"/>
  <c r="B231" i="1"/>
  <c r="C231" i="1"/>
  <c r="D231" i="1"/>
  <c r="B232" i="1"/>
  <c r="C232" i="1"/>
  <c r="D232" i="1"/>
  <c r="B233" i="1"/>
  <c r="C233" i="1"/>
  <c r="D233" i="1"/>
  <c r="B234" i="1"/>
  <c r="C234" i="1"/>
  <c r="D234" i="1"/>
  <c r="B235" i="1"/>
  <c r="C235" i="1"/>
  <c r="D235" i="1"/>
  <c r="C225" i="1"/>
  <c r="D225" i="1"/>
  <c r="B225" i="1"/>
  <c r="N202" i="1"/>
  <c r="O202" i="1"/>
  <c r="P202" i="1"/>
  <c r="N203" i="1"/>
  <c r="O203" i="1"/>
  <c r="P203" i="1"/>
  <c r="N204" i="1"/>
  <c r="O204" i="1"/>
  <c r="P204" i="1"/>
  <c r="N205" i="1"/>
  <c r="O205" i="1"/>
  <c r="P205" i="1"/>
  <c r="N206" i="1"/>
  <c r="O206" i="1"/>
  <c r="P206" i="1"/>
  <c r="N207" i="1"/>
  <c r="O207" i="1"/>
  <c r="P207" i="1"/>
  <c r="N208" i="1"/>
  <c r="O208" i="1"/>
  <c r="P208" i="1"/>
  <c r="N209" i="1"/>
  <c r="O209" i="1"/>
  <c r="P209" i="1"/>
  <c r="N210" i="1"/>
  <c r="O210" i="1"/>
  <c r="P210" i="1"/>
  <c r="N211" i="1"/>
  <c r="O211" i="1"/>
  <c r="P211" i="1"/>
  <c r="N212" i="1"/>
  <c r="O212" i="1"/>
  <c r="P212" i="1"/>
  <c r="N213" i="1"/>
  <c r="O213" i="1"/>
  <c r="P213" i="1"/>
  <c r="N214" i="1"/>
  <c r="O214" i="1"/>
  <c r="P214" i="1"/>
  <c r="N215" i="1"/>
  <c r="O215" i="1"/>
  <c r="P215" i="1"/>
  <c r="N216" i="1"/>
  <c r="O216" i="1"/>
  <c r="P216" i="1"/>
  <c r="N217" i="1"/>
  <c r="O217" i="1"/>
  <c r="P217" i="1"/>
  <c r="N218" i="1"/>
  <c r="O218" i="1"/>
  <c r="P218" i="1"/>
  <c r="N219" i="1"/>
  <c r="O219" i="1"/>
  <c r="P219" i="1"/>
  <c r="N220" i="1"/>
  <c r="O220" i="1"/>
  <c r="P220" i="1"/>
  <c r="N221" i="1"/>
  <c r="O221" i="1"/>
  <c r="P221" i="1"/>
  <c r="N222" i="1"/>
  <c r="O222" i="1"/>
  <c r="P222" i="1"/>
  <c r="N223" i="1"/>
  <c r="O223" i="1"/>
  <c r="P223" i="1"/>
  <c r="N224" i="1"/>
  <c r="O224" i="1"/>
  <c r="P224" i="1"/>
  <c r="O201" i="1"/>
  <c r="P201" i="1"/>
  <c r="N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01" i="1"/>
  <c r="E224" i="1"/>
  <c r="E223" i="1"/>
  <c r="Q223" i="1" s="1"/>
  <c r="E222" i="1"/>
  <c r="Q222" i="1" s="1"/>
  <c r="E221" i="1"/>
  <c r="Q221" i="1" s="1"/>
  <c r="E220" i="1"/>
  <c r="E219" i="1"/>
  <c r="Q219" i="1" s="1"/>
  <c r="E218" i="1"/>
  <c r="Q218" i="1" s="1"/>
  <c r="E217" i="1"/>
  <c r="Q217" i="1" s="1"/>
  <c r="E216" i="1"/>
  <c r="E215" i="1"/>
  <c r="Q215" i="1" s="1"/>
  <c r="E214" i="1"/>
  <c r="Q214" i="1" s="1"/>
  <c r="E213" i="1"/>
  <c r="Q213" i="1" s="1"/>
  <c r="Q224" i="1" l="1"/>
  <c r="Q216" i="1"/>
  <c r="Q220" i="1"/>
  <c r="F223" i="1"/>
  <c r="G223" i="1" s="1"/>
  <c r="F224" i="1"/>
  <c r="G224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E203" i="1"/>
  <c r="Q203" i="1" s="1"/>
  <c r="E202" i="1"/>
  <c r="Q202" i="1" s="1"/>
  <c r="E201" i="1"/>
  <c r="Q201" i="1" s="1"/>
  <c r="Q225" i="1" s="1"/>
  <c r="F216" i="1" l="1"/>
  <c r="G216" i="1" s="1"/>
  <c r="F215" i="1"/>
  <c r="G215" i="1" s="1"/>
  <c r="F221" i="1"/>
  <c r="G221" i="1" s="1"/>
  <c r="F220" i="1"/>
  <c r="G220" i="1" s="1"/>
  <c r="F214" i="1"/>
  <c r="G214" i="1" s="1"/>
  <c r="F213" i="1"/>
  <c r="G213" i="1" s="1"/>
  <c r="F217" i="1"/>
  <c r="G217" i="1" s="1"/>
  <c r="F219" i="1"/>
  <c r="G219" i="1" s="1"/>
  <c r="F218" i="1"/>
  <c r="G218" i="1" s="1"/>
  <c r="F222" i="1"/>
  <c r="G222" i="1" s="1"/>
  <c r="F212" i="1"/>
  <c r="G212" i="1" s="1"/>
  <c r="E189" i="1"/>
  <c r="E190" i="1"/>
  <c r="E191" i="1"/>
  <c r="E192" i="1"/>
  <c r="E193" i="1"/>
  <c r="E194" i="1"/>
  <c r="E195" i="1"/>
  <c r="E196" i="1"/>
  <c r="E197" i="1"/>
  <c r="E198" i="1"/>
  <c r="E199" i="1"/>
  <c r="E200" i="1"/>
  <c r="F211" i="1" s="1"/>
  <c r="G211" i="1" s="1"/>
  <c r="F206" i="1" l="1"/>
  <c r="G206" i="1" s="1"/>
  <c r="F201" i="1"/>
  <c r="G201" i="1" s="1"/>
  <c r="F210" i="1"/>
  <c r="G210" i="1" s="1"/>
  <c r="F202" i="1"/>
  <c r="G202" i="1" s="1"/>
  <c r="F209" i="1"/>
  <c r="G209" i="1" s="1"/>
  <c r="F208" i="1"/>
  <c r="G208" i="1" s="1"/>
  <c r="F204" i="1"/>
  <c r="G204" i="1" s="1"/>
  <c r="E282" i="1"/>
  <c r="E278" i="1"/>
  <c r="E274" i="1"/>
  <c r="E270" i="1"/>
  <c r="E266" i="1"/>
  <c r="E262" i="1"/>
  <c r="E258" i="1"/>
  <c r="E254" i="1"/>
  <c r="E250" i="1"/>
  <c r="E246" i="1"/>
  <c r="E242" i="1"/>
  <c r="E238" i="1"/>
  <c r="E234" i="1"/>
  <c r="E230" i="1"/>
  <c r="E226" i="1"/>
  <c r="E280" i="1"/>
  <c r="E276" i="1"/>
  <c r="E264" i="1"/>
  <c r="E256" i="1"/>
  <c r="E248" i="1"/>
  <c r="E240" i="1"/>
  <c r="E232" i="1"/>
  <c r="E283" i="1"/>
  <c r="E271" i="1"/>
  <c r="E263" i="1"/>
  <c r="E255" i="1"/>
  <c r="E247" i="1"/>
  <c r="E239" i="1"/>
  <c r="E235" i="1"/>
  <c r="E281" i="1"/>
  <c r="E277" i="1"/>
  <c r="E273" i="1"/>
  <c r="E269" i="1"/>
  <c r="E265" i="1"/>
  <c r="E261" i="1"/>
  <c r="E257" i="1"/>
  <c r="E253" i="1"/>
  <c r="E249" i="1"/>
  <c r="E245" i="1"/>
  <c r="E241" i="1"/>
  <c r="E237" i="1"/>
  <c r="E233" i="1"/>
  <c r="E229" i="1"/>
  <c r="E225" i="1"/>
  <c r="E284" i="1"/>
  <c r="E272" i="1"/>
  <c r="E268" i="1"/>
  <c r="E260" i="1"/>
  <c r="E252" i="1"/>
  <c r="E244" i="1"/>
  <c r="E236" i="1"/>
  <c r="E228" i="1"/>
  <c r="E279" i="1"/>
  <c r="E275" i="1"/>
  <c r="E267" i="1"/>
  <c r="E259" i="1"/>
  <c r="E251" i="1"/>
  <c r="E243" i="1"/>
  <c r="E231" i="1"/>
  <c r="E227" i="1"/>
  <c r="F205" i="1"/>
  <c r="G205" i="1" s="1"/>
  <c r="F203" i="1"/>
  <c r="G203" i="1" s="1"/>
  <c r="F207" i="1"/>
  <c r="G207" i="1" s="1"/>
  <c r="F199" i="1"/>
  <c r="G199" i="1" s="1"/>
  <c r="F200" i="1"/>
  <c r="G200" i="1" s="1"/>
  <c r="E188" i="1"/>
  <c r="E187" i="1"/>
  <c r="F198" i="1" s="1"/>
  <c r="G198" i="1" s="1"/>
  <c r="E186" i="1"/>
  <c r="F197" i="1" s="1"/>
  <c r="G197" i="1" s="1"/>
  <c r="E185" i="1"/>
  <c r="E184" i="1"/>
  <c r="F195" i="1" l="1"/>
  <c r="G195" i="1" s="1"/>
  <c r="F196" i="1"/>
  <c r="G196" i="1" s="1"/>
  <c r="F254" i="1"/>
  <c r="G254" i="1" s="1"/>
  <c r="F255" i="1"/>
  <c r="G255" i="1" s="1"/>
  <c r="F260" i="1"/>
  <c r="G260" i="1" s="1"/>
  <c r="F244" i="1"/>
  <c r="G244" i="1" s="1"/>
  <c r="F276" i="1"/>
  <c r="G276" i="1" s="1"/>
  <c r="F266" i="1"/>
  <c r="G266" i="1" s="1"/>
  <c r="F275" i="1"/>
  <c r="G275" i="1" s="1"/>
  <c r="F257" i="1"/>
  <c r="G257" i="1" s="1"/>
  <c r="F262" i="1"/>
  <c r="G262" i="1" s="1"/>
  <c r="F248" i="1"/>
  <c r="G248" i="1" s="1"/>
  <c r="F280" i="1"/>
  <c r="G280" i="1" s="1"/>
  <c r="F274" i="1"/>
  <c r="G274" i="1" s="1"/>
  <c r="F261" i="1"/>
  <c r="G261" i="1" s="1"/>
  <c r="F238" i="1"/>
  <c r="G238" i="1" s="1"/>
  <c r="F270" i="1"/>
  <c r="G270" i="1" s="1"/>
  <c r="F239" i="1"/>
  <c r="G239" i="1" s="1"/>
  <c r="F271" i="1"/>
  <c r="G271" i="1" s="1"/>
  <c r="F228" i="1"/>
  <c r="G228" i="1" s="1"/>
  <c r="F227" i="1"/>
  <c r="G227" i="1" s="1"/>
  <c r="F229" i="1"/>
  <c r="G229" i="1" s="1"/>
  <c r="F231" i="1"/>
  <c r="G231" i="1" s="1"/>
  <c r="F230" i="1"/>
  <c r="G230" i="1" s="1"/>
  <c r="F226" i="1"/>
  <c r="G226" i="1" s="1"/>
  <c r="F225" i="1"/>
  <c r="G225" i="1" s="1"/>
  <c r="F236" i="1"/>
  <c r="G236" i="1" s="1"/>
  <c r="F233" i="1"/>
  <c r="G233" i="1" s="1"/>
  <c r="F232" i="1"/>
  <c r="G232" i="1" s="1"/>
  <c r="F235" i="1"/>
  <c r="G235" i="1" s="1"/>
  <c r="F234" i="1"/>
  <c r="G234" i="1" s="1"/>
  <c r="F252" i="1"/>
  <c r="G252" i="1" s="1"/>
  <c r="F268" i="1"/>
  <c r="G268" i="1" s="1"/>
  <c r="F284" i="1"/>
  <c r="G284" i="1" s="1"/>
  <c r="F250" i="1"/>
  <c r="G250" i="1" s="1"/>
  <c r="F282" i="1"/>
  <c r="G282" i="1" s="1"/>
  <c r="F259" i="1"/>
  <c r="G259" i="1" s="1"/>
  <c r="F249" i="1"/>
  <c r="G249" i="1" s="1"/>
  <c r="F265" i="1"/>
  <c r="G265" i="1" s="1"/>
  <c r="F281" i="1"/>
  <c r="G281" i="1" s="1"/>
  <c r="F283" i="1"/>
  <c r="G283" i="1" s="1"/>
  <c r="F243" i="1"/>
  <c r="G243" i="1" s="1"/>
  <c r="F241" i="1"/>
  <c r="G241" i="1" s="1"/>
  <c r="F273" i="1"/>
  <c r="G273" i="1" s="1"/>
  <c r="F263" i="1"/>
  <c r="G263" i="1" s="1"/>
  <c r="F264" i="1"/>
  <c r="G264" i="1" s="1"/>
  <c r="F246" i="1"/>
  <c r="G246" i="1" s="1"/>
  <c r="F251" i="1"/>
  <c r="G251" i="1" s="1"/>
  <c r="F245" i="1"/>
  <c r="G245" i="1" s="1"/>
  <c r="F277" i="1"/>
  <c r="G277" i="1" s="1"/>
  <c r="F242" i="1"/>
  <c r="G242" i="1" s="1"/>
  <c r="F278" i="1"/>
  <c r="G278" i="1" s="1"/>
  <c r="F247" i="1"/>
  <c r="G247" i="1" s="1"/>
  <c r="F279" i="1"/>
  <c r="G279" i="1" s="1"/>
  <c r="F240" i="1"/>
  <c r="G240" i="1" s="1"/>
  <c r="F256" i="1"/>
  <c r="G256" i="1" s="1"/>
  <c r="F272" i="1"/>
  <c r="G272" i="1" s="1"/>
  <c r="F258" i="1"/>
  <c r="G258" i="1" s="1"/>
  <c r="F267" i="1"/>
  <c r="G267" i="1" s="1"/>
  <c r="F237" i="1"/>
  <c r="G237" i="1" s="1"/>
  <c r="F253" i="1"/>
  <c r="G253" i="1" s="1"/>
  <c r="F269" i="1"/>
  <c r="G269" i="1" s="1"/>
  <c r="E183" i="1"/>
  <c r="F194" i="1" s="1"/>
  <c r="G194" i="1" s="1"/>
  <c r="E182" i="1" l="1"/>
  <c r="F193" i="1" s="1"/>
  <c r="G193" i="1" s="1"/>
  <c r="E181" i="1"/>
  <c r="E180" i="1"/>
  <c r="E179" i="1"/>
  <c r="E178" i="1"/>
  <c r="F189" i="1" s="1"/>
  <c r="G189" i="1" s="1"/>
  <c r="E177" i="1"/>
  <c r="F190" i="1" l="1"/>
  <c r="G190" i="1" s="1"/>
  <c r="F191" i="1"/>
  <c r="G191" i="1" s="1"/>
  <c r="F192" i="1"/>
  <c r="G192" i="1" s="1"/>
  <c r="F188" i="1"/>
  <c r="G188" i="1" s="1"/>
  <c r="E176" i="1"/>
  <c r="F187" i="1" s="1"/>
  <c r="G187" i="1" s="1"/>
  <c r="E175" i="1"/>
  <c r="E174" i="1"/>
  <c r="F185" i="1" s="1"/>
  <c r="G185" i="1" s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30" i="1"/>
  <c r="E131" i="1"/>
  <c r="E132" i="1"/>
  <c r="E133" i="1"/>
  <c r="E134" i="1"/>
  <c r="E135" i="1"/>
  <c r="E136" i="1"/>
  <c r="E137" i="1"/>
  <c r="E138" i="1"/>
  <c r="E139" i="1"/>
  <c r="E140" i="1"/>
  <c r="E129" i="1"/>
  <c r="E118" i="1"/>
  <c r="E119" i="1"/>
  <c r="E120" i="1"/>
  <c r="E121" i="1"/>
  <c r="E122" i="1"/>
  <c r="E123" i="1"/>
  <c r="E124" i="1"/>
  <c r="E125" i="1"/>
  <c r="E126" i="1"/>
  <c r="E127" i="1"/>
  <c r="E128" i="1"/>
  <c r="E117" i="1"/>
  <c r="F128" i="1" s="1"/>
  <c r="G128" i="1" s="1"/>
  <c r="E116" i="1"/>
  <c r="E115" i="1"/>
  <c r="E114" i="1"/>
  <c r="F125" i="1" s="1"/>
  <c r="G125" i="1" s="1"/>
  <c r="E113" i="1"/>
  <c r="E112" i="1"/>
  <c r="E111" i="1"/>
  <c r="F122" i="1" s="1"/>
  <c r="G122" i="1" s="1"/>
  <c r="E110" i="1"/>
  <c r="E109" i="1"/>
  <c r="F120" i="1" s="1"/>
  <c r="G120" i="1" s="1"/>
  <c r="E108" i="1"/>
  <c r="E107" i="1"/>
  <c r="E106" i="1"/>
  <c r="E105" i="1"/>
  <c r="E94" i="1"/>
  <c r="E95" i="1"/>
  <c r="E96" i="1"/>
  <c r="E97" i="1"/>
  <c r="E98" i="1"/>
  <c r="E99" i="1"/>
  <c r="E100" i="1"/>
  <c r="E101" i="1"/>
  <c r="E102" i="1"/>
  <c r="E103" i="1"/>
  <c r="E104" i="1"/>
  <c r="E93" i="1"/>
  <c r="E82" i="1"/>
  <c r="E83" i="1"/>
  <c r="E84" i="1"/>
  <c r="E85" i="1"/>
  <c r="E86" i="1"/>
  <c r="E87" i="1"/>
  <c r="E88" i="1"/>
  <c r="E89" i="1"/>
  <c r="E90" i="1"/>
  <c r="E91" i="1"/>
  <c r="E92" i="1"/>
  <c r="E81" i="1"/>
  <c r="E70" i="1"/>
  <c r="E71" i="1"/>
  <c r="E72" i="1"/>
  <c r="E73" i="1"/>
  <c r="E74" i="1"/>
  <c r="E75" i="1"/>
  <c r="E76" i="1"/>
  <c r="F87" i="1" s="1"/>
  <c r="G87" i="1" s="1"/>
  <c r="E77" i="1"/>
  <c r="E78" i="1"/>
  <c r="F88" i="1" s="1"/>
  <c r="G88" i="1" s="1"/>
  <c r="E79" i="1"/>
  <c r="E80" i="1"/>
  <c r="F89" i="1"/>
  <c r="G89" i="1" s="1"/>
  <c r="E69" i="1"/>
  <c r="E68" i="1"/>
  <c r="E67" i="1"/>
  <c r="F78" i="1" s="1"/>
  <c r="G78" i="1" s="1"/>
  <c r="E66" i="1"/>
  <c r="E65" i="1"/>
  <c r="F75" i="1" s="1"/>
  <c r="G75" i="1" s="1"/>
  <c r="E64" i="1"/>
  <c r="E63" i="1"/>
  <c r="F74" i="1" s="1"/>
  <c r="G74" i="1" s="1"/>
  <c r="E62" i="1"/>
  <c r="E61" i="1"/>
  <c r="E60" i="1"/>
  <c r="E59" i="1"/>
  <c r="F70" i="1" s="1"/>
  <c r="G70" i="1" s="1"/>
  <c r="E58" i="1"/>
  <c r="E57" i="1"/>
  <c r="F67" i="1" s="1"/>
  <c r="G67" i="1" s="1"/>
  <c r="E46" i="1"/>
  <c r="E47" i="1"/>
  <c r="E48" i="1"/>
  <c r="E49" i="1"/>
  <c r="F59" i="1" s="1"/>
  <c r="G59" i="1" s="1"/>
  <c r="E50" i="1"/>
  <c r="E51" i="1"/>
  <c r="F62" i="1" s="1"/>
  <c r="G62" i="1" s="1"/>
  <c r="E52" i="1"/>
  <c r="E53" i="1"/>
  <c r="E54" i="1"/>
  <c r="E55" i="1"/>
  <c r="F66" i="1" s="1"/>
  <c r="G66" i="1" s="1"/>
  <c r="E56" i="1"/>
  <c r="F61" i="1"/>
  <c r="G61" i="1" s="1"/>
  <c r="F69" i="1"/>
  <c r="G69" i="1" s="1"/>
  <c r="F77" i="1"/>
  <c r="G77" i="1" s="1"/>
  <c r="E10" i="1"/>
  <c r="E11" i="1"/>
  <c r="E12" i="1"/>
  <c r="F21" i="1" s="1"/>
  <c r="G21" i="1" s="1"/>
  <c r="E13" i="1"/>
  <c r="E14" i="1"/>
  <c r="F25" i="1" s="1"/>
  <c r="G25" i="1" s="1"/>
  <c r="E15" i="1"/>
  <c r="E16" i="1"/>
  <c r="E17" i="1"/>
  <c r="E18" i="1"/>
  <c r="E19" i="1"/>
  <c r="E20" i="1"/>
  <c r="E21" i="1"/>
  <c r="E22" i="1"/>
  <c r="E23" i="1"/>
  <c r="F33" i="1" s="1"/>
  <c r="G33" i="1" s="1"/>
  <c r="E24" i="1"/>
  <c r="E25" i="1"/>
  <c r="E26" i="1"/>
  <c r="F37" i="1" s="1"/>
  <c r="G37" i="1" s="1"/>
  <c r="E27" i="1"/>
  <c r="E28" i="1"/>
  <c r="E29" i="1"/>
  <c r="F29" i="1"/>
  <c r="G29" i="1" s="1"/>
  <c r="E30" i="1"/>
  <c r="E31" i="1"/>
  <c r="F41" i="1" s="1"/>
  <c r="G41" i="1" s="1"/>
  <c r="E32" i="1"/>
  <c r="E33" i="1"/>
  <c r="E34" i="1"/>
  <c r="E35" i="1"/>
  <c r="E36" i="1"/>
  <c r="F47" i="1" s="1"/>
  <c r="G47" i="1" s="1"/>
  <c r="E37" i="1"/>
  <c r="E38" i="1"/>
  <c r="E39" i="1"/>
  <c r="E40" i="1"/>
  <c r="E41" i="1"/>
  <c r="F51" i="1" s="1"/>
  <c r="G51" i="1" s="1"/>
  <c r="E42" i="1"/>
  <c r="E43" i="1"/>
  <c r="E44" i="1"/>
  <c r="F55" i="1" s="1"/>
  <c r="G55" i="1" s="1"/>
  <c r="E45" i="1"/>
  <c r="F45" i="1"/>
  <c r="G45" i="1" s="1"/>
  <c r="F53" i="1"/>
  <c r="G53" i="1" s="1"/>
  <c r="E9" i="1"/>
  <c r="F134" i="1" l="1"/>
  <c r="G134" i="1" s="1"/>
  <c r="F133" i="1"/>
  <c r="G133" i="1" s="1"/>
  <c r="F180" i="1"/>
  <c r="G180" i="1" s="1"/>
  <c r="F181" i="1"/>
  <c r="G181" i="1" s="1"/>
  <c r="F167" i="1"/>
  <c r="F131" i="1"/>
  <c r="G131" i="1" s="1"/>
  <c r="F176" i="1"/>
  <c r="G176" i="1" s="1"/>
  <c r="F152" i="1"/>
  <c r="G152" i="1" s="1"/>
  <c r="F177" i="1"/>
  <c r="G177" i="1" s="1"/>
  <c r="F138" i="1"/>
  <c r="G138" i="1" s="1"/>
  <c r="F178" i="1"/>
  <c r="G178" i="1" s="1"/>
  <c r="F186" i="1"/>
  <c r="G186" i="1" s="1"/>
  <c r="F182" i="1"/>
  <c r="G182" i="1" s="1"/>
  <c r="F163" i="1"/>
  <c r="F184" i="1"/>
  <c r="G184" i="1" s="1"/>
  <c r="F179" i="1"/>
  <c r="G179" i="1" s="1"/>
  <c r="F183" i="1"/>
  <c r="G183" i="1" s="1"/>
  <c r="F139" i="1"/>
  <c r="G139" i="1" s="1"/>
  <c r="F48" i="1"/>
  <c r="G48" i="1" s="1"/>
  <c r="F130" i="1"/>
  <c r="G130" i="1" s="1"/>
  <c r="F20" i="1"/>
  <c r="G20" i="1" s="1"/>
  <c r="F46" i="1"/>
  <c r="G46" i="1" s="1"/>
  <c r="F126" i="1"/>
  <c r="G126" i="1" s="1"/>
  <c r="F58" i="1"/>
  <c r="G58" i="1" s="1"/>
  <c r="F56" i="1"/>
  <c r="G56" i="1" s="1"/>
  <c r="F73" i="1"/>
  <c r="G73" i="1" s="1"/>
  <c r="F57" i="1"/>
  <c r="G57" i="1" s="1"/>
  <c r="F60" i="1"/>
  <c r="G60" i="1" s="1"/>
  <c r="F72" i="1"/>
  <c r="G72" i="1" s="1"/>
  <c r="F76" i="1"/>
  <c r="G76" i="1" s="1"/>
  <c r="F80" i="1"/>
  <c r="G80" i="1" s="1"/>
  <c r="F90" i="1"/>
  <c r="G90" i="1" s="1"/>
  <c r="F83" i="1"/>
  <c r="G83" i="1" s="1"/>
  <c r="F101" i="1"/>
  <c r="G101" i="1" s="1"/>
  <c r="F114" i="1"/>
  <c r="G114" i="1" s="1"/>
  <c r="F117" i="1"/>
  <c r="G117" i="1" s="1"/>
  <c r="F124" i="1"/>
  <c r="G124" i="1" s="1"/>
  <c r="F127" i="1"/>
  <c r="G127" i="1" s="1"/>
  <c r="F137" i="1"/>
  <c r="G137" i="1" s="1"/>
  <c r="F129" i="1"/>
  <c r="G129" i="1" s="1"/>
  <c r="F136" i="1"/>
  <c r="G136" i="1" s="1"/>
  <c r="F132" i="1"/>
  <c r="G132" i="1" s="1"/>
  <c r="F140" i="1"/>
  <c r="G140" i="1" s="1"/>
  <c r="G167" i="1"/>
  <c r="F49" i="1"/>
  <c r="G49" i="1" s="1"/>
  <c r="F65" i="1"/>
  <c r="G65" i="1" s="1"/>
  <c r="F64" i="1"/>
  <c r="G64" i="1" s="1"/>
  <c r="F68" i="1"/>
  <c r="G68" i="1" s="1"/>
  <c r="F52" i="1"/>
  <c r="G52" i="1" s="1"/>
  <c r="F79" i="1"/>
  <c r="G79" i="1" s="1"/>
  <c r="F71" i="1"/>
  <c r="G71" i="1" s="1"/>
  <c r="F63" i="1"/>
  <c r="G63" i="1" s="1"/>
  <c r="F91" i="1"/>
  <c r="G91" i="1" s="1"/>
  <c r="F118" i="1"/>
  <c r="G118" i="1" s="1"/>
  <c r="F121" i="1"/>
  <c r="G121" i="1" s="1"/>
  <c r="F135" i="1"/>
  <c r="G135" i="1" s="1"/>
  <c r="F151" i="1"/>
  <c r="G151" i="1" s="1"/>
  <c r="F164" i="1"/>
  <c r="G164" i="1" s="1"/>
  <c r="F165" i="1"/>
  <c r="G165" i="1" s="1"/>
  <c r="F171" i="1"/>
  <c r="G171" i="1" s="1"/>
  <c r="F169" i="1"/>
  <c r="G169" i="1" s="1"/>
  <c r="F172" i="1"/>
  <c r="G172" i="1" s="1"/>
  <c r="F173" i="1"/>
  <c r="G173" i="1" s="1"/>
  <c r="F166" i="1"/>
  <c r="G166" i="1" s="1"/>
  <c r="F168" i="1"/>
  <c r="G168" i="1" s="1"/>
  <c r="F170" i="1"/>
  <c r="G170" i="1" s="1"/>
  <c r="F175" i="1"/>
  <c r="G175" i="1" s="1"/>
  <c r="F174" i="1"/>
  <c r="G174" i="1" s="1"/>
  <c r="F26" i="1"/>
  <c r="G26" i="1" s="1"/>
  <c r="F22" i="1"/>
  <c r="G22" i="1" s="1"/>
  <c r="F82" i="1"/>
  <c r="G82" i="1" s="1"/>
  <c r="F81" i="1"/>
  <c r="G81" i="1" s="1"/>
  <c r="F100" i="1"/>
  <c r="G100" i="1" s="1"/>
  <c r="F98" i="1"/>
  <c r="G98" i="1" s="1"/>
  <c r="F96" i="1"/>
  <c r="G96" i="1" s="1"/>
  <c r="F94" i="1"/>
  <c r="G94" i="1" s="1"/>
  <c r="F93" i="1"/>
  <c r="G93" i="1" s="1"/>
  <c r="F112" i="1"/>
  <c r="G112" i="1" s="1"/>
  <c r="F110" i="1"/>
  <c r="G110" i="1" s="1"/>
  <c r="F108" i="1"/>
  <c r="G108" i="1" s="1"/>
  <c r="F106" i="1"/>
  <c r="G106" i="1" s="1"/>
  <c r="F105" i="1"/>
  <c r="G105" i="1" s="1"/>
  <c r="F148" i="1"/>
  <c r="G148" i="1" s="1"/>
  <c r="F146" i="1"/>
  <c r="G146" i="1" s="1"/>
  <c r="F144" i="1"/>
  <c r="G144" i="1" s="1"/>
  <c r="F142" i="1"/>
  <c r="G142" i="1" s="1"/>
  <c r="F42" i="1"/>
  <c r="G42" i="1" s="1"/>
  <c r="F38" i="1"/>
  <c r="G38" i="1" s="1"/>
  <c r="F34" i="1"/>
  <c r="G34" i="1" s="1"/>
  <c r="F30" i="1"/>
  <c r="G30" i="1" s="1"/>
  <c r="F28" i="1"/>
  <c r="G28" i="1" s="1"/>
  <c r="F24" i="1"/>
  <c r="G24" i="1" s="1"/>
  <c r="F54" i="1"/>
  <c r="G54" i="1" s="1"/>
  <c r="F50" i="1"/>
  <c r="G50" i="1" s="1"/>
  <c r="F43" i="1"/>
  <c r="G43" i="1" s="1"/>
  <c r="F39" i="1"/>
  <c r="G39" i="1" s="1"/>
  <c r="F35" i="1"/>
  <c r="G35" i="1" s="1"/>
  <c r="F44" i="1"/>
  <c r="G44" i="1" s="1"/>
  <c r="F31" i="1"/>
  <c r="G31" i="1" s="1"/>
  <c r="F40" i="1"/>
  <c r="G40" i="1" s="1"/>
  <c r="F27" i="1"/>
  <c r="G27" i="1" s="1"/>
  <c r="F36" i="1"/>
  <c r="G36" i="1" s="1"/>
  <c r="F23" i="1"/>
  <c r="G23" i="1" s="1"/>
  <c r="F32" i="1"/>
  <c r="G32" i="1" s="1"/>
  <c r="F92" i="1"/>
  <c r="G92" i="1" s="1"/>
  <c r="F86" i="1"/>
  <c r="G86" i="1" s="1"/>
  <c r="F85" i="1"/>
  <c r="G85" i="1" s="1"/>
  <c r="F84" i="1"/>
  <c r="G84" i="1" s="1"/>
  <c r="F104" i="1"/>
  <c r="G104" i="1" s="1"/>
  <c r="F103" i="1"/>
  <c r="G103" i="1" s="1"/>
  <c r="F102" i="1"/>
  <c r="G102" i="1" s="1"/>
  <c r="F116" i="1"/>
  <c r="G116" i="1" s="1"/>
  <c r="F119" i="1"/>
  <c r="G119" i="1" s="1"/>
  <c r="F123" i="1"/>
  <c r="G123" i="1" s="1"/>
  <c r="F149" i="1"/>
  <c r="G149" i="1" s="1"/>
  <c r="F147" i="1"/>
  <c r="G147" i="1" s="1"/>
  <c r="F145" i="1"/>
  <c r="G145" i="1" s="1"/>
  <c r="F143" i="1"/>
  <c r="G143" i="1" s="1"/>
  <c r="F150" i="1"/>
  <c r="G150" i="1" s="1"/>
  <c r="G163" i="1"/>
  <c r="F154" i="1"/>
  <c r="G154" i="1" s="1"/>
  <c r="F156" i="1"/>
  <c r="G156" i="1" s="1"/>
  <c r="F158" i="1"/>
  <c r="G158" i="1" s="1"/>
  <c r="F160" i="1"/>
  <c r="G160" i="1" s="1"/>
  <c r="F162" i="1"/>
  <c r="G162" i="1" s="1"/>
  <c r="F153" i="1"/>
  <c r="G153" i="1" s="1"/>
  <c r="F155" i="1"/>
  <c r="G155" i="1" s="1"/>
  <c r="F157" i="1"/>
  <c r="G157" i="1" s="1"/>
  <c r="F159" i="1"/>
  <c r="G159" i="1" s="1"/>
  <c r="F161" i="1"/>
  <c r="G161" i="1" s="1"/>
  <c r="F141" i="1"/>
  <c r="G141" i="1" s="1"/>
  <c r="F99" i="1"/>
  <c r="G99" i="1" s="1"/>
  <c r="F97" i="1"/>
  <c r="G97" i="1" s="1"/>
  <c r="F95" i="1"/>
  <c r="G95" i="1" s="1"/>
  <c r="F115" i="1"/>
  <c r="G115" i="1" s="1"/>
  <c r="F113" i="1"/>
  <c r="G113" i="1" s="1"/>
  <c r="F111" i="1"/>
  <c r="G111" i="1" s="1"/>
  <c r="F109" i="1"/>
  <c r="G109" i="1" s="1"/>
  <c r="F107" i="1"/>
  <c r="G107" i="1" s="1"/>
</calcChain>
</file>

<file path=xl/sharedStrings.xml><?xml version="1.0" encoding="utf-8"?>
<sst xmlns="http://schemas.openxmlformats.org/spreadsheetml/2006/main" count="234" uniqueCount="148">
  <si>
    <t>12 Month Ending</t>
  </si>
  <si>
    <t>The OL1 accounts comes from the hard copy of the Rate &amp; revenue report.</t>
  </si>
  <si>
    <t>Please note this number is NOT in the Rate Department Rate &amp; Revenue Database</t>
  </si>
  <si>
    <t>It is computed by adding the Customers - Billed for Rate class 11 &amp; 12 for all revenue classes</t>
  </si>
  <si>
    <t>Number of OL-1 Accounts</t>
  </si>
  <si>
    <t>Month</t>
  </si>
  <si>
    <t>OL-1 Accounts (rate classes 11 &amp; 12)</t>
  </si>
  <si>
    <t>Average</t>
  </si>
  <si>
    <t>Customers 
Billed</t>
  </si>
  <si>
    <t>Source: Revenue and Rate Monthly Report (hard copies)</t>
  </si>
  <si>
    <t>A/1</t>
  </si>
  <si>
    <t>B/2</t>
  </si>
  <si>
    <t>C/3</t>
  </si>
  <si>
    <t>A-11</t>
  </si>
  <si>
    <t>B-11</t>
  </si>
  <si>
    <t>C-11</t>
  </si>
  <si>
    <t>TOTAL</t>
  </si>
  <si>
    <t>AVERAGE OL-1 Customers</t>
  </si>
  <si>
    <t>AVERAGE</t>
  </si>
  <si>
    <t>Sum of Monthly Customers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</si>
  <si>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</si>
  <si>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</si>
  <si>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</si>
  <si>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</si>
  <si>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</si>
  <si>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</si>
  <si>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</si>
  <si>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</si>
  <si>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</si>
  <si>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</si>
  <si>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</si>
  <si>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</si>
  <si>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</si>
  <si>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</si>
  <si>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</si>
  <si>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</si>
  <si>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</si>
  <si>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</si>
  <si>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</si>
  <si>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</si>
  <si>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</si>
  <si>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</si>
  <si>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</si>
  <si>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</si>
  <si>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</si>
  <si>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</si>
  <si>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</si>
  <si>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</si>
  <si>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</si>
  <si>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</si>
  <si>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</si>
  <si>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</si>
  <si>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</si>
  <si>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</si>
  <si>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</si>
  <si>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</si>
  <si>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</si>
  <si>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</si>
  <si>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</si>
  <si>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</si>
  <si>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</si>
  <si>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</si>
  <si>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</si>
  <si>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</si>
  <si>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</si>
  <si>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</si>
  <si>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</si>
  <si>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</si>
  <si>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</si>
  <si>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</si>
  <si>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</si>
  <si>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</si>
  <si>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</si>
  <si>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</si>
  <si>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</si>
  <si>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</si>
  <si>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</si>
  <si>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</si>
  <si>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</si>
  <si>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</si>
  <si>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</si>
  <si>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</si>
  <si>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</si>
  <si>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</si>
  <si>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2015</t>
  </si>
  <si>
    <t>2016</t>
  </si>
  <si>
    <t>2017</t>
  </si>
  <si>
    <t>2018</t>
  </si>
  <si>
    <t>2019</t>
  </si>
  <si>
    <t>2020</t>
  </si>
  <si>
    <t>Revenue Forecast 2015-2021 October 9 2015 Forecast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</si>
  <si>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</si>
  <si>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</si>
  <si>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</si>
  <si>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</si>
  <si>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</si>
  <si>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</si>
  <si>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</si>
  <si>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</si>
  <si>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Revenue Class Total </t>
  </si>
  <si>
    <t>x</t>
  </si>
  <si>
    <t xml:space="preserve">     Rate Code Total</t>
  </si>
  <si>
    <t xml:space="preserve">     BM:[Customers (to use)]</t>
  </si>
  <si>
    <t xml:space="preserve">     11 - OL-1 - Outdoor Lighting</t>
  </si>
  <si>
    <t xml:space="preserve">     145 - RTR-1 - Residential Time of Use Rider</t>
  </si>
  <si>
    <t xml:space="preserve">     164 - HLFT-2 - High Load Factor TOU (500 - 1,999 kW) </t>
  </si>
  <si>
    <t xml:space="preserve">     165 - HLFT-3 - High Load Factor TOU (2,000+ kW) </t>
  </si>
  <si>
    <t xml:space="preserve">     168 - GSCU-1 - General Service Constant Usage </t>
  </si>
  <si>
    <t xml:space="preserve">     170 - HLFT-1 - High Load Factor TOU (21 - 499 kW) </t>
  </si>
  <si>
    <t xml:space="preserve">     19 - OS-2 - Sports Field Service </t>
  </si>
  <si>
    <t xml:space="preserve">     264 - SDTR-2A - GSLD-1 with Seasonal Demand Rider </t>
  </si>
  <si>
    <t xml:space="preserve">     265 - SDTR-3A - GSLD-2 with Seasonal Demand Rider </t>
  </si>
  <si>
    <t xml:space="preserve">     270 - SDTR-1A - GSD-1 with Seasonal Demand Rider </t>
  </si>
  <si>
    <t xml:space="preserve">     364 - SDTR-2B - GSLDT-1 with Seasonal Demand Rider </t>
  </si>
  <si>
    <t xml:space="preserve">     365 - SDTR-3B - GSLDT-2 with Seasonal Demand Rider </t>
  </si>
  <si>
    <t xml:space="preserve">     370 - SDTR-1B - GSDT-1 with Seasonal Demand Rider </t>
  </si>
  <si>
    <t xml:space="preserve">     43 - RSDPR-1 - Residential Pilot</t>
  </si>
  <si>
    <t xml:space="preserve">     44 - RS-1 - Residential</t>
  </si>
  <si>
    <t xml:space="preserve">     45 - RST-1 - Residential Service Time of Use </t>
  </si>
  <si>
    <t xml:space="preserve">     54 - CILC-1D - Commercial/Industrial Load Control (Distribution) </t>
  </si>
  <si>
    <t xml:space="preserve">     55 - CILC-1T - Commercial/Industrial Load Control (Transmission) </t>
  </si>
  <si>
    <t xml:space="preserve">     56 - CILC-1G - Commercial/Industrial Load Control </t>
  </si>
  <si>
    <t xml:space="preserve">     62 - GSLD-1 - General Service Large Demand (500 - 2000 kw) </t>
  </si>
  <si>
    <t xml:space="preserve">     63 - GSLD-2 - General Service Large Demand (2000 kw+) </t>
  </si>
  <si>
    <t xml:space="preserve">     64 - GSLDT-1 - General Service Large Demand Time of Use (500 - 2000 kw) </t>
  </si>
  <si>
    <t xml:space="preserve">     65 - GSLDT-2 - General Service Large Demand Time of Use (2000 kw+) </t>
  </si>
  <si>
    <t xml:space="preserve">     68 - GS-1 - General Service (0 - 20 kw) </t>
  </si>
  <si>
    <t xml:space="preserve">     69 - GST-1 - General Service Time of Use (0 - 20 kw) </t>
  </si>
  <si>
    <t xml:space="preserve">     70 - GSDT-1 - General Service Demand Time of Use (21 - 499 kw) </t>
  </si>
  <si>
    <t xml:space="preserve">     71 - CS-2 - Curtailable Service (2000 kw+) </t>
  </si>
  <si>
    <t xml:space="preserve">     72 - GSD-1 - General Service Demand (21 - 499 kw) </t>
  </si>
  <si>
    <t xml:space="preserve">     73 - CS-1 - Curtailable Service (500 - 2000 kw) </t>
  </si>
  <si>
    <t xml:space="preserve">     74 - CST-1 - Curtailable Service Time of Use (500 - 2000 kw) </t>
  </si>
  <si>
    <t xml:space="preserve">     75 - CST-2 - Curtailable Service Time of Use (2000 kw+) </t>
  </si>
  <si>
    <t xml:space="preserve">     80 - MET - Metropolitan Transit Service(Metrorail) </t>
  </si>
  <si>
    <t xml:space="preserve">     82 - CST-3 - Curtailable Service Time of Use (2000 kw+) </t>
  </si>
  <si>
    <t xml:space="preserve">     851 - SST-1 - Standby and Supplemental Service (Distribution) </t>
  </si>
  <si>
    <t xml:space="preserve">     853 - SST-3 - Standby and Supplemental Service (Distribution) </t>
  </si>
  <si>
    <t xml:space="preserve">     85 - SST-1 - Standby and Supplemental Service (Transmission) </t>
  </si>
  <si>
    <t xml:space="preserve">     86 - SL-2 - Traffic Signal </t>
  </si>
  <si>
    <t xml:space="preserve">     87 - SL-1 - Street Lighting </t>
  </si>
  <si>
    <t xml:space="preserve">     90 - GSLDT-3 - General Service Large Demand - TOU Transmission (2000 kw+) </t>
  </si>
  <si>
    <t xml:space="preserve">     91 - GSLD-3 - General Service Large Demand (2000 kw+) </t>
  </si>
  <si>
    <t>OL-1 Customers/Active Service Accts</t>
  </si>
  <si>
    <t>OPC 013306</t>
  </si>
  <si>
    <t>FPL RC-16</t>
  </si>
  <si>
    <t>OPC 013307</t>
  </si>
  <si>
    <t>OPC 013308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</si>
</sst>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_);[Red]\(#,##0\);&quot; &quot;"/>
    <numFmt numFmtId="166" formatCode="#,##0.00_);[Red]\(#,##0.00\);&quot; 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0" fontId="4" fillId="0" borderId="0" xfId="0" applyFont="1"/>
    <xf numFmtId="0" fontId="5" fillId="0" borderId="0" xfId="0" applyFont="1"/>
    <xf numFmtId="17" fontId="3" fillId="0" borderId="0" xfId="0" applyNumberFormat="1" applyFont="1"/>
    <xf numFmtId="0" fontId="3" fillId="0" borderId="1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3" fontId="0" fillId="0" borderId="0" xfId="0" applyNumberFormat="1"/>
    <xf numFmtId="3" fontId="3" fillId="0" borderId="0" xfId="0" applyNumberFormat="1" applyFont="1"/>
    <xf numFmtId="3" fontId="9" fillId="0" borderId="0" xfId="0" applyNumberFormat="1" applyFont="1"/>
    <xf numFmtId="17" fontId="9" fillId="0" borderId="0" xfId="0" applyNumberFormat="1" applyFont="1"/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3" fontId="3" fillId="2" borderId="0" xfId="0" applyNumberFormat="1" applyFont="1" applyFill="1"/>
    <xf numFmtId="3" fontId="3" fillId="0" borderId="0" xfId="0" applyNumberFormat="1" applyFont="1" applyFill="1"/>
    <xf numFmtId="3" fontId="7" fillId="0" borderId="0" xfId="1" applyNumberFormat="1" applyFont="1"/>
    <xf numFmtId="3" fontId="0" fillId="0" borderId="0" xfId="1" applyNumberFormat="1" applyFont="1"/>
    <xf numFmtId="3" fontId="8" fillId="0" borderId="0" xfId="1" applyNumberFormat="1" applyFont="1"/>
    <xf numFmtId="3" fontId="3" fillId="0" borderId="0" xfId="1" applyNumberFormat="1" applyFont="1"/>
    <xf numFmtId="3" fontId="9" fillId="0" borderId="0" xfId="1" applyNumberFormat="1" applyFont="1"/>
    <xf numFmtId="3" fontId="10" fillId="0" borderId="0" xfId="1" applyNumberFormat="1" applyFont="1"/>
    <xf numFmtId="3" fontId="0" fillId="3" borderId="0" xfId="1" applyNumberFormat="1" applyFont="1" applyFill="1"/>
    <xf numFmtId="3" fontId="0" fillId="3" borderId="0" xfId="0" applyNumberFormat="1" applyFill="1"/>
    <xf numFmtId="3" fontId="0" fillId="0" borderId="0" xfId="0" applyNumberFormat="1" applyFill="1"/>
    <xf numFmtId="4" fontId="3" fillId="4" borderId="0" xfId="0" applyNumberFormat="1" applyFont="1" applyFill="1"/>
    <xf numFmtId="17" fontId="0" fillId="0" borderId="8" xfId="0" applyNumberFormat="1" applyBorder="1"/>
    <xf numFmtId="3" fontId="0" fillId="0" borderId="8" xfId="0" applyNumberFormat="1" applyBorder="1"/>
    <xf numFmtId="3" fontId="0" fillId="0" borderId="8" xfId="0" applyNumberFormat="1" applyFill="1" applyBorder="1"/>
    <xf numFmtId="3" fontId="0" fillId="0" borderId="8" xfId="1" applyNumberFormat="1" applyFont="1" applyBorder="1"/>
    <xf numFmtId="3" fontId="3" fillId="0" borderId="8" xfId="1" applyNumberFormat="1" applyFont="1" applyBorder="1"/>
    <xf numFmtId="4" fontId="3" fillId="4" borderId="8" xfId="0" applyNumberFormat="1" applyFont="1" applyFill="1" applyBorder="1"/>
    <xf numFmtId="4" fontId="3" fillId="5" borderId="8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8" xfId="1" applyNumberFormat="1" applyFont="1" applyBorder="1"/>
    <xf numFmtId="43" fontId="0" fillId="0" borderId="0" xfId="1" applyNumberFormat="1" applyFont="1"/>
    <xf numFmtId="43" fontId="0" fillId="0" borderId="8" xfId="1" applyNumberFormat="1" applyFont="1" applyBorder="1"/>
    <xf numFmtId="43" fontId="0" fillId="0" borderId="0" xfId="0" applyNumberFormat="1"/>
    <xf numFmtId="0" fontId="3" fillId="0" borderId="0" xfId="0" applyFont="1" applyAlignment="1">
      <alignment horizontal="right"/>
    </xf>
    <xf numFmtId="43" fontId="3" fillId="0" borderId="13" xfId="0" applyNumberFormat="1" applyFont="1" applyBorder="1"/>
    <xf numFmtId="0" fontId="0" fillId="0" borderId="8" xfId="0" applyBorder="1"/>
    <xf numFmtId="17" fontId="0" fillId="0" borderId="0" xfId="0" applyNumberFormat="1" applyBorder="1"/>
    <xf numFmtId="0" fontId="0" fillId="0" borderId="0" xfId="0" applyBorder="1"/>
    <xf numFmtId="43" fontId="0" fillId="0" borderId="8" xfId="0" applyNumberFormat="1" applyBorder="1"/>
    <xf numFmtId="43" fontId="3" fillId="0" borderId="13" xfId="0" applyNumberFormat="1" applyFont="1" applyFill="1" applyBorder="1"/>
    <xf numFmtId="49" fontId="11" fillId="0" borderId="0" xfId="2" applyNumberFormat="1" applyFont="1" applyAlignment="1">
      <alignment horizontal="left" wrapText="1"/>
    </xf>
    <xf numFmtId="49" fontId="11" fillId="0" borderId="0" xfId="2" applyNumberFormat="1" applyFont="1" applyAlignment="1">
      <alignment horizontal="right" wrapText="1"/>
    </xf>
    <xf numFmtId="165" fontId="11" fillId="0" borderId="0" xfId="2" applyNumberFormat="1" applyFont="1" applyAlignment="1">
      <alignment horizontal="right"/>
    </xf>
    <xf numFmtId="166" fontId="11" fillId="0" borderId="0" xfId="2" applyNumberFormat="1" applyFont="1" applyAlignment="1">
      <alignment horizontal="right"/>
    </xf>
    <xf numFmtId="165" fontId="11" fillId="0" borderId="0" xfId="2" applyNumberFormat="1" applyFont="1" applyAlignment="1">
      <alignment horizontal="left"/>
    </xf>
    <xf numFmtId="3" fontId="13" fillId="0" borderId="8" xfId="1" applyNumberFormat="1" applyFont="1" applyBorder="1"/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left"/>
    </xf>
    <xf numFmtId="49" fontId="12" fillId="0" borderId="0" xfId="2" applyNumberFormat="1" applyFont="1" applyAlignment="1">
      <alignment horizontal="center" vertical="top" wrapText="1"/>
    </xf>
    <xf numFmtId="38" fontId="12" fillId="0" borderId="0" xfId="2" applyNumberFormat="1" applyFont="1" applyAlignment="1">
      <alignment horizontal="right"/>
    </xf>
    <xf numFmtId="165" fontId="11" fillId="6" borderId="0" xfId="0" applyNumberFormat="1" applyFont="1" applyFill="1" applyAlignment="1">
      <alignment horizontal="right"/>
    </xf>
    <xf numFmtId="164" fontId="2" fillId="0" borderId="0" xfId="1" applyNumberFormat="1" applyFont="1" applyFill="1"/>
    <xf numFmtId="164" fontId="2" fillId="0" borderId="8" xfId="1" applyNumberFormat="1" applyFont="1" applyFill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11" fillId="0" borderId="8" xfId="2" applyNumberFormat="1" applyFont="1" applyBorder="1" applyAlignment="1">
      <alignment horizontal="center" wrapText="1"/>
    </xf>
    <xf numFmtId="0" fontId="1" fillId="0" borderId="8" xfId="2" applyBorder="1" applyAlignment="1">
      <alignment horizontal="center" wrapText="1"/>
    </xf>
    <xf numFmtId="0" fontId="3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781050</xdr:colOff>
      <xdr:row>224</xdr:row>
      <xdr:rowOff>76200</xdr:rowOff>
    </xdr:from>
    <xdr:to>
      <xdr:col>15</xdr:col>
      <xdr:colOff>504825</xdr:colOff>
      <xdr:row>224</xdr:row>
      <xdr:rowOff>76200</xdr:rowOff>
    </xdr:to>
    <xdr:cxnSp macro="">
      <xdr:nvCxnSpPr>
        <xdr:cNvPr id="3" name="Straight Arrow Connector 2"/>
        <xdr:cNvCxnSpPr/>
      </xdr:nvCxnSpPr>
      <xdr:spPr>
        <a:xfrm>
          <a:off x="9648825" y="6991350"/>
          <a:ext cx="17335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5"/>
  <sheetViews>
    <sheetView showGridLines="0" tabSelected="1" zoomScale="90" zoomScaleNormal="90" workbookViewId="0">
      <pane ySplit="8" topLeftCell="A9" activePane="bottomLeft" state="frozen"/>
      <selection sqref="A1:XFD1048576"/>
      <selection pane="bottomLeft" sqref="A1:A2"/>
    </sheetView>
  </sheetViews>
  <sheetFormatPr defaultRowHeight="13.2" outlineLevelRow="1" x14ac:dyDescent="0.25"/>
  <cols>
    <col min="1" max="1" width="16.6640625" customWidth="1"/>
    <col min="2" max="4" width="8.6640625" customWidth="1"/>
    <col min="5" max="5" width="11" style="2" bestFit="1" customWidth="1"/>
    <col min="6" max="6" width="16.6640625" style="2" customWidth="1"/>
    <col min="7" max="7" width="16.6640625" customWidth="1"/>
    <col min="13" max="13" width="11.88671875" customWidth="1"/>
    <col min="18" max="18" width="11.33203125" bestFit="1" customWidth="1"/>
  </cols>
  <sheetData>
    <row r="1" spans="1:17" x14ac:dyDescent="0.25">
      <c r="A1" s="72" t="s">
        <v>144</v>
      </c>
    </row>
    <row r="2" spans="1:17" x14ac:dyDescent="0.25">
      <c r="A2" s="72" t="s">
        <v>145</v>
      </c>
    </row>
    <row r="4" spans="1:17" ht="21" x14ac:dyDescent="0.4">
      <c r="A4" s="3" t="s">
        <v>4</v>
      </c>
      <c r="B4" s="3"/>
      <c r="C4" s="3"/>
      <c r="D4" s="3"/>
    </row>
    <row r="5" spans="1:17" x14ac:dyDescent="0.25">
      <c r="A5" s="4" t="s">
        <v>9</v>
      </c>
      <c r="B5" s="4"/>
      <c r="C5" s="4"/>
      <c r="D5" s="4"/>
    </row>
    <row r="6" spans="1:17" ht="13.8" thickBot="1" x14ac:dyDescent="0.3"/>
    <row r="7" spans="1:17" x14ac:dyDescent="0.25">
      <c r="A7" s="64" t="s">
        <v>6</v>
      </c>
      <c r="B7" s="65"/>
      <c r="C7" s="65"/>
      <c r="D7" s="65"/>
      <c r="E7" s="65"/>
      <c r="F7" s="65"/>
      <c r="G7" s="66"/>
      <c r="I7" s="67" t="s">
        <v>143</v>
      </c>
      <c r="J7" s="68"/>
      <c r="K7" s="68"/>
      <c r="L7" s="69"/>
      <c r="N7" s="67" t="s">
        <v>17</v>
      </c>
      <c r="O7" s="68"/>
      <c r="P7" s="68"/>
      <c r="Q7" s="69"/>
    </row>
    <row r="8" spans="1:17" ht="40.200000000000003" thickBot="1" x14ac:dyDescent="0.3">
      <c r="A8" s="6" t="s">
        <v>5</v>
      </c>
      <c r="B8" s="13" t="s">
        <v>10</v>
      </c>
      <c r="C8" s="13" t="s">
        <v>11</v>
      </c>
      <c r="D8" s="13" t="s">
        <v>12</v>
      </c>
      <c r="E8" s="14" t="s">
        <v>8</v>
      </c>
      <c r="F8" s="7" t="s">
        <v>0</v>
      </c>
      <c r="G8" s="8" t="s">
        <v>7</v>
      </c>
      <c r="I8" s="6" t="s">
        <v>13</v>
      </c>
      <c r="J8" s="36" t="s">
        <v>14</v>
      </c>
      <c r="K8" s="36" t="s">
        <v>15</v>
      </c>
      <c r="L8" s="35" t="s">
        <v>16</v>
      </c>
      <c r="M8" s="34"/>
      <c r="N8" s="6" t="s">
        <v>13</v>
      </c>
      <c r="O8" s="36" t="s">
        <v>14</v>
      </c>
      <c r="P8" s="36" t="s">
        <v>15</v>
      </c>
      <c r="Q8" s="35" t="s">
        <v>16</v>
      </c>
    </row>
    <row r="9" spans="1:17" x14ac:dyDescent="0.25">
      <c r="A9" s="1">
        <v>35431</v>
      </c>
      <c r="B9" s="9"/>
      <c r="C9" s="9"/>
      <c r="D9" s="9"/>
      <c r="E9" s="17">
        <f>61037+22422+93</f>
        <v>83552</v>
      </c>
      <c r="F9" s="18"/>
      <c r="G9" s="9"/>
    </row>
    <row r="10" spans="1:17" x14ac:dyDescent="0.25">
      <c r="A10" s="1">
        <v>35462</v>
      </c>
      <c r="B10" s="9"/>
      <c r="C10" s="9"/>
      <c r="D10" s="9"/>
      <c r="E10" s="17">
        <f>61289+22515+91</f>
        <v>83895</v>
      </c>
      <c r="F10" s="18"/>
      <c r="G10" s="9"/>
    </row>
    <row r="11" spans="1:17" x14ac:dyDescent="0.25">
      <c r="A11" s="1">
        <v>35490</v>
      </c>
      <c r="B11" s="9"/>
      <c r="C11" s="9"/>
      <c r="D11" s="9"/>
      <c r="E11" s="17">
        <f>61267+22850+93</f>
        <v>84210</v>
      </c>
      <c r="F11" s="18"/>
      <c r="G11" s="9"/>
    </row>
    <row r="12" spans="1:17" x14ac:dyDescent="0.25">
      <c r="A12" s="1">
        <v>35521</v>
      </c>
      <c r="B12" s="9"/>
      <c r="C12" s="9"/>
      <c r="D12" s="9"/>
      <c r="E12" s="17">
        <f>61476+23932+92</f>
        <v>85500</v>
      </c>
      <c r="F12" s="18"/>
      <c r="G12" s="9"/>
    </row>
    <row r="13" spans="1:17" x14ac:dyDescent="0.25">
      <c r="A13" s="1">
        <v>35551</v>
      </c>
      <c r="B13" s="9"/>
      <c r="C13" s="9"/>
      <c r="D13" s="9"/>
      <c r="E13" s="17">
        <f>61169+23038+94</f>
        <v>84301</v>
      </c>
      <c r="F13" s="18"/>
      <c r="G13" s="9"/>
    </row>
    <row r="14" spans="1:17" x14ac:dyDescent="0.25">
      <c r="A14" s="1">
        <v>35582</v>
      </c>
      <c r="B14" s="9"/>
      <c r="C14" s="9"/>
      <c r="D14" s="9"/>
      <c r="E14" s="17">
        <f>62269+22941+96</f>
        <v>85306</v>
      </c>
      <c r="F14" s="18"/>
      <c r="G14" s="9"/>
    </row>
    <row r="15" spans="1:17" x14ac:dyDescent="0.25">
      <c r="A15" s="1">
        <v>35612</v>
      </c>
      <c r="B15" s="9"/>
      <c r="C15" s="9"/>
      <c r="D15" s="9"/>
      <c r="E15" s="17">
        <f>61407+23223+97</f>
        <v>84727</v>
      </c>
      <c r="F15" s="18"/>
      <c r="G15" s="9"/>
    </row>
    <row r="16" spans="1:17" x14ac:dyDescent="0.25">
      <c r="A16" s="1">
        <v>35643</v>
      </c>
      <c r="B16" s="9"/>
      <c r="C16" s="9"/>
      <c r="D16" s="9"/>
      <c r="E16" s="17">
        <f>60906+22784+97</f>
        <v>83787</v>
      </c>
      <c r="F16" s="18"/>
      <c r="G16" s="9"/>
    </row>
    <row r="17" spans="1:7" x14ac:dyDescent="0.25">
      <c r="A17" s="1">
        <v>35674</v>
      </c>
      <c r="B17" s="9"/>
      <c r="C17" s="9"/>
      <c r="D17" s="9"/>
      <c r="E17" s="17">
        <f>61242+22315+103</f>
        <v>83660</v>
      </c>
      <c r="F17" s="18"/>
      <c r="G17" s="9"/>
    </row>
    <row r="18" spans="1:7" x14ac:dyDescent="0.25">
      <c r="A18" s="1">
        <v>35704</v>
      </c>
      <c r="B18" s="9"/>
      <c r="C18" s="9"/>
      <c r="D18" s="9"/>
      <c r="E18" s="17">
        <f>61390+22271+101</f>
        <v>83762</v>
      </c>
      <c r="F18" s="18"/>
      <c r="G18" s="9"/>
    </row>
    <row r="19" spans="1:7" x14ac:dyDescent="0.25">
      <c r="A19" s="1">
        <v>35735</v>
      </c>
      <c r="B19" s="9"/>
      <c r="C19" s="9"/>
      <c r="D19" s="9"/>
      <c r="E19" s="17">
        <f>61295+22166+104</f>
        <v>83565</v>
      </c>
      <c r="F19" s="18"/>
      <c r="G19" s="9"/>
    </row>
    <row r="20" spans="1:7" x14ac:dyDescent="0.25">
      <c r="A20" s="1">
        <v>35765</v>
      </c>
      <c r="B20" s="9"/>
      <c r="C20" s="9"/>
      <c r="D20" s="9"/>
      <c r="E20" s="17">
        <f>61499+22415+110</f>
        <v>84024</v>
      </c>
      <c r="F20" s="18">
        <f>SUM(E9:E20)</f>
        <v>1010289</v>
      </c>
      <c r="G20" s="9">
        <f>+F20/12</f>
        <v>84190.75</v>
      </c>
    </row>
    <row r="21" spans="1:7" x14ac:dyDescent="0.25">
      <c r="A21" s="1">
        <v>35796</v>
      </c>
      <c r="B21" s="9"/>
      <c r="C21" s="9"/>
      <c r="D21" s="9"/>
      <c r="E21" s="17">
        <f>61122+22288+110</f>
        <v>83520</v>
      </c>
      <c r="F21" s="18">
        <f t="shared" ref="F21:F56" si="0">SUM(E10:E21)</f>
        <v>1010257</v>
      </c>
      <c r="G21" s="9">
        <f t="shared" ref="G21:G84" si="1">+F21/12</f>
        <v>84188.083333333328</v>
      </c>
    </row>
    <row r="22" spans="1:7" x14ac:dyDescent="0.25">
      <c r="A22" s="1">
        <v>35827</v>
      </c>
      <c r="B22" s="9"/>
      <c r="C22" s="9"/>
      <c r="D22" s="9"/>
      <c r="E22" s="17">
        <f>61019+22332+108</f>
        <v>83459</v>
      </c>
      <c r="F22" s="18">
        <f t="shared" si="0"/>
        <v>1009821</v>
      </c>
      <c r="G22" s="9">
        <f t="shared" si="1"/>
        <v>84151.75</v>
      </c>
    </row>
    <row r="23" spans="1:7" x14ac:dyDescent="0.25">
      <c r="A23" s="1">
        <v>35855</v>
      </c>
      <c r="B23" s="9"/>
      <c r="C23" s="9"/>
      <c r="D23" s="9"/>
      <c r="E23" s="17">
        <f>60972+22218+112</f>
        <v>83302</v>
      </c>
      <c r="F23" s="18">
        <f t="shared" si="0"/>
        <v>1008913</v>
      </c>
      <c r="G23" s="9">
        <f t="shared" si="1"/>
        <v>84076.083333333328</v>
      </c>
    </row>
    <row r="24" spans="1:7" x14ac:dyDescent="0.25">
      <c r="A24" s="1">
        <v>35886</v>
      </c>
      <c r="B24" s="9"/>
      <c r="C24" s="9"/>
      <c r="D24" s="9"/>
      <c r="E24" s="17">
        <f>60713+22103+120</f>
        <v>82936</v>
      </c>
      <c r="F24" s="18">
        <f t="shared" si="0"/>
        <v>1006349</v>
      </c>
      <c r="G24" s="9">
        <f t="shared" si="1"/>
        <v>83862.416666666672</v>
      </c>
    </row>
    <row r="25" spans="1:7" x14ac:dyDescent="0.25">
      <c r="A25" s="1">
        <v>35916</v>
      </c>
      <c r="B25" s="9"/>
      <c r="C25" s="9"/>
      <c r="D25" s="9"/>
      <c r="E25" s="17">
        <f>60427+22092+119</f>
        <v>82638</v>
      </c>
      <c r="F25" s="18">
        <f t="shared" si="0"/>
        <v>1004686</v>
      </c>
      <c r="G25" s="9">
        <f t="shared" si="1"/>
        <v>83723.833333333328</v>
      </c>
    </row>
    <row r="26" spans="1:7" x14ac:dyDescent="0.25">
      <c r="A26" s="1">
        <v>35947</v>
      </c>
      <c r="B26" s="9"/>
      <c r="C26" s="9"/>
      <c r="D26" s="9"/>
      <c r="E26" s="17">
        <f>60264+22173+119</f>
        <v>82556</v>
      </c>
      <c r="F26" s="18">
        <f t="shared" si="0"/>
        <v>1001936</v>
      </c>
      <c r="G26" s="9">
        <f t="shared" si="1"/>
        <v>83494.666666666672</v>
      </c>
    </row>
    <row r="27" spans="1:7" x14ac:dyDescent="0.25">
      <c r="A27" s="1">
        <v>35977</v>
      </c>
      <c r="B27" s="9"/>
      <c r="C27" s="9"/>
      <c r="D27" s="9"/>
      <c r="E27" s="17">
        <f>59818+22004+125</f>
        <v>81947</v>
      </c>
      <c r="F27" s="18">
        <f t="shared" si="0"/>
        <v>999156</v>
      </c>
      <c r="G27" s="9">
        <f t="shared" si="1"/>
        <v>83263</v>
      </c>
    </row>
    <row r="28" spans="1:7" x14ac:dyDescent="0.25">
      <c r="A28" s="1">
        <v>36008</v>
      </c>
      <c r="B28" s="9"/>
      <c r="C28" s="9"/>
      <c r="D28" s="9"/>
      <c r="E28" s="17">
        <f>59638+22064+121</f>
        <v>81823</v>
      </c>
      <c r="F28" s="18">
        <f t="shared" si="0"/>
        <v>997192</v>
      </c>
      <c r="G28" s="9">
        <f t="shared" si="1"/>
        <v>83099.333333333328</v>
      </c>
    </row>
    <row r="29" spans="1:7" x14ac:dyDescent="0.25">
      <c r="A29" s="1">
        <v>36039</v>
      </c>
      <c r="B29" s="9"/>
      <c r="C29" s="9"/>
      <c r="D29" s="9"/>
      <c r="E29" s="17">
        <f>59664+22006+117</f>
        <v>81787</v>
      </c>
      <c r="F29" s="18">
        <f t="shared" si="0"/>
        <v>995319</v>
      </c>
      <c r="G29" s="9">
        <f t="shared" si="1"/>
        <v>82943.25</v>
      </c>
    </row>
    <row r="30" spans="1:7" x14ac:dyDescent="0.25">
      <c r="A30" s="1">
        <v>36069</v>
      </c>
      <c r="B30" s="9"/>
      <c r="C30" s="9"/>
      <c r="D30" s="9"/>
      <c r="E30" s="17">
        <f>59314+21854+166</f>
        <v>81334</v>
      </c>
      <c r="F30" s="18">
        <f t="shared" si="0"/>
        <v>992891</v>
      </c>
      <c r="G30" s="9">
        <f t="shared" si="1"/>
        <v>82740.916666666672</v>
      </c>
    </row>
    <row r="31" spans="1:7" x14ac:dyDescent="0.25">
      <c r="A31" s="1">
        <v>36100</v>
      </c>
      <c r="B31" s="9"/>
      <c r="C31" s="9"/>
      <c r="D31" s="9"/>
      <c r="E31" s="17">
        <f>59994+22661+118</f>
        <v>82773</v>
      </c>
      <c r="F31" s="18">
        <f t="shared" si="0"/>
        <v>992099</v>
      </c>
      <c r="G31" s="9">
        <f t="shared" si="1"/>
        <v>82674.916666666672</v>
      </c>
    </row>
    <row r="32" spans="1:7" x14ac:dyDescent="0.25">
      <c r="A32" s="1">
        <v>36130</v>
      </c>
      <c r="B32" s="9"/>
      <c r="C32" s="9"/>
      <c r="D32" s="9"/>
      <c r="E32" s="17">
        <f>59011+22839+125</f>
        <v>81975</v>
      </c>
      <c r="F32" s="18">
        <f t="shared" si="0"/>
        <v>990050</v>
      </c>
      <c r="G32" s="9">
        <f t="shared" si="1"/>
        <v>82504.166666666672</v>
      </c>
    </row>
    <row r="33" spans="1:7" x14ac:dyDescent="0.25">
      <c r="A33" s="1">
        <v>36161</v>
      </c>
      <c r="B33" s="9"/>
      <c r="C33" s="9"/>
      <c r="D33" s="9"/>
      <c r="E33" s="17">
        <f>58442+22942+120</f>
        <v>81504</v>
      </c>
      <c r="F33" s="18">
        <f t="shared" si="0"/>
        <v>988034</v>
      </c>
      <c r="G33" s="9">
        <f t="shared" si="1"/>
        <v>82336.166666666672</v>
      </c>
    </row>
    <row r="34" spans="1:7" x14ac:dyDescent="0.25">
      <c r="A34" s="1">
        <v>36192</v>
      </c>
      <c r="B34" s="9"/>
      <c r="C34" s="9"/>
      <c r="D34" s="9"/>
      <c r="E34" s="17">
        <f>60495+23320+128</f>
        <v>83943</v>
      </c>
      <c r="F34" s="18">
        <f t="shared" si="0"/>
        <v>988518</v>
      </c>
      <c r="G34" s="9">
        <f t="shared" si="1"/>
        <v>82376.5</v>
      </c>
    </row>
    <row r="35" spans="1:7" x14ac:dyDescent="0.25">
      <c r="A35" s="1">
        <v>36220</v>
      </c>
      <c r="B35" s="9"/>
      <c r="C35" s="9"/>
      <c r="D35" s="9"/>
      <c r="E35" s="17">
        <f>59434+22920+135</f>
        <v>82489</v>
      </c>
      <c r="F35" s="18">
        <f t="shared" si="0"/>
        <v>987705</v>
      </c>
      <c r="G35" s="9">
        <f t="shared" si="1"/>
        <v>82308.75</v>
      </c>
    </row>
    <row r="36" spans="1:7" x14ac:dyDescent="0.25">
      <c r="A36" s="1">
        <v>36251</v>
      </c>
      <c r="B36" s="9"/>
      <c r="C36" s="9"/>
      <c r="D36" s="9"/>
      <c r="E36" s="17">
        <f>59738+23596+133</f>
        <v>83467</v>
      </c>
      <c r="F36" s="18">
        <f t="shared" si="0"/>
        <v>988236</v>
      </c>
      <c r="G36" s="9">
        <f t="shared" si="1"/>
        <v>82353</v>
      </c>
    </row>
    <row r="37" spans="1:7" x14ac:dyDescent="0.25">
      <c r="A37" s="1">
        <v>36281</v>
      </c>
      <c r="B37" s="9"/>
      <c r="C37" s="9"/>
      <c r="D37" s="9"/>
      <c r="E37" s="17">
        <f>59376+1+25091+138</f>
        <v>84606</v>
      </c>
      <c r="F37" s="18">
        <f t="shared" si="0"/>
        <v>990204</v>
      </c>
      <c r="G37" s="9">
        <f t="shared" si="1"/>
        <v>82517</v>
      </c>
    </row>
    <row r="38" spans="1:7" x14ac:dyDescent="0.25">
      <c r="A38" s="1">
        <v>36312</v>
      </c>
      <c r="B38" s="9"/>
      <c r="C38" s="9"/>
      <c r="D38" s="9"/>
      <c r="E38" s="17">
        <f>59229+32+23415+4+138</f>
        <v>82818</v>
      </c>
      <c r="F38" s="18">
        <f t="shared" si="0"/>
        <v>990466</v>
      </c>
      <c r="G38" s="9">
        <f t="shared" si="1"/>
        <v>82538.833333333328</v>
      </c>
    </row>
    <row r="39" spans="1:7" x14ac:dyDescent="0.25">
      <c r="A39" s="1">
        <v>36342</v>
      </c>
      <c r="B39" s="9"/>
      <c r="C39" s="9"/>
      <c r="D39" s="9"/>
      <c r="E39" s="17">
        <f>58869+19+23045+3+136</f>
        <v>82072</v>
      </c>
      <c r="F39" s="18">
        <f t="shared" si="0"/>
        <v>990591</v>
      </c>
      <c r="G39" s="9">
        <f t="shared" si="1"/>
        <v>82549.25</v>
      </c>
    </row>
    <row r="40" spans="1:7" x14ac:dyDescent="0.25">
      <c r="A40" s="1">
        <v>36373</v>
      </c>
      <c r="B40" s="9"/>
      <c r="C40" s="9"/>
      <c r="D40" s="9"/>
      <c r="E40" s="17">
        <f>59787+15+23237+3+141</f>
        <v>83183</v>
      </c>
      <c r="F40" s="18">
        <f t="shared" si="0"/>
        <v>991951</v>
      </c>
      <c r="G40" s="9">
        <f t="shared" si="1"/>
        <v>82662.583333333328</v>
      </c>
    </row>
    <row r="41" spans="1:7" x14ac:dyDescent="0.25">
      <c r="A41" s="1">
        <v>36404</v>
      </c>
      <c r="B41" s="9"/>
      <c r="C41" s="9"/>
      <c r="D41" s="9"/>
      <c r="E41" s="17">
        <f>58172+15+22578+3+136</f>
        <v>80904</v>
      </c>
      <c r="F41" s="18">
        <f t="shared" si="0"/>
        <v>991068</v>
      </c>
      <c r="G41" s="9">
        <f t="shared" si="1"/>
        <v>82589</v>
      </c>
    </row>
    <row r="42" spans="1:7" x14ac:dyDescent="0.25">
      <c r="A42" s="1">
        <v>36434</v>
      </c>
      <c r="B42" s="9"/>
      <c r="C42" s="9"/>
      <c r="D42" s="9"/>
      <c r="E42" s="17">
        <f>59104+15+22742+3+163</f>
        <v>82027</v>
      </c>
      <c r="F42" s="18">
        <f t="shared" si="0"/>
        <v>991761</v>
      </c>
      <c r="G42" s="9">
        <f t="shared" si="1"/>
        <v>82646.75</v>
      </c>
    </row>
    <row r="43" spans="1:7" x14ac:dyDescent="0.25">
      <c r="A43" s="1">
        <v>36465</v>
      </c>
      <c r="B43" s="9"/>
      <c r="C43" s="9"/>
      <c r="D43" s="9"/>
      <c r="E43" s="17">
        <f>58067+54+22493+3+145</f>
        <v>80762</v>
      </c>
      <c r="F43" s="18">
        <f t="shared" si="0"/>
        <v>989750</v>
      </c>
      <c r="G43" s="9">
        <f t="shared" si="1"/>
        <v>82479.166666666672</v>
      </c>
    </row>
    <row r="44" spans="1:7" x14ac:dyDescent="0.25">
      <c r="A44" s="5">
        <v>36495</v>
      </c>
      <c r="B44" s="10"/>
      <c r="C44" s="10"/>
      <c r="D44" s="10"/>
      <c r="E44" s="19">
        <f>57896+33+22739+3+143</f>
        <v>80814</v>
      </c>
      <c r="F44" s="20">
        <f t="shared" si="0"/>
        <v>988589</v>
      </c>
      <c r="G44" s="10">
        <f t="shared" si="1"/>
        <v>82382.416666666672</v>
      </c>
    </row>
    <row r="45" spans="1:7" x14ac:dyDescent="0.25">
      <c r="A45" s="1">
        <v>36526</v>
      </c>
      <c r="B45" s="9"/>
      <c r="C45" s="9"/>
      <c r="D45" s="9"/>
      <c r="E45" s="17">
        <f>58425+60+22774+3+140</f>
        <v>81402</v>
      </c>
      <c r="F45" s="18">
        <f t="shared" si="0"/>
        <v>988487</v>
      </c>
      <c r="G45" s="9">
        <f t="shared" si="1"/>
        <v>82373.916666666672</v>
      </c>
    </row>
    <row r="46" spans="1:7" x14ac:dyDescent="0.25">
      <c r="A46" s="1">
        <v>36557</v>
      </c>
      <c r="B46" s="9"/>
      <c r="C46" s="9"/>
      <c r="D46" s="9"/>
      <c r="E46" s="17">
        <f>58132+58+23175+11+140</f>
        <v>81516</v>
      </c>
      <c r="F46" s="18">
        <f t="shared" si="0"/>
        <v>986060</v>
      </c>
      <c r="G46" s="9">
        <f t="shared" si="1"/>
        <v>82171.666666666672</v>
      </c>
    </row>
    <row r="47" spans="1:7" x14ac:dyDescent="0.25">
      <c r="A47" s="1">
        <v>36586</v>
      </c>
      <c r="B47" s="9"/>
      <c r="C47" s="9"/>
      <c r="D47" s="9"/>
      <c r="E47" s="17">
        <f>58088+61+22889+10+151</f>
        <v>81199</v>
      </c>
      <c r="F47" s="18">
        <f t="shared" si="0"/>
        <v>984770</v>
      </c>
      <c r="G47" s="9">
        <f t="shared" si="1"/>
        <v>82064.166666666672</v>
      </c>
    </row>
    <row r="48" spans="1:7" x14ac:dyDescent="0.25">
      <c r="A48" s="1">
        <v>36617</v>
      </c>
      <c r="B48" s="9"/>
      <c r="C48" s="9"/>
      <c r="D48" s="9"/>
      <c r="E48" s="17">
        <f>58321+64+22900+12+147</f>
        <v>81444</v>
      </c>
      <c r="F48" s="18">
        <f t="shared" si="0"/>
        <v>982747</v>
      </c>
      <c r="G48" s="9">
        <f t="shared" si="1"/>
        <v>81895.583333333328</v>
      </c>
    </row>
    <row r="49" spans="1:7" x14ac:dyDescent="0.25">
      <c r="A49" s="1">
        <v>36647</v>
      </c>
      <c r="B49" s="9"/>
      <c r="C49" s="9"/>
      <c r="D49" s="9"/>
      <c r="E49" s="17">
        <f>58498+70+23343+12+148</f>
        <v>82071</v>
      </c>
      <c r="F49" s="18">
        <f t="shared" si="0"/>
        <v>980212</v>
      </c>
      <c r="G49" s="9">
        <f t="shared" si="1"/>
        <v>81684.333333333328</v>
      </c>
    </row>
    <row r="50" spans="1:7" x14ac:dyDescent="0.25">
      <c r="A50" s="1">
        <v>36678</v>
      </c>
      <c r="B50" s="9"/>
      <c r="C50" s="9"/>
      <c r="D50" s="9"/>
      <c r="E50" s="17">
        <f>57926+59+23185+11+150</f>
        <v>81331</v>
      </c>
      <c r="F50" s="18">
        <f t="shared" si="0"/>
        <v>978725</v>
      </c>
      <c r="G50" s="9">
        <f t="shared" si="1"/>
        <v>81560.416666666672</v>
      </c>
    </row>
    <row r="51" spans="1:7" x14ac:dyDescent="0.25">
      <c r="A51" s="1">
        <v>36708</v>
      </c>
      <c r="B51" s="9"/>
      <c r="C51" s="9"/>
      <c r="D51" s="9"/>
      <c r="E51" s="17">
        <f>58150+61+22830+13+149</f>
        <v>81203</v>
      </c>
      <c r="F51" s="18">
        <f t="shared" si="0"/>
        <v>977856</v>
      </c>
      <c r="G51" s="9">
        <f t="shared" si="1"/>
        <v>81488</v>
      </c>
    </row>
    <row r="52" spans="1:7" x14ac:dyDescent="0.25">
      <c r="A52" s="1">
        <v>36739</v>
      </c>
      <c r="B52" s="9"/>
      <c r="C52" s="9"/>
      <c r="D52" s="9"/>
      <c r="E52" s="17">
        <f>59017+57+23691+10+150</f>
        <v>82925</v>
      </c>
      <c r="F52" s="18">
        <f t="shared" si="0"/>
        <v>977598</v>
      </c>
      <c r="G52" s="9">
        <f t="shared" si="1"/>
        <v>81466.5</v>
      </c>
    </row>
    <row r="53" spans="1:7" x14ac:dyDescent="0.25">
      <c r="A53" s="1">
        <v>36770</v>
      </c>
      <c r="B53" s="9"/>
      <c r="C53" s="9"/>
      <c r="D53" s="9"/>
      <c r="E53" s="17">
        <f>57435+58+22746+10+145</f>
        <v>80394</v>
      </c>
      <c r="F53" s="18">
        <f t="shared" si="0"/>
        <v>977088</v>
      </c>
      <c r="G53" s="9">
        <f t="shared" si="1"/>
        <v>81424</v>
      </c>
    </row>
    <row r="54" spans="1:7" x14ac:dyDescent="0.25">
      <c r="A54" s="1">
        <v>36800</v>
      </c>
      <c r="B54" s="9"/>
      <c r="C54" s="9"/>
      <c r="D54" s="9"/>
      <c r="E54" s="17">
        <f>57223+60+23265+10+145</f>
        <v>80703</v>
      </c>
      <c r="F54" s="18">
        <f t="shared" si="0"/>
        <v>975764</v>
      </c>
      <c r="G54" s="9">
        <f t="shared" si="1"/>
        <v>81313.666666666672</v>
      </c>
    </row>
    <row r="55" spans="1:7" x14ac:dyDescent="0.25">
      <c r="A55" s="1">
        <v>36831</v>
      </c>
      <c r="B55" s="9"/>
      <c r="C55" s="9"/>
      <c r="D55" s="9"/>
      <c r="E55" s="17">
        <f>57135+57+22894+10+146</f>
        <v>80242</v>
      </c>
      <c r="F55" s="18">
        <f t="shared" si="0"/>
        <v>975244</v>
      </c>
      <c r="G55" s="9">
        <f t="shared" si="1"/>
        <v>81270.333333333328</v>
      </c>
    </row>
    <row r="56" spans="1:7" x14ac:dyDescent="0.25">
      <c r="A56" s="5">
        <v>36861</v>
      </c>
      <c r="B56" s="10"/>
      <c r="C56" s="10"/>
      <c r="D56" s="10"/>
      <c r="E56" s="19">
        <f>57085+57+22898+10+149</f>
        <v>80199</v>
      </c>
      <c r="F56" s="20">
        <f t="shared" si="0"/>
        <v>974629</v>
      </c>
      <c r="G56" s="10">
        <f t="shared" si="1"/>
        <v>81219.083333333328</v>
      </c>
    </row>
    <row r="57" spans="1:7" x14ac:dyDescent="0.25">
      <c r="A57" s="1">
        <v>36892</v>
      </c>
      <c r="B57" s="9"/>
      <c r="C57" s="9"/>
      <c r="D57" s="9"/>
      <c r="E57" s="17">
        <f>56800+58+23190+10+150</f>
        <v>80208</v>
      </c>
      <c r="F57" s="21">
        <f t="shared" ref="F57:F80" si="2">SUM(E46:E57)</f>
        <v>973435</v>
      </c>
      <c r="G57" s="11">
        <f t="shared" si="1"/>
        <v>81119.583333333328</v>
      </c>
    </row>
    <row r="58" spans="1:7" x14ac:dyDescent="0.25">
      <c r="A58" s="1">
        <v>36923</v>
      </c>
      <c r="B58" s="9"/>
      <c r="C58" s="9"/>
      <c r="D58" s="9"/>
      <c r="E58" s="17">
        <f>56556+55+22776+10+152</f>
        <v>79549</v>
      </c>
      <c r="F58" s="21">
        <f t="shared" si="2"/>
        <v>971468</v>
      </c>
      <c r="G58" s="11">
        <f t="shared" si="1"/>
        <v>80955.666666666672</v>
      </c>
    </row>
    <row r="59" spans="1:7" x14ac:dyDescent="0.25">
      <c r="A59" s="1">
        <v>36951</v>
      </c>
      <c r="B59" s="9"/>
      <c r="C59" s="9"/>
      <c r="D59" s="9"/>
      <c r="E59" s="17">
        <f>56805+55+22844+10+151</f>
        <v>79865</v>
      </c>
      <c r="F59" s="21">
        <f t="shared" si="2"/>
        <v>970134</v>
      </c>
      <c r="G59" s="11">
        <f t="shared" si="1"/>
        <v>80844.5</v>
      </c>
    </row>
    <row r="60" spans="1:7" x14ac:dyDescent="0.25">
      <c r="A60" s="1">
        <v>36982</v>
      </c>
      <c r="B60" s="9"/>
      <c r="C60" s="9"/>
      <c r="D60" s="9"/>
      <c r="E60" s="17">
        <f>56343+56+22810+10+153</f>
        <v>79372</v>
      </c>
      <c r="F60" s="21">
        <f t="shared" si="2"/>
        <v>968062</v>
      </c>
      <c r="G60" s="11">
        <f t="shared" si="1"/>
        <v>80671.833333333328</v>
      </c>
    </row>
    <row r="61" spans="1:7" x14ac:dyDescent="0.25">
      <c r="A61" s="1">
        <v>37012</v>
      </c>
      <c r="B61" s="9"/>
      <c r="C61" s="9"/>
      <c r="D61" s="9"/>
      <c r="E61" s="17">
        <f>56120+67+22395+10+153</f>
        <v>78745</v>
      </c>
      <c r="F61" s="21">
        <f t="shared" si="2"/>
        <v>964736</v>
      </c>
      <c r="G61" s="11">
        <f t="shared" si="1"/>
        <v>80394.666666666672</v>
      </c>
    </row>
    <row r="62" spans="1:7" x14ac:dyDescent="0.25">
      <c r="A62" s="1">
        <v>37043</v>
      </c>
      <c r="B62" s="9"/>
      <c r="C62" s="9"/>
      <c r="D62" s="9"/>
      <c r="E62" s="17">
        <f>56709+53+22365+10+147</f>
        <v>79284</v>
      </c>
      <c r="F62" s="21">
        <f t="shared" si="2"/>
        <v>962689</v>
      </c>
      <c r="G62" s="11">
        <f t="shared" si="1"/>
        <v>80224.083333333328</v>
      </c>
    </row>
    <row r="63" spans="1:7" x14ac:dyDescent="0.25">
      <c r="A63" s="1">
        <v>37073</v>
      </c>
      <c r="B63" s="9"/>
      <c r="C63" s="9"/>
      <c r="D63" s="9"/>
      <c r="E63" s="17">
        <f>55441+53+148+22352+10</f>
        <v>78004</v>
      </c>
      <c r="F63" s="21">
        <f t="shared" si="2"/>
        <v>959490</v>
      </c>
      <c r="G63" s="11">
        <f t="shared" si="1"/>
        <v>79957.5</v>
      </c>
    </row>
    <row r="64" spans="1:7" x14ac:dyDescent="0.25">
      <c r="A64" s="1">
        <v>37104</v>
      </c>
      <c r="B64" s="9"/>
      <c r="C64" s="9"/>
      <c r="D64" s="9"/>
      <c r="E64" s="17">
        <f>55239+53+22374+10+144</f>
        <v>77820</v>
      </c>
      <c r="F64" s="21">
        <f t="shared" si="2"/>
        <v>954385</v>
      </c>
      <c r="G64" s="11">
        <f t="shared" si="1"/>
        <v>79532.083333333328</v>
      </c>
    </row>
    <row r="65" spans="1:7" x14ac:dyDescent="0.25">
      <c r="A65" s="1">
        <v>37135</v>
      </c>
      <c r="B65" s="9"/>
      <c r="C65" s="9"/>
      <c r="D65" s="9"/>
      <c r="E65" s="17">
        <f>56306+53+22913+10+153</f>
        <v>79435</v>
      </c>
      <c r="F65" s="21">
        <f t="shared" si="2"/>
        <v>953426</v>
      </c>
      <c r="G65" s="11">
        <f t="shared" si="1"/>
        <v>79452.166666666672</v>
      </c>
    </row>
    <row r="66" spans="1:7" x14ac:dyDescent="0.25">
      <c r="A66" s="1">
        <v>37165</v>
      </c>
      <c r="B66" s="9"/>
      <c r="C66" s="9"/>
      <c r="D66" s="9"/>
      <c r="E66" s="17">
        <f>54804+53+22372+10+144</f>
        <v>77383</v>
      </c>
      <c r="F66" s="21">
        <f t="shared" si="2"/>
        <v>950106</v>
      </c>
      <c r="G66" s="11">
        <f t="shared" si="1"/>
        <v>79175.5</v>
      </c>
    </row>
    <row r="67" spans="1:7" x14ac:dyDescent="0.25">
      <c r="A67" s="1">
        <v>37196</v>
      </c>
      <c r="B67" s="9"/>
      <c r="C67" s="9"/>
      <c r="D67" s="9"/>
      <c r="E67" s="17">
        <f>55197+54+22741+10+144</f>
        <v>78146</v>
      </c>
      <c r="F67" s="21">
        <f t="shared" si="2"/>
        <v>948010</v>
      </c>
      <c r="G67" s="11">
        <f t="shared" si="1"/>
        <v>79000.833333333328</v>
      </c>
    </row>
    <row r="68" spans="1:7" x14ac:dyDescent="0.25">
      <c r="A68" s="5">
        <v>37226</v>
      </c>
      <c r="B68" s="10"/>
      <c r="C68" s="10"/>
      <c r="D68" s="10"/>
      <c r="E68" s="17">
        <f>54979+53+22578+15+144</f>
        <v>77769</v>
      </c>
      <c r="F68" s="20">
        <f t="shared" si="2"/>
        <v>945580</v>
      </c>
      <c r="G68" s="10">
        <f t="shared" si="1"/>
        <v>78798.333333333328</v>
      </c>
    </row>
    <row r="69" spans="1:7" x14ac:dyDescent="0.25">
      <c r="A69" s="1">
        <v>37257</v>
      </c>
      <c r="B69" s="9"/>
      <c r="C69" s="9"/>
      <c r="D69" s="9"/>
      <c r="E69" s="17">
        <f>55647+53+22451+10+146</f>
        <v>78307</v>
      </c>
      <c r="F69" s="21">
        <f t="shared" si="2"/>
        <v>943679</v>
      </c>
      <c r="G69" s="11">
        <f t="shared" si="1"/>
        <v>78639.916666666672</v>
      </c>
    </row>
    <row r="70" spans="1:7" x14ac:dyDescent="0.25">
      <c r="A70" s="1">
        <v>37288</v>
      </c>
      <c r="B70" s="9"/>
      <c r="C70" s="9"/>
      <c r="D70" s="9"/>
      <c r="E70" s="17">
        <f>54511+54+22543+10+144</f>
        <v>77262</v>
      </c>
      <c r="F70" s="21">
        <f t="shared" si="2"/>
        <v>941392</v>
      </c>
      <c r="G70" s="11">
        <f t="shared" si="1"/>
        <v>78449.333333333328</v>
      </c>
    </row>
    <row r="71" spans="1:7" x14ac:dyDescent="0.25">
      <c r="A71" s="1">
        <v>37316</v>
      </c>
      <c r="B71" s="9"/>
      <c r="C71" s="9"/>
      <c r="D71" s="9"/>
      <c r="E71" s="17">
        <f>54523+53+22550+10+145</f>
        <v>77281</v>
      </c>
      <c r="F71" s="21">
        <f t="shared" si="2"/>
        <v>938808</v>
      </c>
      <c r="G71" s="11">
        <f t="shared" si="1"/>
        <v>78234</v>
      </c>
    </row>
    <row r="72" spans="1:7" x14ac:dyDescent="0.25">
      <c r="A72" s="1">
        <v>37347</v>
      </c>
      <c r="B72" s="9"/>
      <c r="C72" s="9"/>
      <c r="D72" s="9"/>
      <c r="E72" s="17">
        <f>56296+53+24110+10+159</f>
        <v>80628</v>
      </c>
      <c r="F72" s="21">
        <f t="shared" si="2"/>
        <v>940064</v>
      </c>
      <c r="G72" s="11">
        <f t="shared" si="1"/>
        <v>78338.666666666672</v>
      </c>
    </row>
    <row r="73" spans="1:7" x14ac:dyDescent="0.25">
      <c r="A73" s="1">
        <v>37377</v>
      </c>
      <c r="B73" s="9"/>
      <c r="C73" s="9"/>
      <c r="D73" s="9"/>
      <c r="E73" s="17">
        <f>54167+53+22541+10+149</f>
        <v>76920</v>
      </c>
      <c r="F73" s="21">
        <f t="shared" si="2"/>
        <v>938239</v>
      </c>
      <c r="G73" s="11">
        <f t="shared" si="1"/>
        <v>78186.583333333328</v>
      </c>
    </row>
    <row r="74" spans="1:7" x14ac:dyDescent="0.25">
      <c r="A74" s="1">
        <v>37408</v>
      </c>
      <c r="B74" s="9"/>
      <c r="C74" s="9"/>
      <c r="D74" s="9"/>
      <c r="E74" s="17">
        <f>53996+53+22429+10+145</f>
        <v>76633</v>
      </c>
      <c r="F74" s="21">
        <f t="shared" si="2"/>
        <v>935588</v>
      </c>
      <c r="G74" s="11">
        <f t="shared" si="1"/>
        <v>77965.666666666672</v>
      </c>
    </row>
    <row r="75" spans="1:7" x14ac:dyDescent="0.25">
      <c r="A75" s="1">
        <v>37438</v>
      </c>
      <c r="B75" s="9"/>
      <c r="C75" s="9"/>
      <c r="D75" s="9"/>
      <c r="E75" s="17">
        <f>54073+53+22398+10+145</f>
        <v>76679</v>
      </c>
      <c r="F75" s="21">
        <f t="shared" si="2"/>
        <v>934263</v>
      </c>
      <c r="G75" s="11">
        <f t="shared" si="1"/>
        <v>77855.25</v>
      </c>
    </row>
    <row r="76" spans="1:7" x14ac:dyDescent="0.25">
      <c r="A76" s="1">
        <v>37469</v>
      </c>
      <c r="B76" s="9"/>
      <c r="C76" s="9"/>
      <c r="D76" s="9"/>
      <c r="E76" s="17">
        <f>53741+53+22804+10+146</f>
        <v>76754</v>
      </c>
      <c r="F76" s="21">
        <f t="shared" si="2"/>
        <v>933197</v>
      </c>
      <c r="G76" s="11">
        <f t="shared" si="1"/>
        <v>77766.416666666672</v>
      </c>
    </row>
    <row r="77" spans="1:7" x14ac:dyDescent="0.25">
      <c r="A77" s="1">
        <v>37500</v>
      </c>
      <c r="B77" s="9"/>
      <c r="C77" s="9"/>
      <c r="D77" s="9"/>
      <c r="E77" s="17">
        <f>53564+53+22317+10+149</f>
        <v>76093</v>
      </c>
      <c r="F77" s="21">
        <f t="shared" si="2"/>
        <v>929855</v>
      </c>
      <c r="G77" s="11">
        <f t="shared" si="1"/>
        <v>77487.916666666672</v>
      </c>
    </row>
    <row r="78" spans="1:7" x14ac:dyDescent="0.25">
      <c r="A78" s="1">
        <v>37530</v>
      </c>
      <c r="B78" s="9"/>
      <c r="C78" s="9"/>
      <c r="D78" s="9"/>
      <c r="E78" s="17">
        <f>53492+53+22325+10+152</f>
        <v>76032</v>
      </c>
      <c r="F78" s="21">
        <f t="shared" si="2"/>
        <v>928504</v>
      </c>
      <c r="G78" s="11">
        <f t="shared" si="1"/>
        <v>77375.333333333328</v>
      </c>
    </row>
    <row r="79" spans="1:7" x14ac:dyDescent="0.25">
      <c r="A79" s="1">
        <v>37561</v>
      </c>
      <c r="B79" s="9"/>
      <c r="C79" s="9"/>
      <c r="D79" s="9"/>
      <c r="E79" s="17">
        <f>53428+53+22379+10+149</f>
        <v>76019</v>
      </c>
      <c r="F79" s="21">
        <f t="shared" si="2"/>
        <v>926377</v>
      </c>
      <c r="G79" s="11">
        <f t="shared" si="1"/>
        <v>77198.083333333328</v>
      </c>
    </row>
    <row r="80" spans="1:7" x14ac:dyDescent="0.25">
      <c r="A80" s="5">
        <v>37591</v>
      </c>
      <c r="B80" s="10"/>
      <c r="C80" s="10"/>
      <c r="D80" s="10"/>
      <c r="E80" s="17">
        <f>53148+53+22262+10+173</f>
        <v>75646</v>
      </c>
      <c r="F80" s="20">
        <f t="shared" si="2"/>
        <v>924254</v>
      </c>
      <c r="G80" s="10">
        <f t="shared" si="1"/>
        <v>77021.166666666672</v>
      </c>
    </row>
    <row r="81" spans="1:7" x14ac:dyDescent="0.25">
      <c r="A81" s="1">
        <v>37622</v>
      </c>
      <c r="B81" s="9"/>
      <c r="C81" s="9"/>
      <c r="D81" s="9"/>
      <c r="E81" s="17">
        <f>53200+53+22289+10+151</f>
        <v>75703</v>
      </c>
      <c r="F81" s="20">
        <f t="shared" ref="F81:F104" si="3">SUM(E70:E81)</f>
        <v>921650</v>
      </c>
      <c r="G81" s="10">
        <f t="shared" si="1"/>
        <v>76804.166666666672</v>
      </c>
    </row>
    <row r="82" spans="1:7" x14ac:dyDescent="0.25">
      <c r="A82" s="1">
        <v>37653</v>
      </c>
      <c r="B82" s="9"/>
      <c r="C82" s="9"/>
      <c r="D82" s="9"/>
      <c r="E82" s="17">
        <f>53103+53+22416+10+149</f>
        <v>75731</v>
      </c>
      <c r="F82" s="20">
        <f t="shared" si="3"/>
        <v>920119</v>
      </c>
      <c r="G82" s="10">
        <f t="shared" si="1"/>
        <v>76676.583333333328</v>
      </c>
    </row>
    <row r="83" spans="1:7" x14ac:dyDescent="0.25">
      <c r="A83" s="1">
        <v>37681</v>
      </c>
      <c r="B83" s="9"/>
      <c r="C83" s="9"/>
      <c r="D83" s="9"/>
      <c r="E83" s="17">
        <f>52939+53+22113+10+150</f>
        <v>75265</v>
      </c>
      <c r="F83" s="20">
        <f t="shared" si="3"/>
        <v>918103</v>
      </c>
      <c r="G83" s="10">
        <f t="shared" si="1"/>
        <v>76508.583333333328</v>
      </c>
    </row>
    <row r="84" spans="1:7" x14ac:dyDescent="0.25">
      <c r="A84" s="1">
        <v>37712</v>
      </c>
      <c r="B84" s="9"/>
      <c r="C84" s="9"/>
      <c r="D84" s="9"/>
      <c r="E84" s="17">
        <f>52824+53+22455+10+149</f>
        <v>75491</v>
      </c>
      <c r="F84" s="20">
        <f t="shared" si="3"/>
        <v>912966</v>
      </c>
      <c r="G84" s="10">
        <f t="shared" si="1"/>
        <v>76080.5</v>
      </c>
    </row>
    <row r="85" spans="1:7" x14ac:dyDescent="0.25">
      <c r="A85" s="1">
        <v>37742</v>
      </c>
      <c r="B85" s="9"/>
      <c r="C85" s="9"/>
      <c r="D85" s="9"/>
      <c r="E85" s="17">
        <f>52625+53+22468+10+149</f>
        <v>75305</v>
      </c>
      <c r="F85" s="20">
        <f t="shared" si="3"/>
        <v>911351</v>
      </c>
      <c r="G85" s="10">
        <f t="shared" ref="G85:G148" si="4">+F85/12</f>
        <v>75945.916666666672</v>
      </c>
    </row>
    <row r="86" spans="1:7" x14ac:dyDescent="0.25">
      <c r="A86" s="1">
        <v>37773</v>
      </c>
      <c r="B86" s="9"/>
      <c r="C86" s="9"/>
      <c r="D86" s="9"/>
      <c r="E86" s="17">
        <f>52554+54+22366+10+147</f>
        <v>75131</v>
      </c>
      <c r="F86" s="20">
        <f t="shared" si="3"/>
        <v>909849</v>
      </c>
      <c r="G86" s="10">
        <f t="shared" si="4"/>
        <v>75820.75</v>
      </c>
    </row>
    <row r="87" spans="1:7" x14ac:dyDescent="0.25">
      <c r="A87" s="1">
        <v>37803</v>
      </c>
      <c r="B87" s="9"/>
      <c r="C87" s="9"/>
      <c r="D87" s="9"/>
      <c r="E87" s="17">
        <f>52525+53+22348+18+147</f>
        <v>75091</v>
      </c>
      <c r="F87" s="20">
        <f t="shared" si="3"/>
        <v>908261</v>
      </c>
      <c r="G87" s="10">
        <f t="shared" si="4"/>
        <v>75688.416666666672</v>
      </c>
    </row>
    <row r="88" spans="1:7" x14ac:dyDescent="0.25">
      <c r="A88" s="1">
        <v>37834</v>
      </c>
      <c r="B88" s="9"/>
      <c r="C88" s="9"/>
      <c r="D88" s="9"/>
      <c r="E88" s="17">
        <f>52341+53+22479+10+150</f>
        <v>75033</v>
      </c>
      <c r="F88" s="20">
        <f t="shared" si="3"/>
        <v>906540</v>
      </c>
      <c r="G88" s="10">
        <f t="shared" si="4"/>
        <v>75545</v>
      </c>
    </row>
    <row r="89" spans="1:7" x14ac:dyDescent="0.25">
      <c r="A89" s="1">
        <v>37865</v>
      </c>
      <c r="B89" s="9"/>
      <c r="C89" s="9"/>
      <c r="D89" s="9"/>
      <c r="E89" s="17">
        <f>52159+53+22245+10+150</f>
        <v>74617</v>
      </c>
      <c r="F89" s="20">
        <f t="shared" si="3"/>
        <v>905064</v>
      </c>
      <c r="G89" s="10">
        <f t="shared" si="4"/>
        <v>75422</v>
      </c>
    </row>
    <row r="90" spans="1:7" x14ac:dyDescent="0.25">
      <c r="A90" s="1">
        <v>37895</v>
      </c>
      <c r="B90" s="9"/>
      <c r="C90" s="9"/>
      <c r="D90" s="9"/>
      <c r="E90" s="17">
        <f>51869+53+22363+10+145</f>
        <v>74440</v>
      </c>
      <c r="F90" s="20">
        <f t="shared" si="3"/>
        <v>903472</v>
      </c>
      <c r="G90" s="10">
        <f t="shared" si="4"/>
        <v>75289.333333333328</v>
      </c>
    </row>
    <row r="91" spans="1:7" x14ac:dyDescent="0.25">
      <c r="A91" s="1">
        <v>37926</v>
      </c>
      <c r="B91" s="9"/>
      <c r="C91" s="9"/>
      <c r="D91" s="9"/>
      <c r="E91" s="17">
        <f>51782+53+22503+10+144</f>
        <v>74492</v>
      </c>
      <c r="F91" s="20">
        <f t="shared" si="3"/>
        <v>901945</v>
      </c>
      <c r="G91" s="10">
        <f t="shared" si="4"/>
        <v>75162.083333333328</v>
      </c>
    </row>
    <row r="92" spans="1:7" x14ac:dyDescent="0.25">
      <c r="A92" s="5">
        <v>37956</v>
      </c>
      <c r="B92" s="10"/>
      <c r="C92" s="10"/>
      <c r="D92" s="10"/>
      <c r="E92" s="17">
        <f>51455+52+22073+10+144</f>
        <v>73734</v>
      </c>
      <c r="F92" s="20">
        <f t="shared" si="3"/>
        <v>900033</v>
      </c>
      <c r="G92" s="10">
        <f t="shared" si="4"/>
        <v>75002.75</v>
      </c>
    </row>
    <row r="93" spans="1:7" x14ac:dyDescent="0.25">
      <c r="A93" s="1">
        <v>37987</v>
      </c>
      <c r="B93" s="9"/>
      <c r="C93" s="9"/>
      <c r="D93" s="9"/>
      <c r="E93" s="17">
        <f>51436+52+22197+10+147</f>
        <v>73842</v>
      </c>
      <c r="F93" s="20">
        <f t="shared" si="3"/>
        <v>898172</v>
      </c>
      <c r="G93" s="10">
        <f t="shared" si="4"/>
        <v>74847.666666666672</v>
      </c>
    </row>
    <row r="94" spans="1:7" x14ac:dyDescent="0.25">
      <c r="A94" s="12">
        <v>38018</v>
      </c>
      <c r="B94" s="11"/>
      <c r="C94" s="11"/>
      <c r="D94" s="11"/>
      <c r="E94" s="17">
        <f>51555+52+22443+10+147</f>
        <v>74207</v>
      </c>
      <c r="F94" s="20">
        <f t="shared" si="3"/>
        <v>896648</v>
      </c>
      <c r="G94" s="10">
        <f t="shared" si="4"/>
        <v>74720.666666666672</v>
      </c>
    </row>
    <row r="95" spans="1:7" x14ac:dyDescent="0.25">
      <c r="A95" s="1">
        <v>38047</v>
      </c>
      <c r="B95" s="9"/>
      <c r="C95" s="9"/>
      <c r="D95" s="9"/>
      <c r="E95" s="17">
        <f>51259+52+22360+10+147</f>
        <v>73828</v>
      </c>
      <c r="F95" s="20">
        <f t="shared" si="3"/>
        <v>895211</v>
      </c>
      <c r="G95" s="10">
        <f t="shared" si="4"/>
        <v>74600.916666666672</v>
      </c>
    </row>
    <row r="96" spans="1:7" x14ac:dyDescent="0.25">
      <c r="A96" s="1">
        <v>38078</v>
      </c>
      <c r="B96" s="9"/>
      <c r="C96" s="9"/>
      <c r="D96" s="9"/>
      <c r="E96" s="17">
        <f>51070+51+22280+10+150</f>
        <v>73561</v>
      </c>
      <c r="F96" s="20">
        <f t="shared" si="3"/>
        <v>893281</v>
      </c>
      <c r="G96" s="10">
        <f t="shared" si="4"/>
        <v>74440.083333333328</v>
      </c>
    </row>
    <row r="97" spans="1:7" x14ac:dyDescent="0.25">
      <c r="A97" s="1">
        <v>38108</v>
      </c>
      <c r="B97" s="9"/>
      <c r="C97" s="9"/>
      <c r="D97" s="9"/>
      <c r="E97" s="17">
        <f>50978+52+22400+10+152</f>
        <v>73592</v>
      </c>
      <c r="F97" s="20">
        <f t="shared" si="3"/>
        <v>891568</v>
      </c>
      <c r="G97" s="10">
        <f t="shared" si="4"/>
        <v>74297.333333333328</v>
      </c>
    </row>
    <row r="98" spans="1:7" x14ac:dyDescent="0.25">
      <c r="A98" s="1">
        <v>38139</v>
      </c>
      <c r="B98" s="9"/>
      <c r="C98" s="9"/>
      <c r="D98" s="9"/>
      <c r="E98" s="17">
        <f>51010+50+22279+10+151</f>
        <v>73500</v>
      </c>
      <c r="F98" s="20">
        <f t="shared" si="3"/>
        <v>889937</v>
      </c>
      <c r="G98" s="10">
        <f t="shared" si="4"/>
        <v>74161.416666666672</v>
      </c>
    </row>
    <row r="99" spans="1:7" x14ac:dyDescent="0.25">
      <c r="A99" s="1">
        <v>38169</v>
      </c>
      <c r="B99" s="9"/>
      <c r="C99" s="9"/>
      <c r="D99" s="9"/>
      <c r="E99" s="17">
        <f>50904+50+22417+10+152</f>
        <v>73533</v>
      </c>
      <c r="F99" s="20">
        <f t="shared" si="3"/>
        <v>888379</v>
      </c>
      <c r="G99" s="10">
        <f t="shared" si="4"/>
        <v>74031.583333333328</v>
      </c>
    </row>
    <row r="100" spans="1:7" x14ac:dyDescent="0.25">
      <c r="A100" s="1">
        <v>38200</v>
      </c>
      <c r="B100" s="9"/>
      <c r="C100" s="9"/>
      <c r="D100" s="9"/>
      <c r="E100" s="17">
        <f>48305+50+21462+10+146</f>
        <v>69973</v>
      </c>
      <c r="F100" s="20">
        <f t="shared" si="3"/>
        <v>883319</v>
      </c>
      <c r="G100" s="10">
        <f t="shared" si="4"/>
        <v>73609.916666666672</v>
      </c>
    </row>
    <row r="101" spans="1:7" x14ac:dyDescent="0.25">
      <c r="A101" s="1">
        <v>38231</v>
      </c>
      <c r="B101" s="9"/>
      <c r="C101" s="9"/>
      <c r="D101" s="9"/>
      <c r="E101" s="17">
        <f>51863+48+22422+10+162</f>
        <v>74505</v>
      </c>
      <c r="F101" s="20">
        <f t="shared" si="3"/>
        <v>883207</v>
      </c>
      <c r="G101" s="10">
        <f t="shared" si="4"/>
        <v>73600.583333333328</v>
      </c>
    </row>
    <row r="102" spans="1:7" x14ac:dyDescent="0.25">
      <c r="A102" s="1">
        <v>38261</v>
      </c>
      <c r="B102" s="9"/>
      <c r="C102" s="9"/>
      <c r="D102" s="9"/>
      <c r="E102" s="17">
        <f>51054+52+22489+10+148</f>
        <v>73753</v>
      </c>
      <c r="F102" s="20">
        <f t="shared" si="3"/>
        <v>882520</v>
      </c>
      <c r="G102" s="10">
        <f t="shared" si="4"/>
        <v>73543.333333333328</v>
      </c>
    </row>
    <row r="103" spans="1:7" x14ac:dyDescent="0.25">
      <c r="A103" s="1">
        <v>38292</v>
      </c>
      <c r="B103" s="9"/>
      <c r="C103" s="9"/>
      <c r="D103" s="9"/>
      <c r="E103" s="17">
        <f>50098+34+22144+7+151</f>
        <v>72434</v>
      </c>
      <c r="F103" s="20">
        <f t="shared" si="3"/>
        <v>880462</v>
      </c>
      <c r="G103" s="10">
        <f t="shared" si="4"/>
        <v>73371.833333333328</v>
      </c>
    </row>
    <row r="104" spans="1:7" x14ac:dyDescent="0.25">
      <c r="A104" s="1">
        <v>38322</v>
      </c>
      <c r="B104" s="9"/>
      <c r="C104" s="9"/>
      <c r="D104" s="9"/>
      <c r="E104" s="17">
        <f>49660+0+22162+0+145</f>
        <v>71967</v>
      </c>
      <c r="F104" s="20">
        <f t="shared" si="3"/>
        <v>878695</v>
      </c>
      <c r="G104" s="10">
        <f t="shared" si="4"/>
        <v>73224.583333333328</v>
      </c>
    </row>
    <row r="105" spans="1:7" x14ac:dyDescent="0.25">
      <c r="A105" s="1">
        <v>38353</v>
      </c>
      <c r="B105" s="9"/>
      <c r="C105" s="9"/>
      <c r="D105" s="9"/>
      <c r="E105" s="22">
        <f>49633+0+22452+147</f>
        <v>72232</v>
      </c>
      <c r="F105" s="20">
        <f t="shared" ref="F105:F116" si="5">SUM(E94:E105)</f>
        <v>877085</v>
      </c>
      <c r="G105" s="10">
        <f t="shared" si="4"/>
        <v>73090.416666666672</v>
      </c>
    </row>
    <row r="106" spans="1:7" x14ac:dyDescent="0.25">
      <c r="A106" s="1">
        <v>38384</v>
      </c>
      <c r="B106" s="9"/>
      <c r="C106" s="9"/>
      <c r="D106" s="9"/>
      <c r="E106" s="22">
        <f>49584+0+22421+149</f>
        <v>72154</v>
      </c>
      <c r="F106" s="20">
        <f t="shared" si="5"/>
        <v>875032</v>
      </c>
      <c r="G106" s="10">
        <f t="shared" si="4"/>
        <v>72919.333333333328</v>
      </c>
    </row>
    <row r="107" spans="1:7" x14ac:dyDescent="0.25">
      <c r="A107" s="1">
        <v>38412</v>
      </c>
      <c r="B107" s="9"/>
      <c r="C107" s="9"/>
      <c r="D107" s="9"/>
      <c r="E107" s="22">
        <f>49173+0+22106+147</f>
        <v>71426</v>
      </c>
      <c r="F107" s="20">
        <f t="shared" si="5"/>
        <v>872630</v>
      </c>
      <c r="G107" s="10">
        <f t="shared" si="4"/>
        <v>72719.166666666672</v>
      </c>
    </row>
    <row r="108" spans="1:7" x14ac:dyDescent="0.25">
      <c r="A108" s="1">
        <v>38443</v>
      </c>
      <c r="B108" s="9"/>
      <c r="C108" s="9"/>
      <c r="D108" s="9"/>
      <c r="E108" s="22">
        <f>49156+0+21936+150</f>
        <v>71242</v>
      </c>
      <c r="F108" s="20">
        <f t="shared" si="5"/>
        <v>870311</v>
      </c>
      <c r="G108" s="10">
        <f t="shared" si="4"/>
        <v>72525.916666666672</v>
      </c>
    </row>
    <row r="109" spans="1:7" x14ac:dyDescent="0.25">
      <c r="A109" s="1">
        <v>38473</v>
      </c>
      <c r="B109" s="9"/>
      <c r="C109" s="9"/>
      <c r="D109" s="9"/>
      <c r="E109" s="22">
        <f>49083+21997+150</f>
        <v>71230</v>
      </c>
      <c r="F109" s="20">
        <f t="shared" si="5"/>
        <v>867949</v>
      </c>
      <c r="G109" s="10">
        <f t="shared" si="4"/>
        <v>72329.083333333328</v>
      </c>
    </row>
    <row r="110" spans="1:7" x14ac:dyDescent="0.25">
      <c r="A110" s="1">
        <v>38504</v>
      </c>
      <c r="B110" s="9"/>
      <c r="C110" s="9"/>
      <c r="D110" s="9"/>
      <c r="E110" s="22">
        <f>49176+21907+157</f>
        <v>71240</v>
      </c>
      <c r="F110" s="20">
        <f t="shared" si="5"/>
        <v>865689</v>
      </c>
      <c r="G110" s="10">
        <f t="shared" si="4"/>
        <v>72140.75</v>
      </c>
    </row>
    <row r="111" spans="1:7" x14ac:dyDescent="0.25">
      <c r="A111" s="1">
        <v>38534</v>
      </c>
      <c r="B111" s="9"/>
      <c r="C111" s="9"/>
      <c r="D111" s="9"/>
      <c r="E111" s="22">
        <f>48910+22134+150</f>
        <v>71194</v>
      </c>
      <c r="F111" s="20">
        <f t="shared" si="5"/>
        <v>863350</v>
      </c>
      <c r="G111" s="10">
        <f t="shared" si="4"/>
        <v>71945.833333333328</v>
      </c>
    </row>
    <row r="112" spans="1:7" x14ac:dyDescent="0.25">
      <c r="A112" s="1">
        <v>38565</v>
      </c>
      <c r="B112" s="9"/>
      <c r="C112" s="9"/>
      <c r="D112" s="9"/>
      <c r="E112" s="22">
        <f>48808+22092+148</f>
        <v>71048</v>
      </c>
      <c r="F112" s="20">
        <f t="shared" si="5"/>
        <v>864425</v>
      </c>
      <c r="G112" s="10">
        <f t="shared" si="4"/>
        <v>72035.416666666672</v>
      </c>
    </row>
    <row r="113" spans="1:7" x14ac:dyDescent="0.25">
      <c r="A113" s="1">
        <v>38596</v>
      </c>
      <c r="B113" s="9"/>
      <c r="C113" s="9"/>
      <c r="D113" s="9"/>
      <c r="E113" s="22">
        <f>48712+21977+149</f>
        <v>70838</v>
      </c>
      <c r="F113" s="20">
        <f t="shared" si="5"/>
        <v>860758</v>
      </c>
      <c r="G113" s="10">
        <f t="shared" si="4"/>
        <v>71729.833333333328</v>
      </c>
    </row>
    <row r="114" spans="1:7" x14ac:dyDescent="0.25">
      <c r="A114" s="1">
        <v>38626</v>
      </c>
      <c r="B114" s="9"/>
      <c r="C114" s="9"/>
      <c r="D114" s="9"/>
      <c r="E114" s="22">
        <f>48509+22100+146</f>
        <v>70755</v>
      </c>
      <c r="F114" s="20">
        <f t="shared" si="5"/>
        <v>857760</v>
      </c>
      <c r="G114" s="10">
        <f t="shared" si="4"/>
        <v>71480</v>
      </c>
    </row>
    <row r="115" spans="1:7" x14ac:dyDescent="0.25">
      <c r="A115" s="1">
        <v>38657</v>
      </c>
      <c r="B115" s="9"/>
      <c r="C115" s="9"/>
      <c r="D115" s="9"/>
      <c r="E115" s="22">
        <f>48501+22073+142</f>
        <v>70716</v>
      </c>
      <c r="F115" s="20">
        <f t="shared" si="5"/>
        <v>856042</v>
      </c>
      <c r="G115" s="10">
        <f t="shared" si="4"/>
        <v>71336.833333333328</v>
      </c>
    </row>
    <row r="116" spans="1:7" x14ac:dyDescent="0.25">
      <c r="A116" s="1">
        <v>38687</v>
      </c>
      <c r="B116" s="9"/>
      <c r="C116" s="9"/>
      <c r="D116" s="9"/>
      <c r="E116" s="22">
        <f>48239+21766+140</f>
        <v>70145</v>
      </c>
      <c r="F116" s="20">
        <f t="shared" si="5"/>
        <v>854220</v>
      </c>
      <c r="G116" s="10">
        <f t="shared" si="4"/>
        <v>71185</v>
      </c>
    </row>
    <row r="117" spans="1:7" x14ac:dyDescent="0.25">
      <c r="A117" s="1">
        <v>38718</v>
      </c>
      <c r="B117" s="9"/>
      <c r="C117" s="9"/>
      <c r="D117" s="9"/>
      <c r="E117" s="17">
        <f>48491+22014+139</f>
        <v>70644</v>
      </c>
      <c r="F117" s="20">
        <f t="shared" ref="F117:F128" si="6">SUM(E106:E117)</f>
        <v>852632</v>
      </c>
      <c r="G117" s="10">
        <f t="shared" si="4"/>
        <v>71052.666666666672</v>
      </c>
    </row>
    <row r="118" spans="1:7" x14ac:dyDescent="0.25">
      <c r="A118" s="1">
        <v>38749</v>
      </c>
      <c r="B118" s="9"/>
      <c r="C118" s="9"/>
      <c r="D118" s="9"/>
      <c r="E118" s="17">
        <f>47974+22003+138</f>
        <v>70115</v>
      </c>
      <c r="F118" s="20">
        <f t="shared" si="6"/>
        <v>850593</v>
      </c>
      <c r="G118" s="10">
        <f t="shared" si="4"/>
        <v>70882.75</v>
      </c>
    </row>
    <row r="119" spans="1:7" x14ac:dyDescent="0.25">
      <c r="A119" s="1">
        <v>38777</v>
      </c>
      <c r="B119" s="9"/>
      <c r="C119" s="9"/>
      <c r="D119" s="9"/>
      <c r="E119" s="17">
        <f>47822+21736+139</f>
        <v>69697</v>
      </c>
      <c r="F119" s="20">
        <f t="shared" si="6"/>
        <v>848864</v>
      </c>
      <c r="G119" s="10">
        <f t="shared" si="4"/>
        <v>70738.666666666672</v>
      </c>
    </row>
    <row r="120" spans="1:7" x14ac:dyDescent="0.25">
      <c r="A120" s="1">
        <v>38808</v>
      </c>
      <c r="B120" s="9"/>
      <c r="C120" s="9"/>
      <c r="D120" s="9"/>
      <c r="E120" s="17">
        <f>47943+22005+142</f>
        <v>70090</v>
      </c>
      <c r="F120" s="20">
        <f t="shared" si="6"/>
        <v>847712</v>
      </c>
      <c r="G120" s="10">
        <f t="shared" si="4"/>
        <v>70642.666666666672</v>
      </c>
    </row>
    <row r="121" spans="1:7" x14ac:dyDescent="0.25">
      <c r="A121" s="1">
        <v>38838</v>
      </c>
      <c r="B121" s="9"/>
      <c r="C121" s="9"/>
      <c r="D121" s="9"/>
      <c r="E121" s="17">
        <f>47551+21916+143</f>
        <v>69610</v>
      </c>
      <c r="F121" s="20">
        <f t="shared" si="6"/>
        <v>846092</v>
      </c>
      <c r="G121" s="10">
        <f t="shared" si="4"/>
        <v>70507.666666666672</v>
      </c>
    </row>
    <row r="122" spans="1:7" x14ac:dyDescent="0.25">
      <c r="A122" s="1">
        <v>38869</v>
      </c>
      <c r="B122" s="9"/>
      <c r="C122" s="9"/>
      <c r="D122" s="9"/>
      <c r="E122" s="17">
        <f>47428+21835+144</f>
        <v>69407</v>
      </c>
      <c r="F122" s="20">
        <f t="shared" si="6"/>
        <v>844259</v>
      </c>
      <c r="G122" s="10">
        <f t="shared" si="4"/>
        <v>70354.916666666672</v>
      </c>
    </row>
    <row r="123" spans="1:7" x14ac:dyDescent="0.25">
      <c r="A123" s="1">
        <v>38899</v>
      </c>
      <c r="B123" s="9"/>
      <c r="C123" s="9"/>
      <c r="D123" s="9"/>
      <c r="E123" s="17">
        <f>47359+21906+141</f>
        <v>69406</v>
      </c>
      <c r="F123" s="20">
        <f t="shared" si="6"/>
        <v>842471</v>
      </c>
      <c r="G123" s="10">
        <f t="shared" si="4"/>
        <v>70205.916666666672</v>
      </c>
    </row>
    <row r="124" spans="1:7" x14ac:dyDescent="0.25">
      <c r="A124" s="1">
        <v>38930</v>
      </c>
      <c r="B124" s="9"/>
      <c r="C124" s="9"/>
      <c r="D124" s="9"/>
      <c r="E124" s="17">
        <f>47179+21586+142</f>
        <v>68907</v>
      </c>
      <c r="F124" s="20">
        <f t="shared" si="6"/>
        <v>840330</v>
      </c>
      <c r="G124" s="10">
        <f t="shared" si="4"/>
        <v>70027.5</v>
      </c>
    </row>
    <row r="125" spans="1:7" x14ac:dyDescent="0.25">
      <c r="A125" s="1">
        <v>38961</v>
      </c>
      <c r="B125" s="9"/>
      <c r="C125" s="9"/>
      <c r="D125" s="9"/>
      <c r="E125" s="17">
        <f>46900+21585+144</f>
        <v>68629</v>
      </c>
      <c r="F125" s="20">
        <f t="shared" si="6"/>
        <v>838121</v>
      </c>
      <c r="G125" s="10">
        <f t="shared" si="4"/>
        <v>69843.416666666672</v>
      </c>
    </row>
    <row r="126" spans="1:7" x14ac:dyDescent="0.25">
      <c r="A126" s="1">
        <v>38991</v>
      </c>
      <c r="B126" s="9"/>
      <c r="C126" s="9"/>
      <c r="D126" s="9"/>
      <c r="E126" s="17">
        <f>46742+21579+146</f>
        <v>68467</v>
      </c>
      <c r="F126" s="20">
        <f t="shared" si="6"/>
        <v>835833</v>
      </c>
      <c r="G126" s="10">
        <f t="shared" si="4"/>
        <v>69652.75</v>
      </c>
    </row>
    <row r="127" spans="1:7" x14ac:dyDescent="0.25">
      <c r="A127" s="1">
        <v>39022</v>
      </c>
      <c r="B127" s="9"/>
      <c r="C127" s="9"/>
      <c r="D127" s="9"/>
      <c r="E127" s="17">
        <f>46800+21738+142</f>
        <v>68680</v>
      </c>
      <c r="F127" s="20">
        <f t="shared" si="6"/>
        <v>833797</v>
      </c>
      <c r="G127" s="10">
        <f t="shared" si="4"/>
        <v>69483.083333333328</v>
      </c>
    </row>
    <row r="128" spans="1:7" x14ac:dyDescent="0.25">
      <c r="A128" s="1">
        <v>39052</v>
      </c>
      <c r="B128" s="9"/>
      <c r="C128" s="18"/>
      <c r="D128" s="18"/>
      <c r="E128" s="17">
        <f>46626+21497+142</f>
        <v>68265</v>
      </c>
      <c r="F128" s="20">
        <f t="shared" si="6"/>
        <v>831917</v>
      </c>
      <c r="G128" s="10">
        <f t="shared" si="4"/>
        <v>69326.416666666672</v>
      </c>
    </row>
    <row r="129" spans="1:7" x14ac:dyDescent="0.25">
      <c r="A129" s="1">
        <v>39083</v>
      </c>
      <c r="B129" s="18">
        <v>49788</v>
      </c>
      <c r="C129" s="18">
        <v>22951</v>
      </c>
      <c r="D129" s="18">
        <v>152</v>
      </c>
      <c r="E129" s="18">
        <f>SUM(B129:D129)</f>
        <v>72891</v>
      </c>
      <c r="F129" s="20">
        <f t="shared" ref="F129:F139" si="7">SUM(E118:E129)</f>
        <v>834164</v>
      </c>
      <c r="G129" s="10">
        <f t="shared" si="4"/>
        <v>69513.666666666672</v>
      </c>
    </row>
    <row r="130" spans="1:7" x14ac:dyDescent="0.25">
      <c r="A130" s="1">
        <v>39114</v>
      </c>
      <c r="B130" s="18">
        <v>46727</v>
      </c>
      <c r="C130" s="18">
        <v>21765</v>
      </c>
      <c r="D130" s="18">
        <v>145</v>
      </c>
      <c r="E130" s="18">
        <f t="shared" ref="E130:E140" si="8">SUM(B130:D130)</f>
        <v>68637</v>
      </c>
      <c r="F130" s="20">
        <f t="shared" si="7"/>
        <v>832686</v>
      </c>
      <c r="G130" s="10">
        <f t="shared" si="4"/>
        <v>69390.5</v>
      </c>
    </row>
    <row r="131" spans="1:7" x14ac:dyDescent="0.25">
      <c r="A131" s="1">
        <v>39142</v>
      </c>
      <c r="B131" s="18">
        <v>46778</v>
      </c>
      <c r="C131" s="18">
        <v>21696</v>
      </c>
      <c r="D131" s="18">
        <v>146</v>
      </c>
      <c r="E131" s="18">
        <f t="shared" si="8"/>
        <v>68620</v>
      </c>
      <c r="F131" s="20">
        <f t="shared" si="7"/>
        <v>831609</v>
      </c>
      <c r="G131" s="10">
        <f t="shared" si="4"/>
        <v>69300.75</v>
      </c>
    </row>
    <row r="132" spans="1:7" x14ac:dyDescent="0.25">
      <c r="A132" s="1">
        <v>39173</v>
      </c>
      <c r="B132" s="18">
        <v>46749</v>
      </c>
      <c r="C132" s="18">
        <v>21712</v>
      </c>
      <c r="D132" s="18">
        <v>147</v>
      </c>
      <c r="E132" s="18">
        <f t="shared" si="8"/>
        <v>68608</v>
      </c>
      <c r="F132" s="20">
        <f t="shared" si="7"/>
        <v>830127</v>
      </c>
      <c r="G132" s="10">
        <f t="shared" si="4"/>
        <v>69177.25</v>
      </c>
    </row>
    <row r="133" spans="1:7" x14ac:dyDescent="0.25">
      <c r="A133" s="1">
        <v>39203</v>
      </c>
      <c r="B133" s="18">
        <v>46677</v>
      </c>
      <c r="C133" s="18">
        <v>21946</v>
      </c>
      <c r="D133" s="18">
        <v>150</v>
      </c>
      <c r="E133" s="18">
        <f t="shared" si="8"/>
        <v>68773</v>
      </c>
      <c r="F133" s="20">
        <f t="shared" si="7"/>
        <v>829290</v>
      </c>
      <c r="G133" s="10">
        <f t="shared" si="4"/>
        <v>69107.5</v>
      </c>
    </row>
    <row r="134" spans="1:7" x14ac:dyDescent="0.25">
      <c r="A134" s="1">
        <v>39234</v>
      </c>
      <c r="B134" s="18">
        <v>46569</v>
      </c>
      <c r="C134" s="18">
        <v>21698</v>
      </c>
      <c r="D134" s="18">
        <v>152</v>
      </c>
      <c r="E134" s="18">
        <f t="shared" si="8"/>
        <v>68419</v>
      </c>
      <c r="F134" s="20">
        <f t="shared" si="7"/>
        <v>828302</v>
      </c>
      <c r="G134" s="10">
        <f t="shared" si="4"/>
        <v>69025.166666666672</v>
      </c>
    </row>
    <row r="135" spans="1:7" x14ac:dyDescent="0.25">
      <c r="A135" s="1">
        <v>39264</v>
      </c>
      <c r="B135" s="18">
        <v>46356</v>
      </c>
      <c r="C135" s="18">
        <v>21506</v>
      </c>
      <c r="D135" s="18">
        <v>153</v>
      </c>
      <c r="E135" s="18">
        <f t="shared" si="8"/>
        <v>68015</v>
      </c>
      <c r="F135" s="20">
        <f t="shared" si="7"/>
        <v>826911</v>
      </c>
      <c r="G135" s="10">
        <f t="shared" si="4"/>
        <v>68909.25</v>
      </c>
    </row>
    <row r="136" spans="1:7" x14ac:dyDescent="0.25">
      <c r="A136" s="1">
        <v>39295</v>
      </c>
      <c r="B136" s="18">
        <v>46335</v>
      </c>
      <c r="C136" s="18">
        <v>21574</v>
      </c>
      <c r="D136" s="18">
        <v>151</v>
      </c>
      <c r="E136" s="18">
        <f t="shared" si="8"/>
        <v>68060</v>
      </c>
      <c r="F136" s="20">
        <f t="shared" si="7"/>
        <v>826064</v>
      </c>
      <c r="G136" s="10">
        <f t="shared" si="4"/>
        <v>68838.666666666672</v>
      </c>
    </row>
    <row r="137" spans="1:7" x14ac:dyDescent="0.25">
      <c r="A137" s="1">
        <v>39326</v>
      </c>
      <c r="B137" s="18">
        <v>46087</v>
      </c>
      <c r="C137" s="18">
        <v>21493</v>
      </c>
      <c r="D137" s="18">
        <v>150</v>
      </c>
      <c r="E137" s="18">
        <f t="shared" si="8"/>
        <v>67730</v>
      </c>
      <c r="F137" s="20">
        <f t="shared" si="7"/>
        <v>825165</v>
      </c>
      <c r="G137" s="10">
        <f t="shared" si="4"/>
        <v>68763.75</v>
      </c>
    </row>
    <row r="138" spans="1:7" x14ac:dyDescent="0.25">
      <c r="A138" s="1">
        <v>39356</v>
      </c>
      <c r="B138" s="18">
        <v>46154</v>
      </c>
      <c r="C138" s="18">
        <v>21392</v>
      </c>
      <c r="D138" s="18">
        <v>153</v>
      </c>
      <c r="E138" s="18">
        <f t="shared" si="8"/>
        <v>67699</v>
      </c>
      <c r="F138" s="20">
        <f t="shared" si="7"/>
        <v>824397</v>
      </c>
      <c r="G138" s="10">
        <f t="shared" si="4"/>
        <v>68699.75</v>
      </c>
    </row>
    <row r="139" spans="1:7" x14ac:dyDescent="0.25">
      <c r="A139" s="1">
        <v>39387</v>
      </c>
      <c r="B139" s="18">
        <v>45994</v>
      </c>
      <c r="C139" s="18">
        <v>21682</v>
      </c>
      <c r="D139" s="18">
        <v>155</v>
      </c>
      <c r="E139" s="18">
        <f t="shared" si="8"/>
        <v>67831</v>
      </c>
      <c r="F139" s="20">
        <f t="shared" si="7"/>
        <v>823548</v>
      </c>
      <c r="G139" s="10">
        <f t="shared" si="4"/>
        <v>68629</v>
      </c>
    </row>
    <row r="140" spans="1:7" x14ac:dyDescent="0.25">
      <c r="A140" s="1">
        <v>39417</v>
      </c>
      <c r="B140" s="18">
        <v>45981</v>
      </c>
      <c r="C140" s="18">
        <v>21604</v>
      </c>
      <c r="D140" s="18">
        <v>150</v>
      </c>
      <c r="E140" s="18">
        <f t="shared" si="8"/>
        <v>67735</v>
      </c>
      <c r="F140" s="20">
        <f>SUM(E129:E140)</f>
        <v>823018</v>
      </c>
      <c r="G140" s="15">
        <f t="shared" si="4"/>
        <v>68584.833333333328</v>
      </c>
    </row>
    <row r="141" spans="1:7" x14ac:dyDescent="0.25">
      <c r="A141" s="1">
        <v>39448</v>
      </c>
      <c r="B141" s="18">
        <v>45981</v>
      </c>
      <c r="C141" s="18">
        <v>21604</v>
      </c>
      <c r="D141" s="18">
        <v>150</v>
      </c>
      <c r="E141" s="18">
        <f t="shared" ref="E141:E152" si="9">SUM(B141:D141)</f>
        <v>67735</v>
      </c>
      <c r="F141" s="20">
        <f t="shared" ref="F141:F152" si="10">SUM(E130:E141)</f>
        <v>817862</v>
      </c>
      <c r="G141" s="10">
        <f t="shared" si="4"/>
        <v>68155.166666666672</v>
      </c>
    </row>
    <row r="142" spans="1:7" x14ac:dyDescent="0.25">
      <c r="A142" s="1">
        <v>39479</v>
      </c>
      <c r="B142" s="18">
        <v>45948</v>
      </c>
      <c r="C142" s="18">
        <v>21552</v>
      </c>
      <c r="D142" s="18">
        <v>147</v>
      </c>
      <c r="E142" s="18">
        <f t="shared" si="9"/>
        <v>67647</v>
      </c>
      <c r="F142" s="20">
        <f t="shared" si="10"/>
        <v>816872</v>
      </c>
      <c r="G142" s="10">
        <f t="shared" si="4"/>
        <v>68072.666666666672</v>
      </c>
    </row>
    <row r="143" spans="1:7" x14ac:dyDescent="0.25">
      <c r="A143" s="1">
        <v>39508</v>
      </c>
      <c r="B143" s="18">
        <v>45837</v>
      </c>
      <c r="C143" s="18">
        <v>21649</v>
      </c>
      <c r="D143" s="18">
        <v>146</v>
      </c>
      <c r="E143" s="18">
        <f t="shared" si="9"/>
        <v>67632</v>
      </c>
      <c r="F143" s="20">
        <f t="shared" si="10"/>
        <v>815884</v>
      </c>
      <c r="G143" s="10">
        <f t="shared" si="4"/>
        <v>67990.333333333328</v>
      </c>
    </row>
    <row r="144" spans="1:7" x14ac:dyDescent="0.25">
      <c r="A144" s="1">
        <v>39539</v>
      </c>
      <c r="B144" s="18">
        <v>45715</v>
      </c>
      <c r="C144" s="18">
        <v>21749</v>
      </c>
      <c r="D144" s="18">
        <v>149</v>
      </c>
      <c r="E144" s="18">
        <f t="shared" si="9"/>
        <v>67613</v>
      </c>
      <c r="F144" s="20">
        <f t="shared" si="10"/>
        <v>814889</v>
      </c>
      <c r="G144" s="10">
        <f t="shared" si="4"/>
        <v>67907.416666666672</v>
      </c>
    </row>
    <row r="145" spans="1:7" x14ac:dyDescent="0.25">
      <c r="A145" s="1">
        <v>39569</v>
      </c>
      <c r="B145" s="18">
        <v>45596</v>
      </c>
      <c r="C145" s="18">
        <v>21303</v>
      </c>
      <c r="D145" s="18">
        <v>147</v>
      </c>
      <c r="E145" s="18">
        <f t="shared" si="9"/>
        <v>67046</v>
      </c>
      <c r="F145" s="20">
        <f t="shared" si="10"/>
        <v>813162</v>
      </c>
      <c r="G145" s="10">
        <f t="shared" si="4"/>
        <v>67763.5</v>
      </c>
    </row>
    <row r="146" spans="1:7" x14ac:dyDescent="0.25">
      <c r="A146" s="1">
        <v>39600</v>
      </c>
      <c r="B146" s="18">
        <v>45438</v>
      </c>
      <c r="C146" s="18">
        <v>21524</v>
      </c>
      <c r="D146" s="18">
        <v>150</v>
      </c>
      <c r="E146" s="18">
        <f t="shared" si="9"/>
        <v>67112</v>
      </c>
      <c r="F146" s="20">
        <f t="shared" si="10"/>
        <v>811855</v>
      </c>
      <c r="G146" s="10">
        <f t="shared" si="4"/>
        <v>67654.583333333328</v>
      </c>
    </row>
    <row r="147" spans="1:7" x14ac:dyDescent="0.25">
      <c r="A147" s="1">
        <v>39630</v>
      </c>
      <c r="B147" s="18">
        <v>45206</v>
      </c>
      <c r="C147" s="18">
        <v>21581</v>
      </c>
      <c r="D147" s="18">
        <v>147</v>
      </c>
      <c r="E147" s="18">
        <f t="shared" si="9"/>
        <v>66934</v>
      </c>
      <c r="F147" s="20">
        <f t="shared" si="10"/>
        <v>810774</v>
      </c>
      <c r="G147" s="10">
        <f t="shared" si="4"/>
        <v>67564.5</v>
      </c>
    </row>
    <row r="148" spans="1:7" x14ac:dyDescent="0.25">
      <c r="A148" s="1">
        <v>39661</v>
      </c>
      <c r="B148" s="18">
        <v>44966</v>
      </c>
      <c r="C148" s="18">
        <v>21190</v>
      </c>
      <c r="D148" s="18">
        <v>150</v>
      </c>
      <c r="E148" s="18">
        <f t="shared" si="9"/>
        <v>66306</v>
      </c>
      <c r="F148" s="20">
        <f t="shared" si="10"/>
        <v>809020</v>
      </c>
      <c r="G148" s="10">
        <f t="shared" si="4"/>
        <v>67418.333333333328</v>
      </c>
    </row>
    <row r="149" spans="1:7" x14ac:dyDescent="0.25">
      <c r="A149" s="1">
        <v>39692</v>
      </c>
      <c r="B149" s="18">
        <v>44823</v>
      </c>
      <c r="C149" s="18">
        <v>21242</v>
      </c>
      <c r="D149" s="18">
        <v>148</v>
      </c>
      <c r="E149" s="18">
        <f t="shared" si="9"/>
        <v>66213</v>
      </c>
      <c r="F149" s="20">
        <f t="shared" si="10"/>
        <v>807503</v>
      </c>
      <c r="G149" s="10">
        <f>+F149/12</f>
        <v>67291.916666666672</v>
      </c>
    </row>
    <row r="150" spans="1:7" x14ac:dyDescent="0.25">
      <c r="A150" s="1">
        <v>39722</v>
      </c>
      <c r="B150" s="18">
        <v>44700</v>
      </c>
      <c r="C150" s="18">
        <v>21123</v>
      </c>
      <c r="D150" s="18">
        <v>147</v>
      </c>
      <c r="E150" s="18">
        <f t="shared" si="9"/>
        <v>65970</v>
      </c>
      <c r="F150" s="20">
        <f>SUM(E139:E150)</f>
        <v>805774</v>
      </c>
      <c r="G150" s="10">
        <f>+F150/12</f>
        <v>67147.833333333328</v>
      </c>
    </row>
    <row r="151" spans="1:7" x14ac:dyDescent="0.25">
      <c r="A151" s="1">
        <v>39753</v>
      </c>
      <c r="B151" s="18">
        <v>44450</v>
      </c>
      <c r="C151" s="18">
        <v>21344</v>
      </c>
      <c r="D151" s="18">
        <v>145</v>
      </c>
      <c r="E151" s="18">
        <f t="shared" si="9"/>
        <v>65939</v>
      </c>
      <c r="F151" s="20">
        <f t="shared" si="10"/>
        <v>803882</v>
      </c>
      <c r="G151" s="10">
        <f>+F151/12</f>
        <v>66990.166666666672</v>
      </c>
    </row>
    <row r="152" spans="1:7" x14ac:dyDescent="0.25">
      <c r="A152" s="1">
        <v>39783</v>
      </c>
      <c r="B152" s="18">
        <v>44176</v>
      </c>
      <c r="C152" s="18">
        <v>21263</v>
      </c>
      <c r="D152" s="18">
        <v>142</v>
      </c>
      <c r="E152" s="18">
        <f t="shared" si="9"/>
        <v>65581</v>
      </c>
      <c r="F152" s="20">
        <f t="shared" si="10"/>
        <v>801728</v>
      </c>
      <c r="G152" s="15">
        <f>+F152/12</f>
        <v>66810.666666666672</v>
      </c>
    </row>
    <row r="153" spans="1:7" x14ac:dyDescent="0.25">
      <c r="A153" s="1">
        <v>39814</v>
      </c>
      <c r="B153" s="18">
        <v>44073</v>
      </c>
      <c r="C153" s="18">
        <v>20999</v>
      </c>
      <c r="D153" s="18">
        <v>142</v>
      </c>
      <c r="E153" s="18">
        <f t="shared" ref="E153:E186" si="11">SUM(B153:D153)</f>
        <v>65214</v>
      </c>
      <c r="F153" s="20">
        <f t="shared" ref="F153:F162" si="12">SUM(E142:E153)</f>
        <v>799207</v>
      </c>
      <c r="G153" s="10">
        <f t="shared" ref="G153:G175" si="13">+F153/12</f>
        <v>66600.583333333328</v>
      </c>
    </row>
    <row r="154" spans="1:7" x14ac:dyDescent="0.25">
      <c r="A154" s="1">
        <v>39845</v>
      </c>
      <c r="B154" s="18">
        <v>43951</v>
      </c>
      <c r="C154" s="18">
        <v>21083</v>
      </c>
      <c r="D154" s="18">
        <v>143</v>
      </c>
      <c r="E154" s="18">
        <f t="shared" si="11"/>
        <v>65177</v>
      </c>
      <c r="F154" s="20">
        <f t="shared" si="12"/>
        <v>796737</v>
      </c>
      <c r="G154" s="10">
        <f t="shared" si="13"/>
        <v>66394.75</v>
      </c>
    </row>
    <row r="155" spans="1:7" x14ac:dyDescent="0.25">
      <c r="A155" s="1">
        <v>39873</v>
      </c>
      <c r="B155" s="18">
        <v>43766</v>
      </c>
      <c r="C155" s="18">
        <v>21228</v>
      </c>
      <c r="D155" s="18">
        <v>140</v>
      </c>
      <c r="E155" s="18">
        <f t="shared" si="11"/>
        <v>65134</v>
      </c>
      <c r="F155" s="20">
        <f t="shared" si="12"/>
        <v>794239</v>
      </c>
      <c r="G155" s="10">
        <f t="shared" si="13"/>
        <v>66186.583333333328</v>
      </c>
    </row>
    <row r="156" spans="1:7" x14ac:dyDescent="0.25">
      <c r="A156" s="1">
        <v>39904</v>
      </c>
      <c r="B156" s="18">
        <v>43555</v>
      </c>
      <c r="C156" s="18">
        <v>20868</v>
      </c>
      <c r="D156" s="18">
        <v>137</v>
      </c>
      <c r="E156" s="18">
        <f t="shared" si="11"/>
        <v>64560</v>
      </c>
      <c r="F156" s="20">
        <f t="shared" si="12"/>
        <v>791186</v>
      </c>
      <c r="G156" s="10">
        <f t="shared" si="13"/>
        <v>65932.166666666672</v>
      </c>
    </row>
    <row r="157" spans="1:7" x14ac:dyDescent="0.25">
      <c r="A157" s="1">
        <v>39934</v>
      </c>
      <c r="B157" s="18">
        <v>43495</v>
      </c>
      <c r="C157" s="18">
        <v>20939</v>
      </c>
      <c r="D157" s="18">
        <v>136</v>
      </c>
      <c r="E157" s="18">
        <f t="shared" si="11"/>
        <v>64570</v>
      </c>
      <c r="F157" s="20">
        <f t="shared" si="12"/>
        <v>788710</v>
      </c>
      <c r="G157" s="10">
        <f t="shared" si="13"/>
        <v>65725.833333333328</v>
      </c>
    </row>
    <row r="158" spans="1:7" x14ac:dyDescent="0.25">
      <c r="A158" s="1">
        <v>39965</v>
      </c>
      <c r="B158" s="18">
        <v>43419</v>
      </c>
      <c r="C158" s="18">
        <v>20871</v>
      </c>
      <c r="D158" s="18">
        <v>135</v>
      </c>
      <c r="E158" s="18">
        <f t="shared" si="11"/>
        <v>64425</v>
      </c>
      <c r="F158" s="20">
        <f t="shared" si="12"/>
        <v>786023</v>
      </c>
      <c r="G158" s="10">
        <f t="shared" si="13"/>
        <v>65501.916666666664</v>
      </c>
    </row>
    <row r="159" spans="1:7" x14ac:dyDescent="0.25">
      <c r="A159" s="1">
        <v>39995</v>
      </c>
      <c r="B159" s="18">
        <v>43306</v>
      </c>
      <c r="C159" s="18">
        <v>20801</v>
      </c>
      <c r="D159" s="18">
        <v>135</v>
      </c>
      <c r="E159" s="18">
        <f t="shared" si="11"/>
        <v>64242</v>
      </c>
      <c r="F159" s="20">
        <f t="shared" si="12"/>
        <v>783331</v>
      </c>
      <c r="G159" s="10">
        <f t="shared" si="13"/>
        <v>65277.583333333336</v>
      </c>
    </row>
    <row r="160" spans="1:7" x14ac:dyDescent="0.25">
      <c r="A160" s="1">
        <v>40026</v>
      </c>
      <c r="B160" s="18">
        <v>43365</v>
      </c>
      <c r="C160" s="18">
        <v>20771</v>
      </c>
      <c r="D160" s="18">
        <v>136</v>
      </c>
      <c r="E160" s="18">
        <f t="shared" si="11"/>
        <v>64272</v>
      </c>
      <c r="F160" s="20">
        <f t="shared" si="12"/>
        <v>781297</v>
      </c>
      <c r="G160" s="10">
        <f t="shared" si="13"/>
        <v>65108.083333333336</v>
      </c>
    </row>
    <row r="161" spans="1:7" x14ac:dyDescent="0.25">
      <c r="A161" s="1">
        <v>40057</v>
      </c>
      <c r="B161" s="18">
        <v>43281</v>
      </c>
      <c r="C161" s="18">
        <v>20488</v>
      </c>
      <c r="D161" s="18">
        <v>170</v>
      </c>
      <c r="E161" s="18">
        <f t="shared" si="11"/>
        <v>63939</v>
      </c>
      <c r="F161" s="20">
        <f t="shared" si="12"/>
        <v>779023</v>
      </c>
      <c r="G161" s="10">
        <f>+F161/12</f>
        <v>64918.583333333336</v>
      </c>
    </row>
    <row r="162" spans="1:7" x14ac:dyDescent="0.25">
      <c r="A162" s="1">
        <v>40087</v>
      </c>
      <c r="B162" s="18">
        <v>43110</v>
      </c>
      <c r="C162" s="18">
        <v>20782</v>
      </c>
      <c r="D162" s="18">
        <v>133</v>
      </c>
      <c r="E162" s="18">
        <f t="shared" si="11"/>
        <v>64025</v>
      </c>
      <c r="F162" s="20">
        <f t="shared" si="12"/>
        <v>777078</v>
      </c>
      <c r="G162" s="10">
        <f t="shared" si="13"/>
        <v>64756.5</v>
      </c>
    </row>
    <row r="163" spans="1:7" x14ac:dyDescent="0.25">
      <c r="A163" s="1">
        <v>40118</v>
      </c>
      <c r="B163" s="18">
        <v>43093</v>
      </c>
      <c r="C163" s="18">
        <v>20945</v>
      </c>
      <c r="D163" s="18">
        <v>130</v>
      </c>
      <c r="E163" s="18">
        <f t="shared" si="11"/>
        <v>64168</v>
      </c>
      <c r="F163" s="20">
        <f>SUM(E152:E163)</f>
        <v>775307</v>
      </c>
      <c r="G163" s="10">
        <f t="shared" si="13"/>
        <v>64608.916666666664</v>
      </c>
    </row>
    <row r="164" spans="1:7" x14ac:dyDescent="0.25">
      <c r="A164" s="1">
        <v>40148</v>
      </c>
      <c r="B164" s="18">
        <v>42899</v>
      </c>
      <c r="C164" s="18">
        <v>20468</v>
      </c>
      <c r="D164" s="18">
        <v>132</v>
      </c>
      <c r="E164" s="18">
        <f t="shared" si="11"/>
        <v>63499</v>
      </c>
      <c r="F164" s="20">
        <f>SUM(E153:E164)</f>
        <v>773225</v>
      </c>
      <c r="G164" s="15">
        <f>+F164/12</f>
        <v>64435.416666666664</v>
      </c>
    </row>
    <row r="165" spans="1:7" x14ac:dyDescent="0.25">
      <c r="A165" s="1">
        <v>40179</v>
      </c>
      <c r="B165" s="18">
        <v>43043</v>
      </c>
      <c r="C165" s="18">
        <v>20550</v>
      </c>
      <c r="D165" s="18">
        <v>129</v>
      </c>
      <c r="E165" s="18">
        <f t="shared" si="11"/>
        <v>63722</v>
      </c>
      <c r="F165" s="20">
        <f t="shared" ref="F165:F175" si="14">SUM(E154:E165)</f>
        <v>771733</v>
      </c>
      <c r="G165" s="10">
        <f t="shared" si="13"/>
        <v>64311.083333333336</v>
      </c>
    </row>
    <row r="166" spans="1:7" x14ac:dyDescent="0.25">
      <c r="A166" s="1">
        <v>40210</v>
      </c>
      <c r="B166" s="18">
        <v>42716</v>
      </c>
      <c r="C166" s="18">
        <v>20438</v>
      </c>
      <c r="D166" s="18">
        <v>141</v>
      </c>
      <c r="E166" s="18">
        <f t="shared" si="11"/>
        <v>63295</v>
      </c>
      <c r="F166" s="20">
        <f t="shared" si="14"/>
        <v>769851</v>
      </c>
      <c r="G166" s="10">
        <f t="shared" si="13"/>
        <v>64154.25</v>
      </c>
    </row>
    <row r="167" spans="1:7" x14ac:dyDescent="0.25">
      <c r="A167" s="1">
        <v>40238</v>
      </c>
      <c r="B167" s="18">
        <v>42706</v>
      </c>
      <c r="C167" s="18">
        <v>20478</v>
      </c>
      <c r="D167" s="18">
        <v>129</v>
      </c>
      <c r="E167" s="18">
        <f t="shared" si="11"/>
        <v>63313</v>
      </c>
      <c r="F167" s="20">
        <f>SUM(E156:E167)</f>
        <v>768030</v>
      </c>
      <c r="G167" s="10">
        <f t="shared" si="13"/>
        <v>64002.5</v>
      </c>
    </row>
    <row r="168" spans="1:7" x14ac:dyDescent="0.25">
      <c r="A168" s="1">
        <v>40269</v>
      </c>
      <c r="B168" s="18">
        <v>42642</v>
      </c>
      <c r="C168" s="18">
        <v>20468</v>
      </c>
      <c r="D168" s="18">
        <v>129</v>
      </c>
      <c r="E168" s="18">
        <f t="shared" si="11"/>
        <v>63239</v>
      </c>
      <c r="F168" s="20">
        <f t="shared" si="14"/>
        <v>766709</v>
      </c>
      <c r="G168" s="10">
        <f t="shared" si="13"/>
        <v>63892.416666666664</v>
      </c>
    </row>
    <row r="169" spans="1:7" x14ac:dyDescent="0.25">
      <c r="A169" s="1">
        <v>40299</v>
      </c>
      <c r="B169" s="18">
        <v>42579</v>
      </c>
      <c r="C169" s="18">
        <v>20555</v>
      </c>
      <c r="D169" s="18">
        <v>124</v>
      </c>
      <c r="E169" s="18">
        <f t="shared" si="11"/>
        <v>63258</v>
      </c>
      <c r="F169" s="20">
        <f t="shared" si="14"/>
        <v>765397</v>
      </c>
      <c r="G169" s="10">
        <f t="shared" si="13"/>
        <v>63783.083333333336</v>
      </c>
    </row>
    <row r="170" spans="1:7" x14ac:dyDescent="0.25">
      <c r="A170" s="1">
        <v>40330</v>
      </c>
      <c r="B170" s="18">
        <v>42515</v>
      </c>
      <c r="C170" s="18">
        <v>20391</v>
      </c>
      <c r="D170" s="18">
        <v>125</v>
      </c>
      <c r="E170" s="18">
        <f t="shared" si="11"/>
        <v>63031</v>
      </c>
      <c r="F170" s="20">
        <f t="shared" si="14"/>
        <v>764003</v>
      </c>
      <c r="G170" s="10">
        <f t="shared" si="13"/>
        <v>63666.916666666664</v>
      </c>
    </row>
    <row r="171" spans="1:7" x14ac:dyDescent="0.25">
      <c r="A171" s="1">
        <v>40360</v>
      </c>
      <c r="B171" s="18">
        <v>42454</v>
      </c>
      <c r="C171" s="18">
        <v>20579</v>
      </c>
      <c r="D171" s="18">
        <v>124</v>
      </c>
      <c r="E171" s="18">
        <f t="shared" si="11"/>
        <v>63157</v>
      </c>
      <c r="F171" s="20">
        <f t="shared" si="14"/>
        <v>762918</v>
      </c>
      <c r="G171" s="10">
        <f t="shared" si="13"/>
        <v>63576.5</v>
      </c>
    </row>
    <row r="172" spans="1:7" x14ac:dyDescent="0.25">
      <c r="A172" s="1">
        <v>40391</v>
      </c>
      <c r="B172" s="18">
        <v>42458</v>
      </c>
      <c r="C172" s="18">
        <v>20468</v>
      </c>
      <c r="D172" s="18">
        <v>124</v>
      </c>
      <c r="E172" s="18">
        <f t="shared" si="11"/>
        <v>63050</v>
      </c>
      <c r="F172" s="20">
        <f t="shared" si="14"/>
        <v>761696</v>
      </c>
      <c r="G172" s="10">
        <f t="shared" si="13"/>
        <v>63474.666666666664</v>
      </c>
    </row>
    <row r="173" spans="1:7" x14ac:dyDescent="0.25">
      <c r="A173" s="1">
        <v>40422</v>
      </c>
      <c r="B173" s="18">
        <v>42397</v>
      </c>
      <c r="C173" s="18">
        <v>20621</v>
      </c>
      <c r="D173" s="18">
        <v>124</v>
      </c>
      <c r="E173" s="18">
        <f t="shared" si="11"/>
        <v>63142</v>
      </c>
      <c r="F173" s="20">
        <f t="shared" si="14"/>
        <v>760899</v>
      </c>
      <c r="G173" s="10">
        <f t="shared" si="13"/>
        <v>63408.25</v>
      </c>
    </row>
    <row r="174" spans="1:7" x14ac:dyDescent="0.25">
      <c r="A174" s="1">
        <v>40452</v>
      </c>
      <c r="B174" s="18">
        <v>42407</v>
      </c>
      <c r="C174" s="18">
        <v>20605</v>
      </c>
      <c r="D174" s="18">
        <v>125</v>
      </c>
      <c r="E174" s="18">
        <f t="shared" si="11"/>
        <v>63137</v>
      </c>
      <c r="F174" s="20">
        <f t="shared" si="14"/>
        <v>760011</v>
      </c>
      <c r="G174" s="10">
        <f t="shared" si="13"/>
        <v>63334.25</v>
      </c>
    </row>
    <row r="175" spans="1:7" x14ac:dyDescent="0.25">
      <c r="A175" s="1">
        <v>40483</v>
      </c>
      <c r="B175" s="18">
        <v>42331</v>
      </c>
      <c r="C175" s="18">
        <v>20493</v>
      </c>
      <c r="D175" s="18">
        <v>124</v>
      </c>
      <c r="E175" s="18">
        <f t="shared" si="11"/>
        <v>62948</v>
      </c>
      <c r="F175" s="20">
        <f t="shared" si="14"/>
        <v>758791</v>
      </c>
      <c r="G175" s="10">
        <f t="shared" si="13"/>
        <v>63232.583333333336</v>
      </c>
    </row>
    <row r="176" spans="1:7" x14ac:dyDescent="0.25">
      <c r="A176" s="1">
        <v>40513</v>
      </c>
      <c r="B176" s="18">
        <v>42293</v>
      </c>
      <c r="C176" s="18">
        <v>20115</v>
      </c>
      <c r="D176" s="18">
        <v>124</v>
      </c>
      <c r="E176" s="18">
        <f t="shared" si="11"/>
        <v>62532</v>
      </c>
      <c r="F176" s="20">
        <f>SUM(E165:E176)</f>
        <v>757824</v>
      </c>
      <c r="G176" s="15">
        <f>+F176/12</f>
        <v>63152</v>
      </c>
    </row>
    <row r="177" spans="1:7" x14ac:dyDescent="0.25">
      <c r="A177" s="1">
        <v>40544</v>
      </c>
      <c r="B177" s="9">
        <v>42495</v>
      </c>
      <c r="C177" s="9">
        <v>20483</v>
      </c>
      <c r="D177" s="18">
        <v>124</v>
      </c>
      <c r="E177" s="18">
        <f t="shared" si="11"/>
        <v>63102</v>
      </c>
      <c r="F177" s="20">
        <f>SUM(E166:E177)</f>
        <v>757204</v>
      </c>
      <c r="G177" s="10">
        <f>+F177/12</f>
        <v>63100.333333333336</v>
      </c>
    </row>
    <row r="178" spans="1:7" x14ac:dyDescent="0.25">
      <c r="A178" s="1">
        <v>40575</v>
      </c>
      <c r="B178" s="9">
        <v>42300</v>
      </c>
      <c r="C178" s="9">
        <v>20494</v>
      </c>
      <c r="D178" s="18">
        <v>121</v>
      </c>
      <c r="E178" s="18">
        <f t="shared" si="11"/>
        <v>62915</v>
      </c>
      <c r="F178" s="20">
        <f t="shared" ref="F178:F182" si="15">SUM(E167:E178)</f>
        <v>756824</v>
      </c>
      <c r="G178" s="10">
        <f t="shared" ref="G178:G187" si="16">+F178/12</f>
        <v>63068.666666666664</v>
      </c>
    </row>
    <row r="179" spans="1:7" x14ac:dyDescent="0.25">
      <c r="A179" s="1">
        <v>40603</v>
      </c>
      <c r="B179" s="9">
        <v>42285</v>
      </c>
      <c r="C179" s="9">
        <v>20405</v>
      </c>
      <c r="D179" s="18">
        <v>121</v>
      </c>
      <c r="E179" s="18">
        <f t="shared" si="11"/>
        <v>62811</v>
      </c>
      <c r="F179" s="20">
        <f t="shared" si="15"/>
        <v>756322</v>
      </c>
      <c r="G179" s="10">
        <f t="shared" si="16"/>
        <v>63026.833333333336</v>
      </c>
    </row>
    <row r="180" spans="1:7" x14ac:dyDescent="0.25">
      <c r="A180" s="1">
        <v>40634</v>
      </c>
      <c r="B180" s="9">
        <v>42346</v>
      </c>
      <c r="C180" s="9">
        <v>20464</v>
      </c>
      <c r="D180" s="18">
        <v>120</v>
      </c>
      <c r="E180" s="18">
        <f t="shared" si="11"/>
        <v>62930</v>
      </c>
      <c r="F180" s="20">
        <f t="shared" si="15"/>
        <v>756013</v>
      </c>
      <c r="G180" s="10">
        <f t="shared" si="16"/>
        <v>63001.083333333336</v>
      </c>
    </row>
    <row r="181" spans="1:7" x14ac:dyDescent="0.25">
      <c r="A181" s="1">
        <v>40664</v>
      </c>
      <c r="B181" s="9">
        <v>42271</v>
      </c>
      <c r="C181" s="9">
        <v>20418</v>
      </c>
      <c r="D181" s="18">
        <v>120</v>
      </c>
      <c r="E181" s="18">
        <f t="shared" si="11"/>
        <v>62809</v>
      </c>
      <c r="F181" s="20">
        <f t="shared" si="15"/>
        <v>755564</v>
      </c>
      <c r="G181" s="10">
        <f t="shared" si="16"/>
        <v>62963.666666666664</v>
      </c>
    </row>
    <row r="182" spans="1:7" x14ac:dyDescent="0.25">
      <c r="A182" s="1">
        <v>40695</v>
      </c>
      <c r="B182" s="9">
        <v>42311</v>
      </c>
      <c r="C182" s="9">
        <v>20377</v>
      </c>
      <c r="D182" s="18">
        <v>120</v>
      </c>
      <c r="E182" s="18">
        <f t="shared" si="11"/>
        <v>62808</v>
      </c>
      <c r="F182" s="20">
        <f t="shared" si="15"/>
        <v>755341</v>
      </c>
      <c r="G182" s="10">
        <f t="shared" si="16"/>
        <v>62945.083333333336</v>
      </c>
    </row>
    <row r="183" spans="1:7" x14ac:dyDescent="0.25">
      <c r="A183" s="1">
        <v>40725</v>
      </c>
      <c r="B183" s="9">
        <v>42121</v>
      </c>
      <c r="C183" s="9">
        <v>20196</v>
      </c>
      <c r="D183" s="18">
        <v>121</v>
      </c>
      <c r="E183" s="18">
        <f t="shared" si="11"/>
        <v>62438</v>
      </c>
      <c r="F183" s="20">
        <f t="shared" ref="F183:F200" si="17">SUM(E172:E183)</f>
        <v>754622</v>
      </c>
      <c r="G183" s="10">
        <f t="shared" si="16"/>
        <v>62885.166666666664</v>
      </c>
    </row>
    <row r="184" spans="1:7" x14ac:dyDescent="0.25">
      <c r="A184" s="1">
        <v>40756</v>
      </c>
      <c r="B184" s="9">
        <v>42071</v>
      </c>
      <c r="C184" s="9">
        <v>20253</v>
      </c>
      <c r="D184" s="18">
        <v>123</v>
      </c>
      <c r="E184" s="18">
        <f t="shared" si="11"/>
        <v>62447</v>
      </c>
      <c r="F184" s="20">
        <f t="shared" si="17"/>
        <v>754019</v>
      </c>
      <c r="G184" s="10">
        <f t="shared" si="16"/>
        <v>62834.916666666664</v>
      </c>
    </row>
    <row r="185" spans="1:7" x14ac:dyDescent="0.25">
      <c r="A185" s="1">
        <v>40787</v>
      </c>
      <c r="B185" s="9">
        <v>41982</v>
      </c>
      <c r="C185" s="9">
        <v>20653</v>
      </c>
      <c r="D185" s="18">
        <v>125</v>
      </c>
      <c r="E185" s="18">
        <f t="shared" si="11"/>
        <v>62760</v>
      </c>
      <c r="F185" s="20">
        <f t="shared" si="17"/>
        <v>753637</v>
      </c>
      <c r="G185" s="10">
        <f t="shared" si="16"/>
        <v>62803.083333333336</v>
      </c>
    </row>
    <row r="186" spans="1:7" x14ac:dyDescent="0.25">
      <c r="A186" s="1">
        <v>40817</v>
      </c>
      <c r="B186" s="9">
        <v>42023</v>
      </c>
      <c r="C186" s="9">
        <v>20592</v>
      </c>
      <c r="D186" s="18">
        <v>122</v>
      </c>
      <c r="E186" s="18">
        <f t="shared" si="11"/>
        <v>62737</v>
      </c>
      <c r="F186" s="20">
        <f t="shared" si="17"/>
        <v>753237</v>
      </c>
      <c r="G186" s="10">
        <f t="shared" si="16"/>
        <v>62769.75</v>
      </c>
    </row>
    <row r="187" spans="1:7" x14ac:dyDescent="0.25">
      <c r="A187" s="1">
        <v>40848</v>
      </c>
      <c r="B187" s="9">
        <v>41692</v>
      </c>
      <c r="C187" s="9">
        <v>20494</v>
      </c>
      <c r="D187" s="18">
        <v>122</v>
      </c>
      <c r="E187" s="18">
        <f t="shared" ref="E187:E188" si="18">SUM(B187:D187)</f>
        <v>62308</v>
      </c>
      <c r="F187" s="20">
        <f t="shared" si="17"/>
        <v>752597</v>
      </c>
      <c r="G187" s="10">
        <f t="shared" si="16"/>
        <v>62716.416666666664</v>
      </c>
    </row>
    <row r="188" spans="1:7" x14ac:dyDescent="0.25">
      <c r="A188" s="1">
        <v>40878</v>
      </c>
      <c r="B188" s="9">
        <v>41711</v>
      </c>
      <c r="C188" s="9">
        <v>20410</v>
      </c>
      <c r="D188" s="18">
        <v>121</v>
      </c>
      <c r="E188" s="18">
        <f t="shared" si="18"/>
        <v>62242</v>
      </c>
      <c r="F188" s="20">
        <f t="shared" si="17"/>
        <v>752307</v>
      </c>
      <c r="G188" s="26">
        <f>+F188/12</f>
        <v>62692.25</v>
      </c>
    </row>
    <row r="189" spans="1:7" outlineLevel="1" x14ac:dyDescent="0.25">
      <c r="A189" s="1">
        <v>40909</v>
      </c>
      <c r="B189" s="9">
        <v>41803</v>
      </c>
      <c r="C189" s="9">
        <v>20570</v>
      </c>
      <c r="D189" s="18">
        <v>123</v>
      </c>
      <c r="E189" s="18">
        <f t="shared" ref="E189:E200" si="19">SUM(B189:D189)</f>
        <v>62496</v>
      </c>
      <c r="F189" s="20">
        <f t="shared" si="17"/>
        <v>751701</v>
      </c>
      <c r="G189" s="16">
        <f t="shared" ref="G189:G200" si="20">+F189/12</f>
        <v>62641.75</v>
      </c>
    </row>
    <row r="190" spans="1:7" outlineLevel="1" x14ac:dyDescent="0.25">
      <c r="A190" s="1">
        <v>40940</v>
      </c>
      <c r="B190" s="9">
        <v>41827</v>
      </c>
      <c r="C190" s="9">
        <v>20339</v>
      </c>
      <c r="D190" s="18">
        <v>123</v>
      </c>
      <c r="E190" s="18">
        <f t="shared" si="19"/>
        <v>62289</v>
      </c>
      <c r="F190" s="20">
        <f t="shared" si="17"/>
        <v>751075</v>
      </c>
      <c r="G190" s="16">
        <f t="shared" si="20"/>
        <v>62589.583333333336</v>
      </c>
    </row>
    <row r="191" spans="1:7" outlineLevel="1" x14ac:dyDescent="0.25">
      <c r="A191" s="1">
        <v>40969</v>
      </c>
      <c r="B191" s="9">
        <v>41741</v>
      </c>
      <c r="C191" s="9">
        <v>20222</v>
      </c>
      <c r="D191" s="18">
        <v>122</v>
      </c>
      <c r="E191" s="18">
        <f t="shared" si="19"/>
        <v>62085</v>
      </c>
      <c r="F191" s="20">
        <f t="shared" si="17"/>
        <v>750349</v>
      </c>
      <c r="G191" s="16">
        <f t="shared" si="20"/>
        <v>62529.083333333336</v>
      </c>
    </row>
    <row r="192" spans="1:7" outlineLevel="1" x14ac:dyDescent="0.25">
      <c r="A192" s="1">
        <v>41000</v>
      </c>
      <c r="B192" s="9">
        <v>41766</v>
      </c>
      <c r="C192" s="9">
        <v>20396</v>
      </c>
      <c r="D192" s="23">
        <v>191</v>
      </c>
      <c r="E192" s="18">
        <f t="shared" si="19"/>
        <v>62353</v>
      </c>
      <c r="F192" s="20">
        <f t="shared" si="17"/>
        <v>749772</v>
      </c>
      <c r="G192" s="16">
        <f t="shared" si="20"/>
        <v>62481</v>
      </c>
    </row>
    <row r="193" spans="1:18" outlineLevel="1" x14ac:dyDescent="0.25">
      <c r="A193" s="1">
        <v>41030</v>
      </c>
      <c r="B193" s="9">
        <v>41706</v>
      </c>
      <c r="C193" s="9">
        <v>20265</v>
      </c>
      <c r="D193" s="18">
        <v>119</v>
      </c>
      <c r="E193" s="18">
        <f t="shared" si="19"/>
        <v>62090</v>
      </c>
      <c r="F193" s="20">
        <f t="shared" si="17"/>
        <v>749053</v>
      </c>
      <c r="G193" s="16">
        <f t="shared" si="20"/>
        <v>62421.083333333336</v>
      </c>
    </row>
    <row r="194" spans="1:18" outlineLevel="1" x14ac:dyDescent="0.25">
      <c r="A194" s="1">
        <v>41061</v>
      </c>
      <c r="B194" s="9">
        <v>41524</v>
      </c>
      <c r="C194" s="9">
        <v>20122</v>
      </c>
      <c r="D194" s="18">
        <v>120</v>
      </c>
      <c r="E194" s="18">
        <f t="shared" si="19"/>
        <v>61766</v>
      </c>
      <c r="F194" s="20">
        <f t="shared" si="17"/>
        <v>748011</v>
      </c>
      <c r="G194" s="16">
        <f t="shared" si="20"/>
        <v>62334.25</v>
      </c>
    </row>
    <row r="195" spans="1:18" outlineLevel="1" x14ac:dyDescent="0.25">
      <c r="A195" s="1">
        <v>41091</v>
      </c>
      <c r="B195" s="9">
        <v>41553</v>
      </c>
      <c r="C195" s="9">
        <v>20714</v>
      </c>
      <c r="D195" s="9">
        <v>117</v>
      </c>
      <c r="E195" s="18">
        <f t="shared" si="19"/>
        <v>62384</v>
      </c>
      <c r="F195" s="20">
        <f t="shared" si="17"/>
        <v>747957</v>
      </c>
      <c r="G195" s="16">
        <f t="shared" si="20"/>
        <v>62329.75</v>
      </c>
    </row>
    <row r="196" spans="1:18" outlineLevel="1" x14ac:dyDescent="0.25">
      <c r="A196" s="1">
        <v>41122</v>
      </c>
      <c r="B196" s="9">
        <v>41383</v>
      </c>
      <c r="C196" s="9">
        <v>20384</v>
      </c>
      <c r="D196" s="24">
        <v>204</v>
      </c>
      <c r="E196" s="18">
        <f t="shared" si="19"/>
        <v>61971</v>
      </c>
      <c r="F196" s="20">
        <f t="shared" si="17"/>
        <v>747481</v>
      </c>
      <c r="G196" s="16">
        <f t="shared" si="20"/>
        <v>62290.083333333336</v>
      </c>
    </row>
    <row r="197" spans="1:18" outlineLevel="1" x14ac:dyDescent="0.25">
      <c r="A197" s="1">
        <v>41153</v>
      </c>
      <c r="B197" s="9">
        <v>41470</v>
      </c>
      <c r="C197" s="9">
        <v>20213</v>
      </c>
      <c r="D197" s="9">
        <v>118</v>
      </c>
      <c r="E197" s="18">
        <f t="shared" si="19"/>
        <v>61801</v>
      </c>
      <c r="F197" s="20">
        <f t="shared" si="17"/>
        <v>746522</v>
      </c>
      <c r="G197" s="16">
        <f t="shared" si="20"/>
        <v>62210.166666666664</v>
      </c>
    </row>
    <row r="198" spans="1:18" outlineLevel="1" x14ac:dyDescent="0.25">
      <c r="A198" s="1">
        <v>41183</v>
      </c>
      <c r="B198" s="9">
        <v>41323</v>
      </c>
      <c r="C198" s="9">
        <v>20442</v>
      </c>
      <c r="D198" s="25">
        <v>114</v>
      </c>
      <c r="E198" s="18">
        <f t="shared" si="19"/>
        <v>61879</v>
      </c>
      <c r="F198" s="20">
        <f t="shared" si="17"/>
        <v>745664</v>
      </c>
      <c r="G198" s="16">
        <f t="shared" si="20"/>
        <v>62138.666666666664</v>
      </c>
    </row>
    <row r="199" spans="1:18" outlineLevel="1" x14ac:dyDescent="0.25">
      <c r="A199" s="1">
        <v>41214</v>
      </c>
      <c r="B199" s="9">
        <v>41208</v>
      </c>
      <c r="C199" s="9">
        <v>20320</v>
      </c>
      <c r="D199" s="25">
        <v>118</v>
      </c>
      <c r="E199" s="18">
        <f t="shared" si="19"/>
        <v>61646</v>
      </c>
      <c r="F199" s="20">
        <f t="shared" si="17"/>
        <v>745002</v>
      </c>
      <c r="G199" s="16">
        <f t="shared" si="20"/>
        <v>62083.5</v>
      </c>
    </row>
    <row r="200" spans="1:18" outlineLevel="1" x14ac:dyDescent="0.25">
      <c r="A200" s="27">
        <v>41244</v>
      </c>
      <c r="B200" s="28">
        <v>41264</v>
      </c>
      <c r="C200" s="28">
        <v>20130</v>
      </c>
      <c r="D200" s="29">
        <v>115</v>
      </c>
      <c r="E200" s="30">
        <f t="shared" si="19"/>
        <v>61509</v>
      </c>
      <c r="F200" s="31">
        <f t="shared" si="17"/>
        <v>744269</v>
      </c>
      <c r="G200" s="32">
        <f t="shared" si="20"/>
        <v>62022.416666666664</v>
      </c>
    </row>
    <row r="201" spans="1:18" collapsed="1" x14ac:dyDescent="0.25">
      <c r="A201" s="1">
        <v>41275</v>
      </c>
      <c r="B201" s="9">
        <v>41391</v>
      </c>
      <c r="C201" s="9">
        <v>20172</v>
      </c>
      <c r="D201" s="25">
        <v>115</v>
      </c>
      <c r="E201" s="18">
        <f t="shared" ref="E201:E212" si="21">SUM(B201:D201)</f>
        <v>61678</v>
      </c>
      <c r="F201" s="20">
        <f t="shared" ref="F201:F212" si="22">SUM(E190:E201)</f>
        <v>743451</v>
      </c>
      <c r="G201" s="16">
        <f t="shared" ref="G201:G212" si="23">+F201/12</f>
        <v>61954.25</v>
      </c>
      <c r="I201" s="2">
        <v>3367</v>
      </c>
      <c r="J201" s="2">
        <v>2491</v>
      </c>
      <c r="K201" s="2">
        <v>14</v>
      </c>
      <c r="L201" s="2">
        <f>SUM(I201:K201)</f>
        <v>5872</v>
      </c>
      <c r="M201" s="2"/>
      <c r="N201" s="38">
        <f>+B201/I201</f>
        <v>12.293139293139292</v>
      </c>
      <c r="O201" s="38">
        <f t="shared" ref="O201:P201" si="24">+C201/J201</f>
        <v>8.0979526294660786</v>
      </c>
      <c r="P201" s="38">
        <f t="shared" si="24"/>
        <v>8.2142857142857135</v>
      </c>
      <c r="Q201" s="38">
        <f>+E201/L201</f>
        <v>10.503746594005449</v>
      </c>
      <c r="R201" s="40"/>
    </row>
    <row r="202" spans="1:18" x14ac:dyDescent="0.25">
      <c r="A202" s="1">
        <v>41306</v>
      </c>
      <c r="B202" s="9">
        <v>41215</v>
      </c>
      <c r="C202" s="9">
        <v>20243</v>
      </c>
      <c r="D202" s="25">
        <v>114</v>
      </c>
      <c r="E202" s="18">
        <f t="shared" si="21"/>
        <v>61572</v>
      </c>
      <c r="F202" s="20">
        <f t="shared" si="22"/>
        <v>742734</v>
      </c>
      <c r="G202" s="16">
        <f t="shared" si="23"/>
        <v>61894.5</v>
      </c>
      <c r="I202" s="2">
        <v>3357</v>
      </c>
      <c r="J202" s="2">
        <v>2496</v>
      </c>
      <c r="K202" s="2">
        <v>14</v>
      </c>
      <c r="L202" s="2">
        <f t="shared" ref="L202:L224" si="25">SUM(I202:K202)</f>
        <v>5867</v>
      </c>
      <c r="M202" s="2"/>
      <c r="N202" s="38">
        <f t="shared" ref="N202:N224" si="26">+B202/I202</f>
        <v>12.277330950253202</v>
      </c>
      <c r="O202" s="38">
        <f t="shared" ref="O202:O224" si="27">+C202/J202</f>
        <v>8.1101762820512828</v>
      </c>
      <c r="P202" s="38">
        <f t="shared" ref="P202:P224" si="28">+D202/K202</f>
        <v>8.1428571428571423</v>
      </c>
      <c r="Q202" s="38">
        <f t="shared" ref="Q202:Q224" si="29">+E202/L202</f>
        <v>10.494630986875746</v>
      </c>
    </row>
    <row r="203" spans="1:18" x14ac:dyDescent="0.25">
      <c r="A203" s="1">
        <v>41334</v>
      </c>
      <c r="B203" s="9">
        <v>41259</v>
      </c>
      <c r="C203" s="9">
        <v>20211</v>
      </c>
      <c r="D203" s="25">
        <v>115</v>
      </c>
      <c r="E203" s="18">
        <f t="shared" si="21"/>
        <v>61585</v>
      </c>
      <c r="F203" s="20">
        <f t="shared" si="22"/>
        <v>742234</v>
      </c>
      <c r="G203" s="16">
        <f t="shared" si="23"/>
        <v>61852.833333333336</v>
      </c>
      <c r="I203" s="2">
        <v>3343</v>
      </c>
      <c r="J203" s="2">
        <v>2496</v>
      </c>
      <c r="K203" s="2">
        <v>14</v>
      </c>
      <c r="L203" s="2">
        <f t="shared" si="25"/>
        <v>5853</v>
      </c>
      <c r="M203" s="2"/>
      <c r="N203" s="38">
        <f t="shared" si="26"/>
        <v>12.341908465450194</v>
      </c>
      <c r="O203" s="38">
        <f t="shared" si="27"/>
        <v>8.0973557692307701</v>
      </c>
      <c r="P203" s="38">
        <f t="shared" si="28"/>
        <v>8.2142857142857135</v>
      </c>
      <c r="Q203" s="38">
        <f t="shared" si="29"/>
        <v>10.521954553220571</v>
      </c>
    </row>
    <row r="204" spans="1:18" x14ac:dyDescent="0.25">
      <c r="A204" s="1">
        <v>41365</v>
      </c>
      <c r="B204" s="9">
        <v>41168</v>
      </c>
      <c r="C204" s="9">
        <v>20394</v>
      </c>
      <c r="D204" s="25">
        <v>117</v>
      </c>
      <c r="E204" s="18">
        <f t="shared" si="21"/>
        <v>61679</v>
      </c>
      <c r="F204" s="20">
        <f t="shared" si="22"/>
        <v>741560</v>
      </c>
      <c r="G204" s="16">
        <f t="shared" si="23"/>
        <v>61796.666666666664</v>
      </c>
      <c r="I204" s="2">
        <v>3335</v>
      </c>
      <c r="J204" s="2">
        <v>2484</v>
      </c>
      <c r="K204" s="2">
        <v>14</v>
      </c>
      <c r="L204" s="2">
        <f t="shared" si="25"/>
        <v>5833</v>
      </c>
      <c r="M204" s="2"/>
      <c r="N204" s="38">
        <f t="shared" si="26"/>
        <v>12.344227886056972</v>
      </c>
      <c r="O204" s="38">
        <f t="shared" si="27"/>
        <v>8.2101449275362324</v>
      </c>
      <c r="P204" s="38">
        <f t="shared" si="28"/>
        <v>8.3571428571428577</v>
      </c>
      <c r="Q204" s="38">
        <f t="shared" si="29"/>
        <v>10.574147094119663</v>
      </c>
    </row>
    <row r="205" spans="1:18" x14ac:dyDescent="0.25">
      <c r="A205" s="1">
        <v>41395</v>
      </c>
      <c r="B205" s="9">
        <v>41049</v>
      </c>
      <c r="C205" s="9">
        <v>20069</v>
      </c>
      <c r="D205" s="25">
        <v>117</v>
      </c>
      <c r="E205" s="18">
        <f t="shared" si="21"/>
        <v>61235</v>
      </c>
      <c r="F205" s="20">
        <f t="shared" si="22"/>
        <v>740705</v>
      </c>
      <c r="G205" s="16">
        <f t="shared" si="23"/>
        <v>61725.416666666664</v>
      </c>
      <c r="I205" s="2">
        <v>3326</v>
      </c>
      <c r="J205" s="2">
        <v>2482</v>
      </c>
      <c r="K205" s="2">
        <v>14</v>
      </c>
      <c r="L205" s="2">
        <f t="shared" si="25"/>
        <v>5822</v>
      </c>
      <c r="M205" s="2"/>
      <c r="N205" s="38">
        <f t="shared" si="26"/>
        <v>12.341852074564041</v>
      </c>
      <c r="O205" s="38">
        <f t="shared" si="27"/>
        <v>8.0858178887993546</v>
      </c>
      <c r="P205" s="38">
        <f t="shared" si="28"/>
        <v>8.3571428571428577</v>
      </c>
      <c r="Q205" s="38">
        <f t="shared" si="29"/>
        <v>10.517863277224322</v>
      </c>
    </row>
    <row r="206" spans="1:18" x14ac:dyDescent="0.25">
      <c r="A206" s="1">
        <v>41426</v>
      </c>
      <c r="B206" s="9">
        <v>40976</v>
      </c>
      <c r="C206" s="9">
        <v>20324</v>
      </c>
      <c r="D206" s="25">
        <v>118</v>
      </c>
      <c r="E206" s="18">
        <f t="shared" si="21"/>
        <v>61418</v>
      </c>
      <c r="F206" s="20">
        <f t="shared" si="22"/>
        <v>740357</v>
      </c>
      <c r="G206" s="16">
        <f t="shared" si="23"/>
        <v>61696.416666666664</v>
      </c>
      <c r="I206" s="2">
        <v>3318</v>
      </c>
      <c r="J206" s="2">
        <v>2474</v>
      </c>
      <c r="K206" s="2">
        <v>13</v>
      </c>
      <c r="L206" s="2">
        <f t="shared" si="25"/>
        <v>5805</v>
      </c>
      <c r="M206" s="2"/>
      <c r="N206" s="38">
        <f t="shared" si="26"/>
        <v>12.349608197709463</v>
      </c>
      <c r="O206" s="38">
        <f t="shared" si="27"/>
        <v>8.2150363783346805</v>
      </c>
      <c r="P206" s="38">
        <f t="shared" si="28"/>
        <v>9.0769230769230766</v>
      </c>
      <c r="Q206" s="38">
        <f t="shared" si="29"/>
        <v>10.580189491817398</v>
      </c>
    </row>
    <row r="207" spans="1:18" x14ac:dyDescent="0.25">
      <c r="A207" s="1">
        <v>41456</v>
      </c>
      <c r="B207" s="9">
        <v>40694</v>
      </c>
      <c r="C207" s="9">
        <v>20188</v>
      </c>
      <c r="D207" s="25">
        <v>116</v>
      </c>
      <c r="E207" s="18">
        <f t="shared" si="21"/>
        <v>60998</v>
      </c>
      <c r="F207" s="20">
        <f t="shared" si="22"/>
        <v>738971</v>
      </c>
      <c r="G207" s="16">
        <f t="shared" si="23"/>
        <v>61580.916666666664</v>
      </c>
      <c r="I207" s="2">
        <v>3314</v>
      </c>
      <c r="J207" s="2">
        <v>2472</v>
      </c>
      <c r="K207" s="2">
        <v>13</v>
      </c>
      <c r="L207" s="2">
        <f t="shared" si="25"/>
        <v>5799</v>
      </c>
      <c r="M207" s="2"/>
      <c r="N207" s="38">
        <f t="shared" si="26"/>
        <v>12.27942063971032</v>
      </c>
      <c r="O207" s="38">
        <f t="shared" si="27"/>
        <v>8.1666666666666661</v>
      </c>
      <c r="P207" s="38">
        <f t="shared" si="28"/>
        <v>8.9230769230769234</v>
      </c>
      <c r="Q207" s="38">
        <f t="shared" si="29"/>
        <v>10.518710122434902</v>
      </c>
    </row>
    <row r="208" spans="1:18" x14ac:dyDescent="0.25">
      <c r="A208" s="1">
        <v>41487</v>
      </c>
      <c r="B208" s="9">
        <v>40642</v>
      </c>
      <c r="C208" s="9">
        <v>20870</v>
      </c>
      <c r="D208" s="25">
        <v>116</v>
      </c>
      <c r="E208" s="18">
        <f t="shared" si="21"/>
        <v>61628</v>
      </c>
      <c r="F208" s="20">
        <f t="shared" si="22"/>
        <v>738628</v>
      </c>
      <c r="G208" s="16">
        <f t="shared" si="23"/>
        <v>61552.333333333336</v>
      </c>
      <c r="I208" s="2">
        <v>3300</v>
      </c>
      <c r="J208" s="2">
        <v>2466</v>
      </c>
      <c r="K208" s="2">
        <v>13</v>
      </c>
      <c r="L208" s="2">
        <f t="shared" si="25"/>
        <v>5779</v>
      </c>
      <c r="M208" s="2"/>
      <c r="N208" s="38">
        <f t="shared" si="26"/>
        <v>12.315757575757576</v>
      </c>
      <c r="O208" s="38">
        <f t="shared" si="27"/>
        <v>8.4630981346309806</v>
      </c>
      <c r="P208" s="38">
        <f t="shared" si="28"/>
        <v>8.9230769230769234</v>
      </c>
      <c r="Q208" s="38">
        <f t="shared" si="29"/>
        <v>10.664128741996885</v>
      </c>
    </row>
    <row r="209" spans="1:17" x14ac:dyDescent="0.25">
      <c r="A209" s="1">
        <v>41518</v>
      </c>
      <c r="B209" s="9">
        <v>40611</v>
      </c>
      <c r="C209" s="9">
        <v>20019</v>
      </c>
      <c r="D209" s="25">
        <v>116</v>
      </c>
      <c r="E209" s="18">
        <f t="shared" si="21"/>
        <v>60746</v>
      </c>
      <c r="F209" s="20">
        <f t="shared" si="22"/>
        <v>737573</v>
      </c>
      <c r="G209" s="16">
        <f t="shared" si="23"/>
        <v>61464.416666666664</v>
      </c>
      <c r="I209" s="2">
        <v>3288</v>
      </c>
      <c r="J209" s="2">
        <v>2465</v>
      </c>
      <c r="K209" s="2">
        <v>13</v>
      </c>
      <c r="L209" s="2">
        <f t="shared" si="25"/>
        <v>5766</v>
      </c>
      <c r="M209" s="2"/>
      <c r="N209" s="38">
        <f t="shared" si="26"/>
        <v>12.351277372262773</v>
      </c>
      <c r="O209" s="38">
        <f t="shared" si="27"/>
        <v>8.1212981744421899</v>
      </c>
      <c r="P209" s="38">
        <f t="shared" si="28"/>
        <v>8.9230769230769234</v>
      </c>
      <c r="Q209" s="38">
        <f t="shared" si="29"/>
        <v>10.535206382240721</v>
      </c>
    </row>
    <row r="210" spans="1:17" x14ac:dyDescent="0.25">
      <c r="A210" s="1">
        <v>41548</v>
      </c>
      <c r="B210" s="9">
        <v>40518</v>
      </c>
      <c r="C210" s="9">
        <v>20242</v>
      </c>
      <c r="D210" s="25">
        <v>115</v>
      </c>
      <c r="E210" s="18">
        <f t="shared" si="21"/>
        <v>60875</v>
      </c>
      <c r="F210" s="20">
        <f t="shared" si="22"/>
        <v>736569</v>
      </c>
      <c r="G210" s="16">
        <f t="shared" si="23"/>
        <v>61380.75</v>
      </c>
      <c r="I210" s="2">
        <v>3281</v>
      </c>
      <c r="J210" s="2">
        <v>2458</v>
      </c>
      <c r="K210" s="2">
        <v>13</v>
      </c>
      <c r="L210" s="2">
        <f t="shared" si="25"/>
        <v>5752</v>
      </c>
      <c r="M210" s="2"/>
      <c r="N210" s="38">
        <f t="shared" si="26"/>
        <v>12.349283754952758</v>
      </c>
      <c r="O210" s="38">
        <f t="shared" si="27"/>
        <v>8.2351505288852724</v>
      </c>
      <c r="P210" s="38">
        <f t="shared" si="28"/>
        <v>8.8461538461538467</v>
      </c>
      <c r="Q210" s="38">
        <f t="shared" si="29"/>
        <v>10.58327538247566</v>
      </c>
    </row>
    <row r="211" spans="1:17" x14ac:dyDescent="0.25">
      <c r="A211" s="1">
        <v>41579</v>
      </c>
      <c r="B211" s="9">
        <v>40506</v>
      </c>
      <c r="C211" s="9">
        <v>20560</v>
      </c>
      <c r="D211" s="25">
        <v>116</v>
      </c>
      <c r="E211" s="18">
        <f t="shared" si="21"/>
        <v>61182</v>
      </c>
      <c r="F211" s="20">
        <f t="shared" si="22"/>
        <v>736105</v>
      </c>
      <c r="G211" s="16">
        <f t="shared" si="23"/>
        <v>61342.083333333336</v>
      </c>
      <c r="I211" s="2">
        <v>3278</v>
      </c>
      <c r="J211" s="2">
        <v>2456</v>
      </c>
      <c r="K211" s="2">
        <v>13</v>
      </c>
      <c r="L211" s="2">
        <f t="shared" si="25"/>
        <v>5747</v>
      </c>
      <c r="M211" s="2"/>
      <c r="N211" s="38">
        <f t="shared" si="26"/>
        <v>12.356924954240391</v>
      </c>
      <c r="O211" s="38">
        <f t="shared" si="27"/>
        <v>8.3713355048859928</v>
      </c>
      <c r="P211" s="38">
        <f t="shared" si="28"/>
        <v>8.9230769230769234</v>
      </c>
      <c r="Q211" s="38">
        <f t="shared" si="29"/>
        <v>10.645902209848616</v>
      </c>
    </row>
    <row r="212" spans="1:17" x14ac:dyDescent="0.25">
      <c r="A212" s="27">
        <v>41609</v>
      </c>
      <c r="B212" s="28">
        <v>40359</v>
      </c>
      <c r="C212" s="28">
        <v>20155</v>
      </c>
      <c r="D212" s="29">
        <v>116</v>
      </c>
      <c r="E212" s="30">
        <f t="shared" si="21"/>
        <v>60630</v>
      </c>
      <c r="F212" s="31">
        <f t="shared" si="22"/>
        <v>735226</v>
      </c>
      <c r="G212" s="32">
        <f t="shared" si="23"/>
        <v>61268.833333333336</v>
      </c>
      <c r="I212" s="37">
        <v>3273</v>
      </c>
      <c r="J212" s="37">
        <v>2451</v>
      </c>
      <c r="K212" s="37">
        <v>13</v>
      </c>
      <c r="L212" s="37">
        <f t="shared" si="25"/>
        <v>5737</v>
      </c>
      <c r="M212" s="2"/>
      <c r="N212" s="39">
        <f t="shared" si="26"/>
        <v>12.330889092575619</v>
      </c>
      <c r="O212" s="39">
        <f t="shared" si="27"/>
        <v>8.2231742146062832</v>
      </c>
      <c r="P212" s="39">
        <f t="shared" si="28"/>
        <v>8.9230769230769234</v>
      </c>
      <c r="Q212" s="39">
        <f t="shared" si="29"/>
        <v>10.56824124106676</v>
      </c>
    </row>
    <row r="213" spans="1:17" x14ac:dyDescent="0.25">
      <c r="A213" s="1">
        <v>41640</v>
      </c>
      <c r="B213" s="9">
        <v>40373</v>
      </c>
      <c r="C213" s="9">
        <v>20042</v>
      </c>
      <c r="D213" s="25">
        <v>115</v>
      </c>
      <c r="E213" s="18">
        <f t="shared" ref="E213:E224" si="30">SUM(B213:D213)</f>
        <v>60530</v>
      </c>
      <c r="F213" s="20">
        <f t="shared" ref="F213:F224" si="31">SUM(E202:E213)</f>
        <v>734078</v>
      </c>
      <c r="G213" s="16">
        <f t="shared" ref="G213:G224" si="32">+F213/12</f>
        <v>61173.166666666664</v>
      </c>
      <c r="I213" s="2">
        <v>3255</v>
      </c>
      <c r="J213" s="2">
        <v>2448</v>
      </c>
      <c r="K213" s="2">
        <v>13</v>
      </c>
      <c r="L213" s="2">
        <f t="shared" si="25"/>
        <v>5716</v>
      </c>
      <c r="M213" s="2"/>
      <c r="N213" s="38">
        <f t="shared" si="26"/>
        <v>12.403379416282641</v>
      </c>
      <c r="O213" s="38">
        <f t="shared" si="27"/>
        <v>8.1870915032679736</v>
      </c>
      <c r="P213" s="38">
        <f t="shared" si="28"/>
        <v>8.8461538461538467</v>
      </c>
      <c r="Q213" s="38">
        <f t="shared" si="29"/>
        <v>10.589573128061582</v>
      </c>
    </row>
    <row r="214" spans="1:17" x14ac:dyDescent="0.25">
      <c r="A214" s="1">
        <v>41671</v>
      </c>
      <c r="B214" s="9">
        <v>40374</v>
      </c>
      <c r="C214" s="9">
        <v>20315</v>
      </c>
      <c r="D214" s="25">
        <v>115</v>
      </c>
      <c r="E214" s="18">
        <f t="shared" si="30"/>
        <v>60804</v>
      </c>
      <c r="F214" s="20">
        <f t="shared" si="31"/>
        <v>733310</v>
      </c>
      <c r="G214" s="16">
        <f t="shared" si="32"/>
        <v>61109.166666666664</v>
      </c>
      <c r="I214" s="2">
        <v>3250</v>
      </c>
      <c r="J214" s="2">
        <v>2447</v>
      </c>
      <c r="K214" s="2">
        <v>13</v>
      </c>
      <c r="L214" s="2">
        <f t="shared" si="25"/>
        <v>5710</v>
      </c>
      <c r="M214" s="2"/>
      <c r="N214" s="38">
        <f t="shared" si="26"/>
        <v>12.42276923076923</v>
      </c>
      <c r="O214" s="38">
        <f t="shared" si="27"/>
        <v>8.3020024519820179</v>
      </c>
      <c r="P214" s="38">
        <f t="shared" si="28"/>
        <v>8.8461538461538467</v>
      </c>
      <c r="Q214" s="38">
        <f t="shared" si="29"/>
        <v>10.648686514886165</v>
      </c>
    </row>
    <row r="215" spans="1:17" x14ac:dyDescent="0.25">
      <c r="A215" s="1">
        <v>41699</v>
      </c>
      <c r="B215" s="9">
        <v>40287</v>
      </c>
      <c r="C215" s="9">
        <v>20281</v>
      </c>
      <c r="D215" s="25">
        <v>115</v>
      </c>
      <c r="E215" s="18">
        <f t="shared" si="30"/>
        <v>60683</v>
      </c>
      <c r="F215" s="20">
        <f t="shared" si="31"/>
        <v>732408</v>
      </c>
      <c r="G215" s="16">
        <f t="shared" si="32"/>
        <v>61034</v>
      </c>
      <c r="I215" s="2">
        <v>3242</v>
      </c>
      <c r="J215" s="2">
        <v>2435</v>
      </c>
      <c r="K215" s="2">
        <v>13</v>
      </c>
      <c r="L215" s="2">
        <f t="shared" si="25"/>
        <v>5690</v>
      </c>
      <c r="M215" s="2"/>
      <c r="N215" s="38">
        <f t="shared" si="26"/>
        <v>12.426588525601481</v>
      </c>
      <c r="O215" s="38">
        <f t="shared" si="27"/>
        <v>8.3289527720739223</v>
      </c>
      <c r="P215" s="38">
        <f t="shared" si="28"/>
        <v>8.8461538461538467</v>
      </c>
      <c r="Q215" s="38">
        <f t="shared" si="29"/>
        <v>10.664850615114236</v>
      </c>
    </row>
    <row r="216" spans="1:17" x14ac:dyDescent="0.25">
      <c r="A216" s="1">
        <v>41730</v>
      </c>
      <c r="B216" s="9">
        <v>40261</v>
      </c>
      <c r="C216" s="9">
        <v>20392</v>
      </c>
      <c r="D216" s="25">
        <v>115</v>
      </c>
      <c r="E216" s="18">
        <f t="shared" si="30"/>
        <v>60768</v>
      </c>
      <c r="F216" s="20">
        <f t="shared" si="31"/>
        <v>731497</v>
      </c>
      <c r="G216" s="16">
        <f t="shared" si="32"/>
        <v>60958.083333333336</v>
      </c>
      <c r="I216" s="2">
        <v>3227</v>
      </c>
      <c r="J216" s="2">
        <v>2437</v>
      </c>
      <c r="K216" s="2">
        <v>13</v>
      </c>
      <c r="L216" s="2">
        <f t="shared" si="25"/>
        <v>5677</v>
      </c>
      <c r="M216" s="2"/>
      <c r="N216" s="38">
        <f t="shared" si="26"/>
        <v>12.476293771304617</v>
      </c>
      <c r="O216" s="38">
        <f t="shared" si="27"/>
        <v>8.3676651620845295</v>
      </c>
      <c r="P216" s="38">
        <f t="shared" si="28"/>
        <v>8.8461538461538467</v>
      </c>
      <c r="Q216" s="38">
        <f t="shared" si="29"/>
        <v>10.70424519992954</v>
      </c>
    </row>
    <row r="217" spans="1:17" x14ac:dyDescent="0.25">
      <c r="A217" s="1">
        <v>41760</v>
      </c>
      <c r="B217" s="9">
        <v>40071</v>
      </c>
      <c r="C217" s="9">
        <v>20291</v>
      </c>
      <c r="D217" s="25">
        <v>115</v>
      </c>
      <c r="E217" s="18">
        <f t="shared" si="30"/>
        <v>60477</v>
      </c>
      <c r="F217" s="20">
        <f t="shared" si="31"/>
        <v>730739</v>
      </c>
      <c r="G217" s="16">
        <f t="shared" si="32"/>
        <v>60894.916666666664</v>
      </c>
      <c r="I217" s="2">
        <v>3208</v>
      </c>
      <c r="J217" s="2">
        <v>2431</v>
      </c>
      <c r="K217" s="2">
        <v>13</v>
      </c>
      <c r="L217" s="2">
        <f t="shared" si="25"/>
        <v>5652</v>
      </c>
      <c r="M217" s="2"/>
      <c r="N217" s="38">
        <f t="shared" si="26"/>
        <v>12.490960099750623</v>
      </c>
      <c r="O217" s="38">
        <f t="shared" si="27"/>
        <v>8.3467708761826405</v>
      </c>
      <c r="P217" s="38">
        <f t="shared" si="28"/>
        <v>8.8461538461538467</v>
      </c>
      <c r="Q217" s="38">
        <f t="shared" si="29"/>
        <v>10.700106157112527</v>
      </c>
    </row>
    <row r="218" spans="1:17" x14ac:dyDescent="0.25">
      <c r="A218" s="1">
        <v>41791</v>
      </c>
      <c r="B218" s="9">
        <v>39950</v>
      </c>
      <c r="C218" s="9">
        <v>19958</v>
      </c>
      <c r="D218" s="25">
        <v>118</v>
      </c>
      <c r="E218" s="18">
        <f t="shared" si="30"/>
        <v>60026</v>
      </c>
      <c r="F218" s="20">
        <f t="shared" si="31"/>
        <v>729347</v>
      </c>
      <c r="G218" s="16">
        <f t="shared" si="32"/>
        <v>60778.916666666664</v>
      </c>
      <c r="I218" s="2">
        <v>3195</v>
      </c>
      <c r="J218" s="2">
        <v>2434</v>
      </c>
      <c r="K218" s="2">
        <v>13</v>
      </c>
      <c r="L218" s="2">
        <f t="shared" si="25"/>
        <v>5642</v>
      </c>
      <c r="M218" s="2"/>
      <c r="N218" s="38">
        <f t="shared" si="26"/>
        <v>12.503912363067293</v>
      </c>
      <c r="O218" s="38">
        <f t="shared" si="27"/>
        <v>8.1996713229252265</v>
      </c>
      <c r="P218" s="38">
        <f t="shared" si="28"/>
        <v>9.0769230769230766</v>
      </c>
      <c r="Q218" s="38">
        <f t="shared" si="29"/>
        <v>10.639135058489897</v>
      </c>
    </row>
    <row r="219" spans="1:17" x14ac:dyDescent="0.25">
      <c r="A219" s="1">
        <v>41821</v>
      </c>
      <c r="B219" s="9">
        <v>39870</v>
      </c>
      <c r="C219" s="9">
        <v>20142</v>
      </c>
      <c r="D219" s="25">
        <v>115</v>
      </c>
      <c r="E219" s="18">
        <f t="shared" si="30"/>
        <v>60127</v>
      </c>
      <c r="F219" s="20">
        <f t="shared" si="31"/>
        <v>728476</v>
      </c>
      <c r="G219" s="16">
        <f t="shared" si="32"/>
        <v>60706.333333333336</v>
      </c>
      <c r="I219" s="2">
        <v>3189</v>
      </c>
      <c r="J219" s="2">
        <v>2429</v>
      </c>
      <c r="K219" s="2">
        <v>13</v>
      </c>
      <c r="L219" s="2">
        <f t="shared" si="25"/>
        <v>5631</v>
      </c>
      <c r="M219" s="2"/>
      <c r="N219" s="38">
        <f t="shared" si="26"/>
        <v>12.502351834430856</v>
      </c>
      <c r="O219" s="38">
        <f t="shared" si="27"/>
        <v>8.2923013585837797</v>
      </c>
      <c r="P219" s="38">
        <f t="shared" si="28"/>
        <v>8.8461538461538467</v>
      </c>
      <c r="Q219" s="38">
        <f t="shared" si="29"/>
        <v>10.677854732729532</v>
      </c>
    </row>
    <row r="220" spans="1:17" x14ac:dyDescent="0.25">
      <c r="A220" s="1">
        <v>41852</v>
      </c>
      <c r="B220" s="9">
        <v>39676</v>
      </c>
      <c r="C220" s="9">
        <v>19950</v>
      </c>
      <c r="D220" s="25">
        <v>124</v>
      </c>
      <c r="E220" s="18">
        <f t="shared" si="30"/>
        <v>59750</v>
      </c>
      <c r="F220" s="20">
        <f t="shared" si="31"/>
        <v>726598</v>
      </c>
      <c r="G220" s="16">
        <f t="shared" si="32"/>
        <v>60549.833333333336</v>
      </c>
      <c r="I220" s="2">
        <v>3175</v>
      </c>
      <c r="J220" s="2">
        <v>2422</v>
      </c>
      <c r="K220" s="2">
        <v>13</v>
      </c>
      <c r="L220" s="2">
        <f t="shared" si="25"/>
        <v>5610</v>
      </c>
      <c r="M220" s="2"/>
      <c r="N220" s="38">
        <f t="shared" si="26"/>
        <v>12.496377952755905</v>
      </c>
      <c r="O220" s="38">
        <f t="shared" si="27"/>
        <v>8.2369942196531785</v>
      </c>
      <c r="P220" s="38">
        <f t="shared" si="28"/>
        <v>9.5384615384615383</v>
      </c>
      <c r="Q220" s="38">
        <f t="shared" si="29"/>
        <v>10.650623885918003</v>
      </c>
    </row>
    <row r="221" spans="1:17" x14ac:dyDescent="0.25">
      <c r="A221" s="1">
        <v>41883</v>
      </c>
      <c r="B221" s="9">
        <v>39573</v>
      </c>
      <c r="C221" s="9">
        <v>20016</v>
      </c>
      <c r="D221" s="25">
        <v>109</v>
      </c>
      <c r="E221" s="18">
        <f t="shared" si="30"/>
        <v>59698</v>
      </c>
      <c r="F221" s="20">
        <f t="shared" si="31"/>
        <v>725550</v>
      </c>
      <c r="G221" s="16">
        <f t="shared" si="32"/>
        <v>60462.5</v>
      </c>
      <c r="I221" s="2">
        <v>3161</v>
      </c>
      <c r="J221" s="2">
        <v>2422</v>
      </c>
      <c r="K221" s="2">
        <v>13</v>
      </c>
      <c r="L221" s="2">
        <f t="shared" si="25"/>
        <v>5596</v>
      </c>
      <c r="M221" s="2"/>
      <c r="N221" s="38">
        <f t="shared" si="26"/>
        <v>12.519139512812401</v>
      </c>
      <c r="O221" s="38">
        <f t="shared" si="27"/>
        <v>8.2642444260941375</v>
      </c>
      <c r="P221" s="38">
        <f t="shared" si="28"/>
        <v>8.384615384615385</v>
      </c>
      <c r="Q221" s="38">
        <f t="shared" si="29"/>
        <v>10.667977126518942</v>
      </c>
    </row>
    <row r="222" spans="1:17" x14ac:dyDescent="0.25">
      <c r="A222" s="1">
        <v>41913</v>
      </c>
      <c r="B222" s="9">
        <v>39395</v>
      </c>
      <c r="C222" s="9">
        <v>19957</v>
      </c>
      <c r="D222" s="25">
        <v>110</v>
      </c>
      <c r="E222" s="18">
        <f t="shared" si="30"/>
        <v>59462</v>
      </c>
      <c r="F222" s="20">
        <f t="shared" si="31"/>
        <v>724137</v>
      </c>
      <c r="G222" s="16">
        <f t="shared" si="32"/>
        <v>60344.75</v>
      </c>
      <c r="I222" s="2">
        <v>3153</v>
      </c>
      <c r="J222" s="2">
        <v>2415</v>
      </c>
      <c r="K222" s="2">
        <v>13</v>
      </c>
      <c r="L222" s="2">
        <f t="shared" si="25"/>
        <v>5581</v>
      </c>
      <c r="M222" s="2"/>
      <c r="N222" s="38">
        <f t="shared" si="26"/>
        <v>12.494449730415477</v>
      </c>
      <c r="O222" s="38">
        <f t="shared" si="27"/>
        <v>8.2637681159420282</v>
      </c>
      <c r="P222" s="38">
        <f t="shared" si="28"/>
        <v>8.4615384615384617</v>
      </c>
      <c r="Q222" s="38">
        <f t="shared" si="29"/>
        <v>10.654363017380398</v>
      </c>
    </row>
    <row r="223" spans="1:17" x14ac:dyDescent="0.25">
      <c r="A223" s="1">
        <v>41944</v>
      </c>
      <c r="B223" s="9">
        <v>39261</v>
      </c>
      <c r="C223" s="9">
        <v>20008</v>
      </c>
      <c r="D223" s="25">
        <v>107</v>
      </c>
      <c r="E223" s="18">
        <f t="shared" si="30"/>
        <v>59376</v>
      </c>
      <c r="F223" s="20">
        <f t="shared" si="31"/>
        <v>722331</v>
      </c>
      <c r="G223" s="16">
        <f t="shared" si="32"/>
        <v>60194.25</v>
      </c>
      <c r="I223" s="2">
        <v>3147</v>
      </c>
      <c r="J223" s="2">
        <v>2405</v>
      </c>
      <c r="K223" s="2">
        <v>13</v>
      </c>
      <c r="L223" s="2">
        <f t="shared" si="25"/>
        <v>5565</v>
      </c>
      <c r="M223" s="2"/>
      <c r="N223" s="38">
        <f t="shared" si="26"/>
        <v>12.475691134413728</v>
      </c>
      <c r="O223" s="38">
        <f t="shared" si="27"/>
        <v>8.3193347193347194</v>
      </c>
      <c r="P223" s="38">
        <f t="shared" si="28"/>
        <v>8.2307692307692299</v>
      </c>
      <c r="Q223" s="38">
        <f t="shared" si="29"/>
        <v>10.669541778975741</v>
      </c>
    </row>
    <row r="224" spans="1:17" x14ac:dyDescent="0.25">
      <c r="A224" s="27">
        <v>41974</v>
      </c>
      <c r="B224" s="28">
        <v>39257</v>
      </c>
      <c r="C224" s="28">
        <v>20012</v>
      </c>
      <c r="D224" s="29">
        <v>108</v>
      </c>
      <c r="E224" s="30">
        <f t="shared" si="30"/>
        <v>59377</v>
      </c>
      <c r="F224" s="31">
        <f t="shared" si="31"/>
        <v>721078</v>
      </c>
      <c r="G224" s="32">
        <f t="shared" si="32"/>
        <v>60089.833333333336</v>
      </c>
      <c r="I224" s="37">
        <v>3148</v>
      </c>
      <c r="J224" s="37">
        <v>2400</v>
      </c>
      <c r="K224" s="37">
        <v>13</v>
      </c>
      <c r="L224" s="37">
        <f t="shared" si="25"/>
        <v>5561</v>
      </c>
      <c r="M224" s="2"/>
      <c r="N224" s="38">
        <f t="shared" si="26"/>
        <v>12.470457433290978</v>
      </c>
      <c r="O224" s="38">
        <f t="shared" si="27"/>
        <v>8.3383333333333329</v>
      </c>
      <c r="P224" s="38">
        <f t="shared" si="28"/>
        <v>8.3076923076923084</v>
      </c>
      <c r="Q224" s="38">
        <f t="shared" si="29"/>
        <v>10.677396151771264</v>
      </c>
    </row>
    <row r="225" spans="1:17" ht="13.8" thickBot="1" x14ac:dyDescent="0.3">
      <c r="A225" s="1">
        <v>42005</v>
      </c>
      <c r="B225" s="40">
        <f>+I225*N$225</f>
        <v>0</v>
      </c>
      <c r="C225" s="40">
        <f t="shared" ref="C225:D225" si="33">+J225*O$225</f>
        <v>0</v>
      </c>
      <c r="D225" s="40">
        <f t="shared" si="33"/>
        <v>0</v>
      </c>
      <c r="E225" s="18">
        <f>+L225*$Q$225</f>
        <v>58909.576838094959</v>
      </c>
      <c r="F225" s="20">
        <f t="shared" ref="F225:F284" si="34">SUM(E214:E225)</f>
        <v>719457.57683809497</v>
      </c>
      <c r="G225" s="16">
        <f t="shared" ref="G225:G284" si="35">+F225/12</f>
        <v>59954.79806984125</v>
      </c>
      <c r="L225" s="62">
        <f>+'Customer Forecast by Rate Code'!B11</f>
        <v>5552</v>
      </c>
      <c r="M225" s="41" t="s">
        <v>18</v>
      </c>
      <c r="N225" s="42"/>
      <c r="O225" s="42"/>
      <c r="P225" s="42"/>
      <c r="Q225" s="47">
        <f t="shared" ref="Q225" si="36">AVERAGE(Q201:Q224)</f>
        <v>10.610514560175606</v>
      </c>
    </row>
    <row r="226" spans="1:17" ht="13.8" thickTop="1" x14ac:dyDescent="0.25">
      <c r="A226" s="1">
        <v>42036</v>
      </c>
      <c r="B226" s="40">
        <f t="shared" ref="B226:B235" si="37">+I226*N$225</f>
        <v>0</v>
      </c>
      <c r="C226" s="40">
        <f t="shared" ref="C226:C235" si="38">+J226*O$225</f>
        <v>0</v>
      </c>
      <c r="D226" s="40">
        <f t="shared" ref="D226:D235" si="39">+K226*P$225</f>
        <v>0</v>
      </c>
      <c r="E226" s="18">
        <f t="shared" ref="E226:E284" si="40">+L226*$Q$225</f>
        <v>58707.977061451624</v>
      </c>
      <c r="F226" s="20">
        <f t="shared" si="34"/>
        <v>717361.55389954662</v>
      </c>
      <c r="G226" s="16">
        <f t="shared" si="35"/>
        <v>59780.129491628883</v>
      </c>
      <c r="L226" s="62">
        <f>+'Customer Forecast by Rate Code'!C11</f>
        <v>5533</v>
      </c>
    </row>
    <row r="227" spans="1:17" x14ac:dyDescent="0.25">
      <c r="A227" s="1">
        <v>42064</v>
      </c>
      <c r="B227" s="40">
        <f t="shared" si="37"/>
        <v>0</v>
      </c>
      <c r="C227" s="40">
        <f t="shared" si="38"/>
        <v>0</v>
      </c>
      <c r="D227" s="40">
        <f t="shared" si="39"/>
        <v>0</v>
      </c>
      <c r="E227" s="18">
        <f t="shared" si="40"/>
        <v>58601.871915849872</v>
      </c>
      <c r="F227" s="20">
        <f t="shared" si="34"/>
        <v>715280.42581539648</v>
      </c>
      <c r="G227" s="16">
        <f t="shared" si="35"/>
        <v>59606.70215128304</v>
      </c>
      <c r="L227" s="62">
        <f>+'Customer Forecast by Rate Code'!D11</f>
        <v>5523</v>
      </c>
    </row>
    <row r="228" spans="1:17" x14ac:dyDescent="0.25">
      <c r="A228" s="1">
        <v>42095</v>
      </c>
      <c r="B228" s="40">
        <f t="shared" si="37"/>
        <v>0</v>
      </c>
      <c r="C228" s="40">
        <f t="shared" si="38"/>
        <v>0</v>
      </c>
      <c r="D228" s="40">
        <f t="shared" si="39"/>
        <v>0</v>
      </c>
      <c r="E228" s="18">
        <f t="shared" si="40"/>
        <v>58463.935226567584</v>
      </c>
      <c r="F228" s="20">
        <f t="shared" si="34"/>
        <v>712976.36104196403</v>
      </c>
      <c r="G228" s="16">
        <f t="shared" si="35"/>
        <v>59414.696753497003</v>
      </c>
      <c r="L228" s="62">
        <v>5510</v>
      </c>
    </row>
    <row r="229" spans="1:17" x14ac:dyDescent="0.25">
      <c r="A229" s="1">
        <v>42125</v>
      </c>
      <c r="B229" s="40">
        <f t="shared" si="37"/>
        <v>0</v>
      </c>
      <c r="C229" s="40">
        <f t="shared" si="38"/>
        <v>0</v>
      </c>
      <c r="D229" s="40">
        <f t="shared" si="39"/>
        <v>0</v>
      </c>
      <c r="E229" s="18">
        <f t="shared" si="40"/>
        <v>58485.156255687936</v>
      </c>
      <c r="F229" s="20">
        <f t="shared" si="34"/>
        <v>710984.51729765197</v>
      </c>
      <c r="G229" s="16">
        <f t="shared" si="35"/>
        <v>59248.709774804331</v>
      </c>
      <c r="L229" s="62">
        <v>5512</v>
      </c>
    </row>
    <row r="230" spans="1:17" x14ac:dyDescent="0.25">
      <c r="A230" s="1">
        <v>42156</v>
      </c>
      <c r="B230" s="40">
        <f t="shared" si="37"/>
        <v>0</v>
      </c>
      <c r="C230" s="40">
        <f t="shared" si="38"/>
        <v>0</v>
      </c>
      <c r="D230" s="40">
        <f t="shared" si="39"/>
        <v>0</v>
      </c>
      <c r="E230" s="18">
        <f t="shared" si="40"/>
        <v>58272.945964484425</v>
      </c>
      <c r="F230" s="20">
        <f t="shared" si="34"/>
        <v>709231.46326213644</v>
      </c>
      <c r="G230" s="16">
        <f t="shared" si="35"/>
        <v>59102.621938511373</v>
      </c>
      <c r="L230" s="62">
        <v>5492</v>
      </c>
    </row>
    <row r="231" spans="1:17" x14ac:dyDescent="0.25">
      <c r="A231" s="1">
        <v>42186</v>
      </c>
      <c r="B231" s="40">
        <f t="shared" si="37"/>
        <v>0</v>
      </c>
      <c r="C231" s="40">
        <f t="shared" si="38"/>
        <v>0</v>
      </c>
      <c r="D231" s="40">
        <f t="shared" si="39"/>
        <v>0</v>
      </c>
      <c r="E231" s="18">
        <f t="shared" si="40"/>
        <v>58219.893391683545</v>
      </c>
      <c r="F231" s="20">
        <f t="shared" si="34"/>
        <v>707324.35665382002</v>
      </c>
      <c r="G231" s="16">
        <f t="shared" si="35"/>
        <v>58943.696387818338</v>
      </c>
      <c r="L231" s="62">
        <v>5487</v>
      </c>
    </row>
    <row r="232" spans="1:17" x14ac:dyDescent="0.25">
      <c r="A232" s="1">
        <v>42217</v>
      </c>
      <c r="B232" s="40">
        <f t="shared" si="37"/>
        <v>0</v>
      </c>
      <c r="C232" s="40">
        <f t="shared" si="38"/>
        <v>0</v>
      </c>
      <c r="D232" s="40">
        <f t="shared" si="39"/>
        <v>0</v>
      </c>
      <c r="E232" s="18">
        <f t="shared" si="40"/>
        <v>58092.567216961441</v>
      </c>
      <c r="F232" s="20">
        <f t="shared" si="34"/>
        <v>705666.92387078144</v>
      </c>
      <c r="G232" s="16">
        <f t="shared" si="35"/>
        <v>58805.576989231784</v>
      </c>
      <c r="L232" s="62">
        <v>5475</v>
      </c>
    </row>
    <row r="233" spans="1:17" x14ac:dyDescent="0.25">
      <c r="A233" s="1">
        <v>42248</v>
      </c>
      <c r="B233" s="40">
        <f t="shared" si="37"/>
        <v>0</v>
      </c>
      <c r="C233" s="40">
        <f t="shared" si="38"/>
        <v>0</v>
      </c>
      <c r="D233" s="40">
        <f t="shared" si="39"/>
        <v>0</v>
      </c>
      <c r="E233" s="18">
        <f t="shared" si="40"/>
        <v>58060.735673280913</v>
      </c>
      <c r="F233" s="20">
        <f t="shared" si="34"/>
        <v>704029.65954406234</v>
      </c>
      <c r="G233" s="16">
        <f t="shared" si="35"/>
        <v>58669.138295338525</v>
      </c>
      <c r="L233" s="62">
        <v>5472</v>
      </c>
    </row>
    <row r="234" spans="1:17" x14ac:dyDescent="0.25">
      <c r="A234" s="1">
        <v>42278</v>
      </c>
      <c r="B234" s="40">
        <f t="shared" si="37"/>
        <v>0</v>
      </c>
      <c r="C234" s="40">
        <f t="shared" si="38"/>
        <v>0</v>
      </c>
      <c r="D234" s="40">
        <f t="shared" si="39"/>
        <v>0</v>
      </c>
      <c r="E234" s="18">
        <f t="shared" si="40"/>
        <v>58028.904129600385</v>
      </c>
      <c r="F234" s="20">
        <f t="shared" si="34"/>
        <v>702596.5636736626</v>
      </c>
      <c r="G234" s="16">
        <f t="shared" si="35"/>
        <v>58549.713639471884</v>
      </c>
      <c r="L234" s="62">
        <v>5469</v>
      </c>
    </row>
    <row r="235" spans="1:17" x14ac:dyDescent="0.25">
      <c r="A235" s="1">
        <v>42309</v>
      </c>
      <c r="B235" s="40">
        <f t="shared" si="37"/>
        <v>0</v>
      </c>
      <c r="C235" s="40">
        <f t="shared" si="38"/>
        <v>0</v>
      </c>
      <c r="D235" s="40">
        <f t="shared" si="39"/>
        <v>0</v>
      </c>
      <c r="E235" s="18">
        <f t="shared" si="40"/>
        <v>57997.072585919857</v>
      </c>
      <c r="F235" s="20">
        <f t="shared" si="34"/>
        <v>701217.63625958248</v>
      </c>
      <c r="G235" s="16">
        <f t="shared" si="35"/>
        <v>58434.803021631873</v>
      </c>
      <c r="L235" s="62">
        <v>5466</v>
      </c>
    </row>
    <row r="236" spans="1:17" x14ac:dyDescent="0.25">
      <c r="A236" s="27">
        <v>42339</v>
      </c>
      <c r="B236" s="46">
        <f t="shared" ref="B236" si="41">+I236*N$225</f>
        <v>0</v>
      </c>
      <c r="C236" s="46">
        <f t="shared" ref="C236:C247" si="42">+J236*O$225</f>
        <v>0</v>
      </c>
      <c r="D236" s="46">
        <f t="shared" ref="D236:D247" si="43">+K236*P$225</f>
        <v>0</v>
      </c>
      <c r="E236" s="53">
        <f t="shared" si="40"/>
        <v>57965.241042239337</v>
      </c>
      <c r="F236" s="31">
        <f t="shared" si="34"/>
        <v>699805.87730182183</v>
      </c>
      <c r="G236" s="33">
        <f t="shared" si="35"/>
        <v>58317.156441818486</v>
      </c>
      <c r="I236" s="43"/>
      <c r="J236" s="43"/>
      <c r="K236" s="43"/>
      <c r="L236" s="63">
        <v>5463</v>
      </c>
    </row>
    <row r="237" spans="1:17" x14ac:dyDescent="0.25">
      <c r="A237" s="1">
        <v>42370</v>
      </c>
      <c r="B237" s="40">
        <f>+I237*N$225</f>
        <v>0</v>
      </c>
      <c r="C237" s="40">
        <f t="shared" si="42"/>
        <v>0</v>
      </c>
      <c r="D237" s="40">
        <f t="shared" si="43"/>
        <v>0</v>
      </c>
      <c r="E237" s="18">
        <f t="shared" si="40"/>
        <v>57933.409498558809</v>
      </c>
      <c r="F237" s="20">
        <f t="shared" si="34"/>
        <v>698829.70996228582</v>
      </c>
      <c r="G237" s="16">
        <f t="shared" si="35"/>
        <v>58235.809163523816</v>
      </c>
      <c r="L237" s="62">
        <v>5460</v>
      </c>
    </row>
    <row r="238" spans="1:17" x14ac:dyDescent="0.25">
      <c r="A238" s="1">
        <v>42401</v>
      </c>
      <c r="B238" s="40">
        <f t="shared" ref="B238:B248" si="44">+I238*N$225</f>
        <v>0</v>
      </c>
      <c r="C238" s="40">
        <f t="shared" si="42"/>
        <v>0</v>
      </c>
      <c r="D238" s="40">
        <f t="shared" si="43"/>
        <v>0</v>
      </c>
      <c r="E238" s="18">
        <f t="shared" si="40"/>
        <v>57901.577954878281</v>
      </c>
      <c r="F238" s="20">
        <f t="shared" si="34"/>
        <v>698023.31085571251</v>
      </c>
      <c r="G238" s="16">
        <f t="shared" si="35"/>
        <v>58168.609237976045</v>
      </c>
      <c r="L238" s="62">
        <v>5457</v>
      </c>
    </row>
    <row r="239" spans="1:17" x14ac:dyDescent="0.25">
      <c r="A239" s="1">
        <v>42430</v>
      </c>
      <c r="B239" s="40">
        <f t="shared" si="44"/>
        <v>0</v>
      </c>
      <c r="C239" s="40">
        <f t="shared" si="42"/>
        <v>0</v>
      </c>
      <c r="D239" s="40">
        <f t="shared" si="43"/>
        <v>0</v>
      </c>
      <c r="E239" s="18">
        <f t="shared" si="40"/>
        <v>57869.746411197753</v>
      </c>
      <c r="F239" s="20">
        <f t="shared" si="34"/>
        <v>697291.18535106035</v>
      </c>
      <c r="G239" s="16">
        <f t="shared" si="35"/>
        <v>58107.59877925503</v>
      </c>
      <c r="L239" s="62">
        <v>5454</v>
      </c>
    </row>
    <row r="240" spans="1:17" x14ac:dyDescent="0.25">
      <c r="A240" s="1">
        <v>42461</v>
      </c>
      <c r="B240" s="40">
        <f t="shared" si="44"/>
        <v>0</v>
      </c>
      <c r="C240" s="40">
        <f t="shared" si="42"/>
        <v>0</v>
      </c>
      <c r="D240" s="40">
        <f t="shared" si="43"/>
        <v>0</v>
      </c>
      <c r="E240" s="18">
        <f t="shared" si="40"/>
        <v>57837.914867517226</v>
      </c>
      <c r="F240" s="20">
        <f t="shared" si="34"/>
        <v>696665.16499200987</v>
      </c>
      <c r="G240" s="16">
        <f t="shared" si="35"/>
        <v>58055.430416000825</v>
      </c>
      <c r="L240" s="62">
        <v>5451</v>
      </c>
    </row>
    <row r="241" spans="1:12" x14ac:dyDescent="0.25">
      <c r="A241" s="1">
        <v>42491</v>
      </c>
      <c r="B241" s="40">
        <f t="shared" si="44"/>
        <v>0</v>
      </c>
      <c r="C241" s="40">
        <f t="shared" si="42"/>
        <v>0</v>
      </c>
      <c r="D241" s="40">
        <f t="shared" si="43"/>
        <v>0</v>
      </c>
      <c r="E241" s="18">
        <f t="shared" si="40"/>
        <v>57806.083323836698</v>
      </c>
      <c r="F241" s="20">
        <f t="shared" si="34"/>
        <v>695986.09206015861</v>
      </c>
      <c r="G241" s="16">
        <f t="shared" si="35"/>
        <v>57998.841005013215</v>
      </c>
      <c r="L241" s="62">
        <v>5448</v>
      </c>
    </row>
    <row r="242" spans="1:12" x14ac:dyDescent="0.25">
      <c r="A242" s="1">
        <v>42522</v>
      </c>
      <c r="B242" s="40">
        <f t="shared" si="44"/>
        <v>0</v>
      </c>
      <c r="C242" s="40">
        <f t="shared" si="42"/>
        <v>0</v>
      </c>
      <c r="D242" s="40">
        <f t="shared" si="43"/>
        <v>0</v>
      </c>
      <c r="E242" s="18">
        <f t="shared" si="40"/>
        <v>57774.25178015617</v>
      </c>
      <c r="F242" s="20">
        <f t="shared" si="34"/>
        <v>695487.39787583041</v>
      </c>
      <c r="G242" s="16">
        <f t="shared" si="35"/>
        <v>57957.283156319201</v>
      </c>
      <c r="L242" s="62">
        <v>5445</v>
      </c>
    </row>
    <row r="243" spans="1:12" x14ac:dyDescent="0.25">
      <c r="A243" s="1">
        <v>42552</v>
      </c>
      <c r="B243" s="40">
        <f t="shared" si="44"/>
        <v>0</v>
      </c>
      <c r="C243" s="40">
        <f t="shared" si="42"/>
        <v>0</v>
      </c>
      <c r="D243" s="40">
        <f t="shared" si="43"/>
        <v>0</v>
      </c>
      <c r="E243" s="18">
        <f t="shared" si="40"/>
        <v>57742.420236475649</v>
      </c>
      <c r="F243" s="20">
        <f t="shared" si="34"/>
        <v>695009.9247206226</v>
      </c>
      <c r="G243" s="16">
        <f t="shared" si="35"/>
        <v>57917.493726718552</v>
      </c>
      <c r="L243" s="62">
        <v>5442</v>
      </c>
    </row>
    <row r="244" spans="1:12" x14ac:dyDescent="0.25">
      <c r="A244" s="1">
        <v>42583</v>
      </c>
      <c r="B244" s="40">
        <f t="shared" si="44"/>
        <v>0</v>
      </c>
      <c r="C244" s="40">
        <f t="shared" si="42"/>
        <v>0</v>
      </c>
      <c r="D244" s="40">
        <f t="shared" si="43"/>
        <v>0</v>
      </c>
      <c r="E244" s="18">
        <f t="shared" si="40"/>
        <v>57710.588692795121</v>
      </c>
      <c r="F244" s="20">
        <f t="shared" si="34"/>
        <v>694627.94619645621</v>
      </c>
      <c r="G244" s="16">
        <f t="shared" si="35"/>
        <v>57885.662183038017</v>
      </c>
      <c r="L244" s="62">
        <v>5439</v>
      </c>
    </row>
    <row r="245" spans="1:12" x14ac:dyDescent="0.25">
      <c r="A245" s="1">
        <v>42614</v>
      </c>
      <c r="B245" s="40">
        <f t="shared" si="44"/>
        <v>0</v>
      </c>
      <c r="C245" s="40">
        <f t="shared" si="42"/>
        <v>0</v>
      </c>
      <c r="D245" s="40">
        <f t="shared" si="43"/>
        <v>0</v>
      </c>
      <c r="E245" s="18">
        <f t="shared" si="40"/>
        <v>57678.757149114594</v>
      </c>
      <c r="F245" s="20">
        <f t="shared" si="34"/>
        <v>694245.96767228993</v>
      </c>
      <c r="G245" s="16">
        <f t="shared" si="35"/>
        <v>57853.830639357497</v>
      </c>
      <c r="L245" s="62">
        <v>5436</v>
      </c>
    </row>
    <row r="246" spans="1:12" x14ac:dyDescent="0.25">
      <c r="A246" s="1">
        <v>42644</v>
      </c>
      <c r="B246" s="40">
        <f t="shared" si="44"/>
        <v>0</v>
      </c>
      <c r="C246" s="40">
        <f t="shared" si="42"/>
        <v>0</v>
      </c>
      <c r="D246" s="40">
        <f t="shared" si="43"/>
        <v>0</v>
      </c>
      <c r="E246" s="18">
        <f t="shared" si="40"/>
        <v>57646.925605434066</v>
      </c>
      <c r="F246" s="20">
        <f t="shared" si="34"/>
        <v>693863.98914812366</v>
      </c>
      <c r="G246" s="16">
        <f t="shared" si="35"/>
        <v>57821.999095676969</v>
      </c>
      <c r="L246" s="62">
        <v>5433</v>
      </c>
    </row>
    <row r="247" spans="1:12" x14ac:dyDescent="0.25">
      <c r="A247" s="1">
        <v>42675</v>
      </c>
      <c r="B247" s="40">
        <f t="shared" si="44"/>
        <v>0</v>
      </c>
      <c r="C247" s="40">
        <f t="shared" si="42"/>
        <v>0</v>
      </c>
      <c r="D247" s="40">
        <f t="shared" si="43"/>
        <v>0</v>
      </c>
      <c r="E247" s="18">
        <f t="shared" si="40"/>
        <v>57615.094061753538</v>
      </c>
      <c r="F247" s="20">
        <f t="shared" si="34"/>
        <v>693482.01062395726</v>
      </c>
      <c r="G247" s="16">
        <f t="shared" si="35"/>
        <v>57790.167551996441</v>
      </c>
      <c r="L247" s="62">
        <v>5430</v>
      </c>
    </row>
    <row r="248" spans="1:12" x14ac:dyDescent="0.25">
      <c r="A248" s="27">
        <v>42705</v>
      </c>
      <c r="B248" s="46">
        <f t="shared" si="44"/>
        <v>0</v>
      </c>
      <c r="C248" s="46">
        <f t="shared" ref="C248:C284" si="45">+J248*O$225</f>
        <v>0</v>
      </c>
      <c r="D248" s="46">
        <f t="shared" ref="D248:D284" si="46">+K248*P$225</f>
        <v>0</v>
      </c>
      <c r="E248" s="30">
        <f t="shared" si="40"/>
        <v>57583.26251807301</v>
      </c>
      <c r="F248" s="31">
        <f t="shared" si="34"/>
        <v>693100.03209979087</v>
      </c>
      <c r="G248" s="33">
        <f t="shared" si="35"/>
        <v>57758.336008315906</v>
      </c>
      <c r="I248" s="43"/>
      <c r="J248" s="43"/>
      <c r="K248" s="43"/>
      <c r="L248" s="63">
        <v>5427</v>
      </c>
    </row>
    <row r="249" spans="1:12" x14ac:dyDescent="0.25">
      <c r="A249" s="1">
        <v>42736</v>
      </c>
      <c r="B249" s="40">
        <f>+I249*N$225</f>
        <v>0</v>
      </c>
      <c r="C249" s="40">
        <f t="shared" si="45"/>
        <v>0</v>
      </c>
      <c r="D249" s="40">
        <f t="shared" si="46"/>
        <v>0</v>
      </c>
      <c r="E249" s="18">
        <f t="shared" si="40"/>
        <v>57551.430974392482</v>
      </c>
      <c r="F249" s="20">
        <f t="shared" si="34"/>
        <v>692718.05357562448</v>
      </c>
      <c r="G249" s="16">
        <f t="shared" si="35"/>
        <v>57726.504464635371</v>
      </c>
      <c r="L249" s="62">
        <v>5424</v>
      </c>
    </row>
    <row r="250" spans="1:12" x14ac:dyDescent="0.25">
      <c r="A250" s="1">
        <v>42767</v>
      </c>
      <c r="B250" s="40">
        <f t="shared" ref="B250:B260" si="47">+I250*N$225</f>
        <v>0</v>
      </c>
      <c r="C250" s="40">
        <f t="shared" si="45"/>
        <v>0</v>
      </c>
      <c r="D250" s="40">
        <f t="shared" si="46"/>
        <v>0</v>
      </c>
      <c r="E250" s="18">
        <f t="shared" si="40"/>
        <v>57519.599430711962</v>
      </c>
      <c r="F250" s="20">
        <f t="shared" si="34"/>
        <v>692336.0750514582</v>
      </c>
      <c r="G250" s="16">
        <f t="shared" si="35"/>
        <v>57694.67292095485</v>
      </c>
      <c r="L250" s="62">
        <v>5421</v>
      </c>
    </row>
    <row r="251" spans="1:12" x14ac:dyDescent="0.25">
      <c r="A251" s="1">
        <v>42795</v>
      </c>
      <c r="B251" s="40">
        <f t="shared" si="47"/>
        <v>0</v>
      </c>
      <c r="C251" s="40">
        <f t="shared" si="45"/>
        <v>0</v>
      </c>
      <c r="D251" s="40">
        <f t="shared" si="46"/>
        <v>0</v>
      </c>
      <c r="E251" s="18">
        <f t="shared" si="40"/>
        <v>57487.767887031434</v>
      </c>
      <c r="F251" s="20">
        <f t="shared" si="34"/>
        <v>691954.09652729193</v>
      </c>
      <c r="G251" s="16">
        <f t="shared" si="35"/>
        <v>57662.84137727433</v>
      </c>
      <c r="L251" s="62">
        <v>5418</v>
      </c>
    </row>
    <row r="252" spans="1:12" x14ac:dyDescent="0.25">
      <c r="A252" s="1">
        <v>42826</v>
      </c>
      <c r="B252" s="40">
        <f t="shared" si="47"/>
        <v>0</v>
      </c>
      <c r="C252" s="40">
        <f t="shared" si="45"/>
        <v>0</v>
      </c>
      <c r="D252" s="40">
        <f t="shared" si="46"/>
        <v>0</v>
      </c>
      <c r="E252" s="18">
        <f t="shared" si="40"/>
        <v>57455.936343350906</v>
      </c>
      <c r="F252" s="20">
        <f t="shared" si="34"/>
        <v>691572.11800312565</v>
      </c>
      <c r="G252" s="16">
        <f t="shared" si="35"/>
        <v>57631.009833593802</v>
      </c>
      <c r="L252" s="62">
        <v>5415</v>
      </c>
    </row>
    <row r="253" spans="1:12" x14ac:dyDescent="0.25">
      <c r="A253" s="1">
        <v>42856</v>
      </c>
      <c r="B253" s="40">
        <f t="shared" si="47"/>
        <v>0</v>
      </c>
      <c r="C253" s="40">
        <f t="shared" si="45"/>
        <v>0</v>
      </c>
      <c r="D253" s="40">
        <f t="shared" si="46"/>
        <v>0</v>
      </c>
      <c r="E253" s="18">
        <f t="shared" si="40"/>
        <v>57424.104799670378</v>
      </c>
      <c r="F253" s="20">
        <f t="shared" si="34"/>
        <v>691190.13947895938</v>
      </c>
      <c r="G253" s="16">
        <f t="shared" si="35"/>
        <v>57599.178289913281</v>
      </c>
      <c r="L253" s="62">
        <v>5412</v>
      </c>
    </row>
    <row r="254" spans="1:12" x14ac:dyDescent="0.25">
      <c r="A254" s="1">
        <v>42887</v>
      </c>
      <c r="B254" s="40">
        <f t="shared" si="47"/>
        <v>0</v>
      </c>
      <c r="C254" s="40">
        <f t="shared" si="45"/>
        <v>0</v>
      </c>
      <c r="D254" s="40">
        <f t="shared" si="46"/>
        <v>0</v>
      </c>
      <c r="E254" s="18">
        <f t="shared" si="40"/>
        <v>57392.27325598985</v>
      </c>
      <c r="F254" s="20">
        <f t="shared" si="34"/>
        <v>690808.16095479298</v>
      </c>
      <c r="G254" s="16">
        <f t="shared" si="35"/>
        <v>57567.346746232746</v>
      </c>
      <c r="L254" s="62">
        <v>5409</v>
      </c>
    </row>
    <row r="255" spans="1:12" x14ac:dyDescent="0.25">
      <c r="A255" s="1">
        <v>42917</v>
      </c>
      <c r="B255" s="40">
        <f t="shared" si="47"/>
        <v>0</v>
      </c>
      <c r="C255" s="40">
        <f t="shared" si="45"/>
        <v>0</v>
      </c>
      <c r="D255" s="40">
        <f t="shared" si="46"/>
        <v>0</v>
      </c>
      <c r="E255" s="18">
        <f t="shared" si="40"/>
        <v>57360.441712309323</v>
      </c>
      <c r="F255" s="20">
        <f t="shared" si="34"/>
        <v>690426.18243062671</v>
      </c>
      <c r="G255" s="16">
        <f t="shared" si="35"/>
        <v>57535.515202552226</v>
      </c>
      <c r="L255" s="62">
        <v>5406</v>
      </c>
    </row>
    <row r="256" spans="1:12" x14ac:dyDescent="0.25">
      <c r="A256" s="1">
        <v>42948</v>
      </c>
      <c r="B256" s="40">
        <f t="shared" si="47"/>
        <v>0</v>
      </c>
      <c r="C256" s="40">
        <f t="shared" si="45"/>
        <v>0</v>
      </c>
      <c r="D256" s="40">
        <f t="shared" si="46"/>
        <v>0</v>
      </c>
      <c r="E256" s="18">
        <f t="shared" si="40"/>
        <v>57328.610168628795</v>
      </c>
      <c r="F256" s="20">
        <f t="shared" si="34"/>
        <v>690044.20390646043</v>
      </c>
      <c r="G256" s="16">
        <f t="shared" si="35"/>
        <v>57503.683658871705</v>
      </c>
      <c r="L256" s="62">
        <v>5403</v>
      </c>
    </row>
    <row r="257" spans="1:12" x14ac:dyDescent="0.25">
      <c r="A257" s="1">
        <v>42979</v>
      </c>
      <c r="B257" s="40">
        <f t="shared" si="47"/>
        <v>0</v>
      </c>
      <c r="C257" s="40">
        <f t="shared" si="45"/>
        <v>0</v>
      </c>
      <c r="D257" s="40">
        <f t="shared" si="46"/>
        <v>0</v>
      </c>
      <c r="E257" s="18">
        <f t="shared" si="40"/>
        <v>57296.778624948274</v>
      </c>
      <c r="F257" s="20">
        <f t="shared" si="34"/>
        <v>689662.22538229392</v>
      </c>
      <c r="G257" s="16">
        <f t="shared" si="35"/>
        <v>57471.852115191163</v>
      </c>
      <c r="L257" s="62">
        <v>5400</v>
      </c>
    </row>
    <row r="258" spans="1:12" x14ac:dyDescent="0.25">
      <c r="A258" s="1">
        <v>43009</v>
      </c>
      <c r="B258" s="40">
        <f t="shared" si="47"/>
        <v>0</v>
      </c>
      <c r="C258" s="40">
        <f t="shared" si="45"/>
        <v>0</v>
      </c>
      <c r="D258" s="40">
        <f t="shared" si="46"/>
        <v>0</v>
      </c>
      <c r="E258" s="18">
        <f t="shared" si="40"/>
        <v>57264.947081267746</v>
      </c>
      <c r="F258" s="20">
        <f t="shared" si="34"/>
        <v>689280.24685812765</v>
      </c>
      <c r="G258" s="16">
        <f t="shared" si="35"/>
        <v>57440.020571510635</v>
      </c>
      <c r="L258" s="62">
        <v>5397</v>
      </c>
    </row>
    <row r="259" spans="1:12" x14ac:dyDescent="0.25">
      <c r="A259" s="1">
        <v>43040</v>
      </c>
      <c r="B259" s="40">
        <f t="shared" si="47"/>
        <v>0</v>
      </c>
      <c r="C259" s="40">
        <f t="shared" si="45"/>
        <v>0</v>
      </c>
      <c r="D259" s="40">
        <f t="shared" si="46"/>
        <v>0</v>
      </c>
      <c r="E259" s="18">
        <f t="shared" si="40"/>
        <v>57233.115537587219</v>
      </c>
      <c r="F259" s="20">
        <f t="shared" si="34"/>
        <v>688898.26833396126</v>
      </c>
      <c r="G259" s="16">
        <f t="shared" si="35"/>
        <v>57408.189027830107</v>
      </c>
      <c r="L259" s="62">
        <v>5394</v>
      </c>
    </row>
    <row r="260" spans="1:12" x14ac:dyDescent="0.25">
      <c r="A260" s="27">
        <v>43070</v>
      </c>
      <c r="B260" s="46">
        <f t="shared" si="47"/>
        <v>0</v>
      </c>
      <c r="C260" s="46">
        <f t="shared" si="45"/>
        <v>0</v>
      </c>
      <c r="D260" s="46">
        <f t="shared" si="46"/>
        <v>0</v>
      </c>
      <c r="E260" s="30">
        <f t="shared" si="40"/>
        <v>57201.283993906691</v>
      </c>
      <c r="F260" s="31">
        <f t="shared" si="34"/>
        <v>688516.2898097951</v>
      </c>
      <c r="G260" s="33">
        <f t="shared" si="35"/>
        <v>57376.357484149594</v>
      </c>
      <c r="I260" s="43"/>
      <c r="J260" s="43"/>
      <c r="K260" s="43"/>
      <c r="L260" s="63">
        <v>5391</v>
      </c>
    </row>
    <row r="261" spans="1:12" x14ac:dyDescent="0.25">
      <c r="A261" s="1">
        <v>43101</v>
      </c>
      <c r="B261" s="40">
        <f>+I261*N$225</f>
        <v>0</v>
      </c>
      <c r="C261" s="40">
        <f t="shared" si="45"/>
        <v>0</v>
      </c>
      <c r="D261" s="40">
        <f t="shared" si="46"/>
        <v>0</v>
      </c>
      <c r="E261" s="18">
        <f t="shared" si="40"/>
        <v>57169.452450226163</v>
      </c>
      <c r="F261" s="20">
        <f t="shared" si="34"/>
        <v>688134.3112856287</v>
      </c>
      <c r="G261" s="16">
        <f t="shared" si="35"/>
        <v>57344.525940469059</v>
      </c>
      <c r="L261" s="62">
        <v>5388</v>
      </c>
    </row>
    <row r="262" spans="1:12" x14ac:dyDescent="0.25">
      <c r="A262" s="1">
        <v>43132</v>
      </c>
      <c r="B262" s="40">
        <f t="shared" ref="B262:B272" si="48">+I262*N$225</f>
        <v>0</v>
      </c>
      <c r="C262" s="40">
        <f t="shared" si="45"/>
        <v>0</v>
      </c>
      <c r="D262" s="40">
        <f t="shared" si="46"/>
        <v>0</v>
      </c>
      <c r="E262" s="18">
        <f t="shared" si="40"/>
        <v>57137.620906545635</v>
      </c>
      <c r="F262" s="20">
        <f t="shared" si="34"/>
        <v>687752.33276146243</v>
      </c>
      <c r="G262" s="16">
        <f t="shared" si="35"/>
        <v>57312.694396788538</v>
      </c>
      <c r="L262" s="62">
        <v>5385</v>
      </c>
    </row>
    <row r="263" spans="1:12" x14ac:dyDescent="0.25">
      <c r="A263" s="1">
        <v>43160</v>
      </c>
      <c r="B263" s="40">
        <f t="shared" si="48"/>
        <v>0</v>
      </c>
      <c r="C263" s="40">
        <f t="shared" si="45"/>
        <v>0</v>
      </c>
      <c r="D263" s="40">
        <f t="shared" si="46"/>
        <v>0</v>
      </c>
      <c r="E263" s="18">
        <f t="shared" si="40"/>
        <v>57105.789362865107</v>
      </c>
      <c r="F263" s="20">
        <f t="shared" si="34"/>
        <v>687370.35423729615</v>
      </c>
      <c r="G263" s="16">
        <f t="shared" si="35"/>
        <v>57280.86285310801</v>
      </c>
      <c r="L263" s="62">
        <v>5382</v>
      </c>
    </row>
    <row r="264" spans="1:12" x14ac:dyDescent="0.25">
      <c r="A264" s="1">
        <v>43191</v>
      </c>
      <c r="B264" s="40">
        <f t="shared" si="48"/>
        <v>0</v>
      </c>
      <c r="C264" s="40">
        <f t="shared" si="45"/>
        <v>0</v>
      </c>
      <c r="D264" s="40">
        <f t="shared" si="46"/>
        <v>0</v>
      </c>
      <c r="E264" s="18">
        <f t="shared" si="40"/>
        <v>57073.957819184579</v>
      </c>
      <c r="F264" s="20">
        <f t="shared" si="34"/>
        <v>686988.37571312976</v>
      </c>
      <c r="G264" s="16">
        <f t="shared" si="35"/>
        <v>57249.031309427482</v>
      </c>
      <c r="L264" s="62">
        <v>5379</v>
      </c>
    </row>
    <row r="265" spans="1:12" x14ac:dyDescent="0.25">
      <c r="A265" s="1">
        <v>43221</v>
      </c>
      <c r="B265" s="40">
        <f t="shared" si="48"/>
        <v>0</v>
      </c>
      <c r="C265" s="40">
        <f t="shared" si="45"/>
        <v>0</v>
      </c>
      <c r="D265" s="40">
        <f t="shared" si="46"/>
        <v>0</v>
      </c>
      <c r="E265" s="18">
        <f t="shared" si="40"/>
        <v>57042.126275504059</v>
      </c>
      <c r="F265" s="20">
        <f t="shared" si="34"/>
        <v>686606.39718896337</v>
      </c>
      <c r="G265" s="16">
        <f t="shared" si="35"/>
        <v>57217.199765746947</v>
      </c>
      <c r="L265" s="62">
        <v>5376</v>
      </c>
    </row>
    <row r="266" spans="1:12" x14ac:dyDescent="0.25">
      <c r="A266" s="1">
        <v>43252</v>
      </c>
      <c r="B266" s="40">
        <f t="shared" si="48"/>
        <v>0</v>
      </c>
      <c r="C266" s="40">
        <f t="shared" si="45"/>
        <v>0</v>
      </c>
      <c r="D266" s="40">
        <f t="shared" si="46"/>
        <v>0</v>
      </c>
      <c r="E266" s="18">
        <f t="shared" si="40"/>
        <v>57010.294731823531</v>
      </c>
      <c r="F266" s="20">
        <f t="shared" si="34"/>
        <v>686224.41866479709</v>
      </c>
      <c r="G266" s="16">
        <f t="shared" si="35"/>
        <v>57185.368222066427</v>
      </c>
      <c r="L266" s="62">
        <v>5373</v>
      </c>
    </row>
    <row r="267" spans="1:12" x14ac:dyDescent="0.25">
      <c r="A267" s="1">
        <v>43282</v>
      </c>
      <c r="B267" s="40">
        <f t="shared" si="48"/>
        <v>0</v>
      </c>
      <c r="C267" s="40">
        <f t="shared" si="45"/>
        <v>0</v>
      </c>
      <c r="D267" s="40">
        <f t="shared" si="46"/>
        <v>0</v>
      </c>
      <c r="E267" s="18">
        <f t="shared" si="40"/>
        <v>56978.463188143003</v>
      </c>
      <c r="F267" s="20">
        <f t="shared" si="34"/>
        <v>685842.4401406307</v>
      </c>
      <c r="G267" s="16">
        <f t="shared" si="35"/>
        <v>57153.536678385892</v>
      </c>
      <c r="L267" s="62">
        <v>5370</v>
      </c>
    </row>
    <row r="268" spans="1:12" x14ac:dyDescent="0.25">
      <c r="A268" s="1">
        <v>43313</v>
      </c>
      <c r="B268" s="40">
        <f t="shared" si="48"/>
        <v>0</v>
      </c>
      <c r="C268" s="40">
        <f t="shared" si="45"/>
        <v>0</v>
      </c>
      <c r="D268" s="40">
        <f t="shared" si="46"/>
        <v>0</v>
      </c>
      <c r="E268" s="18">
        <f t="shared" si="40"/>
        <v>56946.631644462475</v>
      </c>
      <c r="F268" s="20">
        <f t="shared" si="34"/>
        <v>685460.46161646442</v>
      </c>
      <c r="G268" s="16">
        <f t="shared" si="35"/>
        <v>57121.705134705371</v>
      </c>
      <c r="L268" s="62">
        <v>5367</v>
      </c>
    </row>
    <row r="269" spans="1:12" x14ac:dyDescent="0.25">
      <c r="A269" s="1">
        <v>43344</v>
      </c>
      <c r="B269" s="40">
        <f t="shared" si="48"/>
        <v>0</v>
      </c>
      <c r="C269" s="40">
        <f t="shared" si="45"/>
        <v>0</v>
      </c>
      <c r="D269" s="40">
        <f t="shared" si="46"/>
        <v>0</v>
      </c>
      <c r="E269" s="18">
        <f t="shared" si="40"/>
        <v>56914.800100781948</v>
      </c>
      <c r="F269" s="20">
        <f t="shared" si="34"/>
        <v>685078.48309229815</v>
      </c>
      <c r="G269" s="16">
        <f t="shared" si="35"/>
        <v>57089.873591024843</v>
      </c>
      <c r="L269" s="62">
        <v>5364</v>
      </c>
    </row>
    <row r="270" spans="1:12" x14ac:dyDescent="0.25">
      <c r="A270" s="1">
        <v>43374</v>
      </c>
      <c r="B270" s="40">
        <f t="shared" si="48"/>
        <v>0</v>
      </c>
      <c r="C270" s="40">
        <f t="shared" si="45"/>
        <v>0</v>
      </c>
      <c r="D270" s="40">
        <f t="shared" si="46"/>
        <v>0</v>
      </c>
      <c r="E270" s="18">
        <f t="shared" si="40"/>
        <v>56882.96855710142</v>
      </c>
      <c r="F270" s="20">
        <f t="shared" si="34"/>
        <v>684696.50456813187</v>
      </c>
      <c r="G270" s="16">
        <f t="shared" si="35"/>
        <v>57058.042047344323</v>
      </c>
      <c r="L270" s="62">
        <v>5361</v>
      </c>
    </row>
    <row r="271" spans="1:12" x14ac:dyDescent="0.25">
      <c r="A271" s="44">
        <v>43405</v>
      </c>
      <c r="B271" s="40">
        <f t="shared" si="48"/>
        <v>0</v>
      </c>
      <c r="C271" s="40">
        <f t="shared" si="45"/>
        <v>0</v>
      </c>
      <c r="D271" s="40">
        <f t="shared" si="46"/>
        <v>0</v>
      </c>
      <c r="E271" s="18">
        <f t="shared" si="40"/>
        <v>56851.137013420892</v>
      </c>
      <c r="F271" s="20">
        <f t="shared" si="34"/>
        <v>684314.52604396548</v>
      </c>
      <c r="G271" s="16">
        <f t="shared" si="35"/>
        <v>57026.210503663788</v>
      </c>
      <c r="I271" s="45"/>
      <c r="J271" s="45"/>
      <c r="K271" s="45"/>
      <c r="L271" s="62">
        <v>5358</v>
      </c>
    </row>
    <row r="272" spans="1:12" x14ac:dyDescent="0.25">
      <c r="A272" s="27">
        <v>43435</v>
      </c>
      <c r="B272" s="46">
        <f t="shared" si="48"/>
        <v>0</v>
      </c>
      <c r="C272" s="46">
        <f t="shared" si="45"/>
        <v>0</v>
      </c>
      <c r="D272" s="46">
        <f t="shared" si="46"/>
        <v>0</v>
      </c>
      <c r="E272" s="30">
        <f t="shared" si="40"/>
        <v>56819.305469740371</v>
      </c>
      <c r="F272" s="31">
        <f t="shared" si="34"/>
        <v>683932.54751979921</v>
      </c>
      <c r="G272" s="33">
        <f t="shared" si="35"/>
        <v>56994.378959983267</v>
      </c>
      <c r="I272" s="43"/>
      <c r="J272" s="43"/>
      <c r="K272" s="43"/>
      <c r="L272" s="63">
        <v>5355</v>
      </c>
    </row>
    <row r="273" spans="1:12" outlineLevel="1" x14ac:dyDescent="0.25">
      <c r="A273" s="1">
        <v>43466</v>
      </c>
      <c r="B273" s="40">
        <f>+I273*N$225</f>
        <v>0</v>
      </c>
      <c r="C273" s="40">
        <f t="shared" si="45"/>
        <v>0</v>
      </c>
      <c r="D273" s="40">
        <f t="shared" si="46"/>
        <v>0</v>
      </c>
      <c r="E273" s="18">
        <f t="shared" si="40"/>
        <v>57869.746411197753</v>
      </c>
      <c r="F273" s="20">
        <f t="shared" si="34"/>
        <v>684632.84148077085</v>
      </c>
      <c r="G273" s="16">
        <f t="shared" si="35"/>
        <v>57052.736790064235</v>
      </c>
      <c r="L273" s="2">
        <v>5454</v>
      </c>
    </row>
    <row r="274" spans="1:12" outlineLevel="1" x14ac:dyDescent="0.25">
      <c r="A274" s="1">
        <v>43497</v>
      </c>
      <c r="B274" s="40">
        <f t="shared" ref="B274:B284" si="49">+I274*N$225</f>
        <v>0</v>
      </c>
      <c r="C274" s="40">
        <f t="shared" si="45"/>
        <v>0</v>
      </c>
      <c r="D274" s="40">
        <f t="shared" si="46"/>
        <v>0</v>
      </c>
      <c r="E274" s="18">
        <f t="shared" si="40"/>
        <v>57816.693838396874</v>
      </c>
      <c r="F274" s="20">
        <f t="shared" si="34"/>
        <v>685311.91441262199</v>
      </c>
      <c r="G274" s="16">
        <f t="shared" si="35"/>
        <v>57109.32620105183</v>
      </c>
      <c r="L274" s="2">
        <v>5449</v>
      </c>
    </row>
    <row r="275" spans="1:12" outlineLevel="1" x14ac:dyDescent="0.25">
      <c r="A275" s="1">
        <v>43525</v>
      </c>
      <c r="B275" s="40">
        <f t="shared" si="49"/>
        <v>0</v>
      </c>
      <c r="C275" s="40">
        <f t="shared" si="45"/>
        <v>0</v>
      </c>
      <c r="D275" s="40">
        <f t="shared" si="46"/>
        <v>0</v>
      </c>
      <c r="E275" s="18">
        <f t="shared" si="40"/>
        <v>57763.641265595994</v>
      </c>
      <c r="F275" s="20">
        <f t="shared" si="34"/>
        <v>685969.76631535299</v>
      </c>
      <c r="G275" s="16">
        <f t="shared" si="35"/>
        <v>57164.147192946082</v>
      </c>
      <c r="L275" s="2">
        <v>5444</v>
      </c>
    </row>
    <row r="276" spans="1:12" outlineLevel="1" x14ac:dyDescent="0.25">
      <c r="A276" s="1">
        <v>43556</v>
      </c>
      <c r="B276" s="40">
        <f t="shared" si="49"/>
        <v>0</v>
      </c>
      <c r="C276" s="40">
        <f t="shared" si="45"/>
        <v>0</v>
      </c>
      <c r="D276" s="40">
        <f t="shared" si="46"/>
        <v>0</v>
      </c>
      <c r="E276" s="18">
        <f t="shared" si="40"/>
        <v>57710.588692795121</v>
      </c>
      <c r="F276" s="20">
        <f t="shared" si="34"/>
        <v>686606.39718896348</v>
      </c>
      <c r="G276" s="16">
        <f t="shared" si="35"/>
        <v>57217.199765746955</v>
      </c>
      <c r="L276" s="2">
        <v>5439</v>
      </c>
    </row>
    <row r="277" spans="1:12" outlineLevel="1" x14ac:dyDescent="0.25">
      <c r="A277" s="1">
        <v>43586</v>
      </c>
      <c r="B277" s="40">
        <f t="shared" si="49"/>
        <v>0</v>
      </c>
      <c r="C277" s="40">
        <f t="shared" si="45"/>
        <v>0</v>
      </c>
      <c r="D277" s="40">
        <f t="shared" si="46"/>
        <v>0</v>
      </c>
      <c r="E277" s="18">
        <f t="shared" si="40"/>
        <v>57657.536119994242</v>
      </c>
      <c r="F277" s="20">
        <f t="shared" si="34"/>
        <v>687221.8070334536</v>
      </c>
      <c r="G277" s="16">
        <f t="shared" si="35"/>
        <v>57268.483919454469</v>
      </c>
      <c r="L277" s="2">
        <v>5434</v>
      </c>
    </row>
    <row r="278" spans="1:12" outlineLevel="1" x14ac:dyDescent="0.25">
      <c r="A278" s="1">
        <v>43617</v>
      </c>
      <c r="B278" s="40">
        <f t="shared" si="49"/>
        <v>0</v>
      </c>
      <c r="C278" s="40">
        <f t="shared" si="45"/>
        <v>0</v>
      </c>
      <c r="D278" s="40">
        <f t="shared" si="46"/>
        <v>0</v>
      </c>
      <c r="E278" s="18">
        <f t="shared" si="40"/>
        <v>57604.483547193362</v>
      </c>
      <c r="F278" s="20">
        <f t="shared" si="34"/>
        <v>687815.99584882334</v>
      </c>
      <c r="G278" s="16">
        <f t="shared" si="35"/>
        <v>57317.999654068612</v>
      </c>
      <c r="L278" s="2">
        <v>5429</v>
      </c>
    </row>
    <row r="279" spans="1:12" outlineLevel="1" x14ac:dyDescent="0.25">
      <c r="A279" s="1">
        <v>43647</v>
      </c>
      <c r="B279" s="40">
        <f t="shared" si="49"/>
        <v>0</v>
      </c>
      <c r="C279" s="40">
        <f t="shared" si="45"/>
        <v>0</v>
      </c>
      <c r="D279" s="40">
        <f t="shared" si="46"/>
        <v>0</v>
      </c>
      <c r="E279" s="18">
        <f t="shared" si="40"/>
        <v>57551.430974392482</v>
      </c>
      <c r="F279" s="20">
        <f t="shared" si="34"/>
        <v>688388.96363507293</v>
      </c>
      <c r="G279" s="16">
        <f t="shared" si="35"/>
        <v>57365.746969589411</v>
      </c>
      <c r="L279" s="2">
        <v>5424</v>
      </c>
    </row>
    <row r="280" spans="1:12" outlineLevel="1" x14ac:dyDescent="0.25">
      <c r="A280" s="1">
        <v>43678</v>
      </c>
      <c r="B280" s="40">
        <f t="shared" si="49"/>
        <v>0</v>
      </c>
      <c r="C280" s="40">
        <f t="shared" si="45"/>
        <v>0</v>
      </c>
      <c r="D280" s="40">
        <f t="shared" si="46"/>
        <v>0</v>
      </c>
      <c r="E280" s="18">
        <f t="shared" si="40"/>
        <v>57498.37840159161</v>
      </c>
      <c r="F280" s="20">
        <f t="shared" si="34"/>
        <v>688940.71039220202</v>
      </c>
      <c r="G280" s="16">
        <f t="shared" si="35"/>
        <v>57411.725866016837</v>
      </c>
      <c r="L280" s="2">
        <v>5419</v>
      </c>
    </row>
    <row r="281" spans="1:12" outlineLevel="1" x14ac:dyDescent="0.25">
      <c r="A281" s="1">
        <v>43709</v>
      </c>
      <c r="B281" s="40">
        <f t="shared" si="49"/>
        <v>0</v>
      </c>
      <c r="C281" s="40">
        <f t="shared" si="45"/>
        <v>0</v>
      </c>
      <c r="D281" s="40">
        <f t="shared" si="46"/>
        <v>0</v>
      </c>
      <c r="E281" s="18">
        <f t="shared" si="40"/>
        <v>57445.32582879073</v>
      </c>
      <c r="F281" s="20">
        <f t="shared" si="34"/>
        <v>689471.23612021084</v>
      </c>
      <c r="G281" s="16">
        <f t="shared" si="35"/>
        <v>57455.936343350906</v>
      </c>
      <c r="L281" s="2">
        <v>5414</v>
      </c>
    </row>
    <row r="282" spans="1:12" outlineLevel="1" x14ac:dyDescent="0.25">
      <c r="A282" s="1">
        <v>43739</v>
      </c>
      <c r="B282" s="40">
        <f t="shared" si="49"/>
        <v>0</v>
      </c>
      <c r="C282" s="40">
        <f t="shared" si="45"/>
        <v>0</v>
      </c>
      <c r="D282" s="40">
        <f t="shared" si="46"/>
        <v>0</v>
      </c>
      <c r="E282" s="18">
        <f t="shared" si="40"/>
        <v>57392.27325598985</v>
      </c>
      <c r="F282" s="20">
        <f t="shared" si="34"/>
        <v>689980.54081909929</v>
      </c>
      <c r="G282" s="16">
        <f t="shared" si="35"/>
        <v>57498.37840159161</v>
      </c>
      <c r="L282" s="2">
        <v>5409</v>
      </c>
    </row>
    <row r="283" spans="1:12" outlineLevel="1" x14ac:dyDescent="0.25">
      <c r="A283" s="1">
        <v>43770</v>
      </c>
      <c r="B283" s="40">
        <f t="shared" si="49"/>
        <v>0</v>
      </c>
      <c r="C283" s="40">
        <f t="shared" si="45"/>
        <v>0</v>
      </c>
      <c r="D283" s="40">
        <f t="shared" si="46"/>
        <v>0</v>
      </c>
      <c r="E283" s="18">
        <f t="shared" si="40"/>
        <v>57339.220683188971</v>
      </c>
      <c r="F283" s="20">
        <f t="shared" si="34"/>
        <v>690468.62448886735</v>
      </c>
      <c r="G283" s="16">
        <f t="shared" si="35"/>
        <v>57539.052040738949</v>
      </c>
      <c r="L283" s="2">
        <v>5404</v>
      </c>
    </row>
    <row r="284" spans="1:12" outlineLevel="1" x14ac:dyDescent="0.25">
      <c r="A284" s="27">
        <v>43800</v>
      </c>
      <c r="B284" s="46">
        <f t="shared" si="49"/>
        <v>0</v>
      </c>
      <c r="C284" s="46">
        <f t="shared" si="45"/>
        <v>0</v>
      </c>
      <c r="D284" s="46">
        <f t="shared" si="46"/>
        <v>0</v>
      </c>
      <c r="E284" s="30">
        <f t="shared" si="40"/>
        <v>57286.168110388098</v>
      </c>
      <c r="F284" s="31">
        <f t="shared" si="34"/>
        <v>690935.48712951515</v>
      </c>
      <c r="G284" s="33">
        <f t="shared" si="35"/>
        <v>57577.957260792929</v>
      </c>
      <c r="I284" s="43"/>
      <c r="J284" s="43"/>
      <c r="K284" s="43"/>
      <c r="L284" s="37">
        <v>5399</v>
      </c>
    </row>
    <row r="285" spans="1:12" collapsed="1" x14ac:dyDescent="0.25"/>
  </sheetData>
  <mergeCells count="3">
    <mergeCell ref="A7:G7"/>
    <mergeCell ref="I7:L7"/>
    <mergeCell ref="N7:Q7"/>
  </mergeCells>
  <phoneticPr fontId="6" type="noConversion"/>
  <pageMargins left="0.75" right="0.75" top="0.25" bottom="0.5" header="0.5" footer="0.25"/>
  <pageSetup scale="70" orientation="portrait" verticalDpi="300" r:id="rId1"/>
  <headerFooter alignWithMargins="0">
    <oddFooter>&amp;L&amp;BFlorida Power &amp;&amp; Light Confidential&amp;B&amp;C&amp;A&amp;RPage &amp;P</oddFooter>
  </headerFooter>
  <ignoredErrors>
    <ignoredError sqref="E129:E1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11"/>
  <sheetViews>
    <sheetView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sqref="A1:A2"/>
    </sheetView>
  </sheetViews>
  <sheetFormatPr defaultColWidth="9.109375" defaultRowHeight="10.199999999999999" outlineLevelCol="1" x14ac:dyDescent="0.2"/>
  <cols>
    <col min="1" max="1" width="30.6640625" style="52" customWidth="1"/>
    <col min="2" max="49" width="10.6640625" style="50" customWidth="1"/>
    <col min="50" max="73" width="10.6640625" style="50" customWidth="1" outlineLevel="1"/>
    <col min="74" max="74" width="9.109375" style="50" collapsed="1"/>
    <col min="75" max="79" width="9.109375" style="50"/>
    <col min="80" max="80" width="9.109375" style="50" customWidth="1" outlineLevel="1"/>
    <col min="81" max="81" width="9.109375" style="50" collapsed="1"/>
    <col min="82" max="16384" width="9.109375" style="50"/>
  </cols>
  <sheetData>
    <row r="1" spans="1:80" ht="13.2" x14ac:dyDescent="0.25">
      <c r="A1" s="72" t="s">
        <v>146</v>
      </c>
      <c r="BW1" s="60">
        <f>+BW2-BW8</f>
        <v>-2</v>
      </c>
      <c r="BX1" s="60">
        <f t="shared" ref="BX1:CA1" si="0">+BX2-BX8</f>
        <v>0</v>
      </c>
      <c r="BY1" s="60">
        <f t="shared" si="0"/>
        <v>0</v>
      </c>
      <c r="BZ1" s="60">
        <f t="shared" si="0"/>
        <v>0</v>
      </c>
      <c r="CA1" s="60">
        <f t="shared" si="0"/>
        <v>0</v>
      </c>
    </row>
    <row r="2" spans="1:80" ht="13.2" x14ac:dyDescent="0.25">
      <c r="A2" s="72" t="s">
        <v>145</v>
      </c>
      <c r="BW2" s="60">
        <f>SUM(BW11:BW317)</f>
        <v>57313047</v>
      </c>
      <c r="BX2" s="60">
        <f t="shared" ref="BX2:CA2" si="1">SUM(BX11:BX317)</f>
        <v>58144570</v>
      </c>
      <c r="BY2" s="60">
        <f t="shared" si="1"/>
        <v>59004352</v>
      </c>
      <c r="BZ2" s="60">
        <f t="shared" si="1"/>
        <v>59878596</v>
      </c>
      <c r="CA2" s="60">
        <f t="shared" si="1"/>
        <v>60751194</v>
      </c>
    </row>
    <row r="3" spans="1:80" s="49" customFormat="1" ht="14.4" x14ac:dyDescent="0.3">
      <c r="A3" s="48"/>
      <c r="BW3" s="70" t="s">
        <v>19</v>
      </c>
      <c r="BX3" s="71"/>
      <c r="BY3" s="71"/>
      <c r="BZ3" s="71"/>
      <c r="CA3" s="71"/>
      <c r="CB3" s="71"/>
    </row>
    <row r="4" spans="1:80" s="49" customFormat="1" ht="20.399999999999999" x14ac:dyDescent="0.2">
      <c r="A4" s="54" t="s">
        <v>90</v>
      </c>
      <c r="B4" s="55" t="s">
        <v>91</v>
      </c>
      <c r="C4" s="55" t="s">
        <v>92</v>
      </c>
      <c r="D4" s="55" t="s">
        <v>93</v>
      </c>
      <c r="E4" s="55" t="s">
        <v>94</v>
      </c>
      <c r="F4" s="55" t="s">
        <v>95</v>
      </c>
      <c r="G4" s="55" t="s">
        <v>96</v>
      </c>
      <c r="H4" s="55" t="s">
        <v>97</v>
      </c>
      <c r="I4" s="55" t="s">
        <v>98</v>
      </c>
      <c r="J4" s="55" t="s">
        <v>20</v>
      </c>
      <c r="K4" s="55" t="s">
        <v>21</v>
      </c>
      <c r="L4" s="55" t="s">
        <v>22</v>
      </c>
      <c r="M4" s="55" t="s">
        <v>23</v>
      </c>
      <c r="N4" s="55" t="s">
        <v>24</v>
      </c>
      <c r="O4" s="55" t="s">
        <v>25</v>
      </c>
      <c r="P4" s="55" t="s">
        <v>26</v>
      </c>
      <c r="Q4" s="55" t="s">
        <v>27</v>
      </c>
      <c r="R4" s="55" t="s">
        <v>28</v>
      </c>
      <c r="S4" s="55" t="s">
        <v>29</v>
      </c>
      <c r="T4" s="55" t="s">
        <v>30</v>
      </c>
      <c r="U4" s="55" t="s">
        <v>31</v>
      </c>
      <c r="V4" s="55" t="s">
        <v>32</v>
      </c>
      <c r="W4" s="55" t="s">
        <v>33</v>
      </c>
      <c r="X4" s="55" t="s">
        <v>34</v>
      </c>
      <c r="Y4" s="55" t="s">
        <v>35</v>
      </c>
      <c r="Z4" s="55" t="s">
        <v>36</v>
      </c>
      <c r="AA4" s="55" t="s">
        <v>37</v>
      </c>
      <c r="AB4" s="55" t="s">
        <v>38</v>
      </c>
      <c r="AC4" s="55" t="s">
        <v>39</v>
      </c>
      <c r="AD4" s="55" t="s">
        <v>40</v>
      </c>
      <c r="AE4" s="55" t="s">
        <v>41</v>
      </c>
      <c r="AF4" s="55" t="s">
        <v>42</v>
      </c>
      <c r="AG4" s="55" t="s">
        <v>43</v>
      </c>
      <c r="AH4" s="55" t="s">
        <v>44</v>
      </c>
      <c r="AI4" s="55" t="s">
        <v>45</v>
      </c>
      <c r="AJ4" s="55" t="s">
        <v>46</v>
      </c>
      <c r="AK4" s="55" t="s">
        <v>47</v>
      </c>
      <c r="AL4" s="55" t="s">
        <v>48</v>
      </c>
      <c r="AM4" s="55" t="s">
        <v>49</v>
      </c>
      <c r="AN4" s="55" t="s">
        <v>50</v>
      </c>
      <c r="AO4" s="55" t="s">
        <v>51</v>
      </c>
      <c r="AP4" s="55" t="s">
        <v>52</v>
      </c>
      <c r="AQ4" s="55" t="s">
        <v>53</v>
      </c>
      <c r="AR4" s="55" t="s">
        <v>54</v>
      </c>
      <c r="AS4" s="55" t="s">
        <v>55</v>
      </c>
      <c r="AT4" s="55" t="s">
        <v>56</v>
      </c>
      <c r="AU4" s="55" t="s">
        <v>57</v>
      </c>
      <c r="AV4" s="55" t="s">
        <v>58</v>
      </c>
      <c r="AW4" s="55" t="s">
        <v>59</v>
      </c>
      <c r="AX4" s="55" t="s">
        <v>60</v>
      </c>
      <c r="AY4" s="55" t="s">
        <v>61</v>
      </c>
      <c r="AZ4" s="55" t="s">
        <v>62</v>
      </c>
      <c r="BA4" s="55" t="s">
        <v>63</v>
      </c>
      <c r="BB4" s="55" t="s">
        <v>64</v>
      </c>
      <c r="BC4" s="55" t="s">
        <v>65</v>
      </c>
      <c r="BD4" s="55" t="s">
        <v>66</v>
      </c>
      <c r="BE4" s="55" t="s">
        <v>67</v>
      </c>
      <c r="BF4" s="55" t="s">
        <v>68</v>
      </c>
      <c r="BG4" s="55" t="s">
        <v>69</v>
      </c>
      <c r="BH4" s="55" t="s">
        <v>70</v>
      </c>
      <c r="BI4" s="55" t="s">
        <v>71</v>
      </c>
      <c r="BJ4" s="55" t="s">
        <v>72</v>
      </c>
      <c r="BK4" s="55" t="s">
        <v>73</v>
      </c>
      <c r="BL4" s="55" t="s">
        <v>74</v>
      </c>
      <c r="BM4" s="55" t="s">
        <v>75</v>
      </c>
      <c r="BN4" s="55" t="s">
        <v>76</v>
      </c>
      <c r="BO4" s="55" t="s">
        <v>77</v>
      </c>
      <c r="BP4" s="55" t="s">
        <v>78</v>
      </c>
      <c r="BQ4" s="55" t="s">
        <v>79</v>
      </c>
      <c r="BR4" s="55" t="s">
        <v>80</v>
      </c>
      <c r="BS4" s="55" t="s">
        <v>81</v>
      </c>
      <c r="BT4" s="55" t="s">
        <v>82</v>
      </c>
      <c r="BU4" s="55" t="s">
        <v>83</v>
      </c>
      <c r="BW4" s="59" t="s">
        <v>84</v>
      </c>
      <c r="BX4" s="59" t="s">
        <v>85</v>
      </c>
      <c r="BY4" s="59" t="s">
        <v>86</v>
      </c>
      <c r="BZ4" s="59" t="s">
        <v>87</v>
      </c>
      <c r="CA4" s="59" t="s">
        <v>88</v>
      </c>
      <c r="CB4" s="59" t="s">
        <v>89</v>
      </c>
    </row>
    <row r="5" spans="1:80" s="49" customForma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</row>
    <row r="6" spans="1:80" x14ac:dyDescent="0.2">
      <c r="A6" s="56" t="s">
        <v>99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 t="s">
        <v>100</v>
      </c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W6" s="50">
        <f>SUM(B6:M6)</f>
        <v>0</v>
      </c>
      <c r="BX6" s="50">
        <f>SUM(N6:Y6)</f>
        <v>0</v>
      </c>
      <c r="BY6" s="50">
        <f>SUM(Z6:AK6)</f>
        <v>0</v>
      </c>
      <c r="BZ6" s="50">
        <f>SUM(AL6:AW6)</f>
        <v>0</v>
      </c>
      <c r="CA6" s="50">
        <f>SUM(AX6:BI6)</f>
        <v>0</v>
      </c>
      <c r="CB6" s="50">
        <f>SUM(BJ6:BU6)</f>
        <v>0</v>
      </c>
    </row>
    <row r="7" spans="1:80" x14ac:dyDescent="0.2">
      <c r="A7" s="56" t="s">
        <v>101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W7" s="50">
        <f t="shared" ref="BW7:BW8" si="2">SUM(B7:M7)</f>
        <v>0</v>
      </c>
      <c r="BX7" s="50">
        <f t="shared" ref="BX7:BX8" si="3">SUM(N7:Y7)</f>
        <v>0</v>
      </c>
      <c r="BY7" s="50">
        <f t="shared" ref="BY7:BY8" si="4">SUM(Z7:AK7)</f>
        <v>0</v>
      </c>
      <c r="BZ7" s="50">
        <f t="shared" ref="BZ7:BZ8" si="5">SUM(AL7:AW7)</f>
        <v>0</v>
      </c>
      <c r="CA7" s="50">
        <f t="shared" ref="CA7:CA8" si="6">SUM(AX7:BI7)</f>
        <v>0</v>
      </c>
      <c r="CB7" s="50">
        <f t="shared" ref="CB7:CB45" si="7">SUM(BJ7:BU7)</f>
        <v>0</v>
      </c>
    </row>
    <row r="8" spans="1:80" x14ac:dyDescent="0.2">
      <c r="A8" s="58" t="s">
        <v>102</v>
      </c>
      <c r="B8" s="57">
        <v>4746201</v>
      </c>
      <c r="C8" s="57">
        <v>4753340</v>
      </c>
      <c r="D8" s="57">
        <v>4761175</v>
      </c>
      <c r="E8" s="57">
        <v>4765578</v>
      </c>
      <c r="F8" s="57">
        <v>4767855</v>
      </c>
      <c r="G8" s="57">
        <v>4772487</v>
      </c>
      <c r="H8" s="57">
        <v>4776546</v>
      </c>
      <c r="I8" s="57">
        <v>4781743</v>
      </c>
      <c r="J8" s="57">
        <v>4787184</v>
      </c>
      <c r="K8" s="57">
        <v>4793432</v>
      </c>
      <c r="L8" s="57">
        <v>4800220</v>
      </c>
      <c r="M8" s="57">
        <v>4807288</v>
      </c>
      <c r="N8" s="57">
        <v>4814035</v>
      </c>
      <c r="O8" s="57">
        <v>4820917</v>
      </c>
      <c r="P8" s="57">
        <v>4828273</v>
      </c>
      <c r="Q8" s="57">
        <v>4833247</v>
      </c>
      <c r="R8" s="57">
        <v>4836743</v>
      </c>
      <c r="S8" s="57">
        <v>4841865</v>
      </c>
      <c r="T8" s="57">
        <v>4846583</v>
      </c>
      <c r="U8" s="57">
        <v>4851824</v>
      </c>
      <c r="V8" s="57">
        <v>4857960</v>
      </c>
      <c r="W8" s="57">
        <v>4864285</v>
      </c>
      <c r="X8" s="57">
        <v>4870978</v>
      </c>
      <c r="Y8" s="57">
        <v>4877860</v>
      </c>
      <c r="Z8" s="57">
        <v>4884516</v>
      </c>
      <c r="AA8" s="57">
        <v>4891260</v>
      </c>
      <c r="AB8" s="57">
        <v>4898325</v>
      </c>
      <c r="AC8" s="57">
        <v>4903736</v>
      </c>
      <c r="AD8" s="57">
        <v>4908121</v>
      </c>
      <c r="AE8" s="57">
        <v>4913625</v>
      </c>
      <c r="AF8" s="57">
        <v>4918846</v>
      </c>
      <c r="AG8" s="57">
        <v>4924440</v>
      </c>
      <c r="AH8" s="57">
        <v>4930648</v>
      </c>
      <c r="AI8" s="57">
        <v>4936983</v>
      </c>
      <c r="AJ8" s="57">
        <v>4943570</v>
      </c>
      <c r="AK8" s="57">
        <v>4950282</v>
      </c>
      <c r="AL8" s="57">
        <v>4956834</v>
      </c>
      <c r="AM8" s="57">
        <v>4963443</v>
      </c>
      <c r="AN8" s="57">
        <v>4970271</v>
      </c>
      <c r="AO8" s="57">
        <v>4975952</v>
      </c>
      <c r="AP8" s="57">
        <v>4980917</v>
      </c>
      <c r="AQ8" s="57">
        <v>4986654</v>
      </c>
      <c r="AR8" s="57">
        <v>4992190</v>
      </c>
      <c r="AS8" s="57">
        <v>4997928</v>
      </c>
      <c r="AT8" s="57">
        <v>5004087</v>
      </c>
      <c r="AU8" s="57">
        <v>5010330</v>
      </c>
      <c r="AV8" s="57">
        <v>5016745</v>
      </c>
      <c r="AW8" s="57">
        <v>5023245</v>
      </c>
      <c r="AX8" s="57">
        <v>5029628</v>
      </c>
      <c r="AY8" s="57">
        <v>5036049</v>
      </c>
      <c r="AZ8" s="57">
        <v>5042619</v>
      </c>
      <c r="BA8" s="57">
        <v>5048393</v>
      </c>
      <c r="BB8" s="57">
        <v>5053668</v>
      </c>
      <c r="BC8" s="57">
        <v>5059474</v>
      </c>
      <c r="BD8" s="57">
        <v>5065140</v>
      </c>
      <c r="BE8" s="57">
        <v>5070933</v>
      </c>
      <c r="BF8" s="57">
        <v>5077015</v>
      </c>
      <c r="BG8" s="57">
        <v>5083153</v>
      </c>
      <c r="BH8" s="57">
        <v>5089406</v>
      </c>
      <c r="BI8" s="57">
        <v>5095716</v>
      </c>
      <c r="BJ8" s="57">
        <v>5101945</v>
      </c>
      <c r="BK8" s="57">
        <v>5108197</v>
      </c>
      <c r="BL8" s="57">
        <v>5114548</v>
      </c>
      <c r="BM8" s="57">
        <v>5120348</v>
      </c>
      <c r="BN8" s="57">
        <v>5125802</v>
      </c>
      <c r="BO8" s="57">
        <v>5131619</v>
      </c>
      <c r="BP8" s="57">
        <v>5137339</v>
      </c>
      <c r="BQ8" s="57">
        <v>5143157</v>
      </c>
      <c r="BR8" s="57">
        <v>5149174</v>
      </c>
      <c r="BS8" s="57">
        <v>5155228</v>
      </c>
      <c r="BT8" s="57">
        <v>5161360</v>
      </c>
      <c r="BU8" s="57">
        <v>5167530</v>
      </c>
      <c r="BW8" s="50">
        <f t="shared" si="2"/>
        <v>57313049</v>
      </c>
      <c r="BX8" s="50">
        <f t="shared" si="3"/>
        <v>58144570</v>
      </c>
      <c r="BY8" s="50">
        <f t="shared" si="4"/>
        <v>59004352</v>
      </c>
      <c r="BZ8" s="50">
        <f t="shared" si="5"/>
        <v>59878596</v>
      </c>
      <c r="CA8" s="50">
        <f t="shared" si="6"/>
        <v>60751194</v>
      </c>
      <c r="CB8" s="50">
        <f t="shared" si="7"/>
        <v>61616247</v>
      </c>
    </row>
    <row r="9" spans="1:80" x14ac:dyDescent="0.2">
      <c r="A9" s="56" t="s">
        <v>99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W9" s="50">
        <f t="shared" ref="BW9:BW72" si="8">SUM(B9:M9)</f>
        <v>0</v>
      </c>
      <c r="BX9" s="50">
        <f t="shared" ref="BX9:BX72" si="9">SUM(N9:Y9)</f>
        <v>0</v>
      </c>
      <c r="BY9" s="50">
        <f t="shared" ref="BY9:BY72" si="10">SUM(Z9:AK9)</f>
        <v>0</v>
      </c>
      <c r="BZ9" s="50">
        <f t="shared" ref="BZ9:BZ72" si="11">SUM(AL9:AW9)</f>
        <v>0</v>
      </c>
      <c r="CA9" s="50">
        <f t="shared" ref="CA9:CA72" si="12">SUM(AX9:BI9)</f>
        <v>0</v>
      </c>
      <c r="CB9" s="50">
        <f t="shared" si="7"/>
        <v>0</v>
      </c>
    </row>
    <row r="10" spans="1:80" x14ac:dyDescent="0.2">
      <c r="A10" s="56" t="s">
        <v>103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W10" s="50">
        <f t="shared" si="8"/>
        <v>0</v>
      </c>
      <c r="BX10" s="50">
        <f t="shared" si="9"/>
        <v>0</v>
      </c>
      <c r="BY10" s="50">
        <f t="shared" si="10"/>
        <v>0</v>
      </c>
      <c r="BZ10" s="50">
        <f t="shared" si="11"/>
        <v>0</v>
      </c>
      <c r="CA10" s="50">
        <f t="shared" si="12"/>
        <v>0</v>
      </c>
      <c r="CB10" s="50">
        <f t="shared" si="7"/>
        <v>0</v>
      </c>
    </row>
    <row r="11" spans="1:80" x14ac:dyDescent="0.2">
      <c r="A11" s="58" t="s">
        <v>102</v>
      </c>
      <c r="B11" s="61">
        <v>5552</v>
      </c>
      <c r="C11" s="61">
        <v>5533</v>
      </c>
      <c r="D11" s="61">
        <v>5523</v>
      </c>
      <c r="E11" s="61">
        <v>5510</v>
      </c>
      <c r="F11" s="61">
        <v>5512</v>
      </c>
      <c r="G11" s="61">
        <v>5492</v>
      </c>
      <c r="H11" s="61">
        <v>5487</v>
      </c>
      <c r="I11" s="61">
        <v>5475</v>
      </c>
      <c r="J11" s="61">
        <v>5472</v>
      </c>
      <c r="K11" s="61">
        <v>5469</v>
      </c>
      <c r="L11" s="61">
        <v>5466</v>
      </c>
      <c r="M11" s="61">
        <v>5463</v>
      </c>
      <c r="N11" s="61">
        <v>5460</v>
      </c>
      <c r="O11" s="61">
        <v>5457</v>
      </c>
      <c r="P11" s="61">
        <v>5454</v>
      </c>
      <c r="Q11" s="61">
        <v>5451</v>
      </c>
      <c r="R11" s="61">
        <v>5448</v>
      </c>
      <c r="S11" s="61">
        <v>5445</v>
      </c>
      <c r="T11" s="61">
        <v>5442</v>
      </c>
      <c r="U11" s="61">
        <v>5439</v>
      </c>
      <c r="V11" s="61">
        <v>5436</v>
      </c>
      <c r="W11" s="61">
        <v>5433</v>
      </c>
      <c r="X11" s="61">
        <v>5430</v>
      </c>
      <c r="Y11" s="61">
        <v>5427</v>
      </c>
      <c r="Z11" s="61">
        <v>5424</v>
      </c>
      <c r="AA11" s="61">
        <v>5421</v>
      </c>
      <c r="AB11" s="61">
        <v>5418</v>
      </c>
      <c r="AC11" s="61">
        <v>5415</v>
      </c>
      <c r="AD11" s="61">
        <v>5412</v>
      </c>
      <c r="AE11" s="61">
        <v>5409</v>
      </c>
      <c r="AF11" s="61">
        <v>5406</v>
      </c>
      <c r="AG11" s="61">
        <v>5403</v>
      </c>
      <c r="AH11" s="61">
        <v>5400</v>
      </c>
      <c r="AI11" s="61">
        <v>5397</v>
      </c>
      <c r="AJ11" s="61">
        <v>5394</v>
      </c>
      <c r="AK11" s="61">
        <v>5391</v>
      </c>
      <c r="AL11" s="61">
        <v>5388</v>
      </c>
      <c r="AM11" s="61">
        <v>5385</v>
      </c>
      <c r="AN11" s="61">
        <v>5382</v>
      </c>
      <c r="AO11" s="61">
        <v>5379</v>
      </c>
      <c r="AP11" s="61">
        <v>5376</v>
      </c>
      <c r="AQ11" s="61">
        <v>5373</v>
      </c>
      <c r="AR11" s="61">
        <v>5370</v>
      </c>
      <c r="AS11" s="61">
        <v>5367</v>
      </c>
      <c r="AT11" s="61">
        <v>5364</v>
      </c>
      <c r="AU11" s="61">
        <v>5361</v>
      </c>
      <c r="AV11" s="61">
        <v>5358</v>
      </c>
      <c r="AW11" s="61">
        <v>5355</v>
      </c>
      <c r="AX11" s="57">
        <v>5352</v>
      </c>
      <c r="AY11" s="57">
        <v>5349</v>
      </c>
      <c r="AZ11" s="57">
        <v>5346</v>
      </c>
      <c r="BA11" s="57">
        <v>5343</v>
      </c>
      <c r="BB11" s="57">
        <v>5340</v>
      </c>
      <c r="BC11" s="57">
        <v>5337</v>
      </c>
      <c r="BD11" s="57">
        <v>5334</v>
      </c>
      <c r="BE11" s="57">
        <v>5331</v>
      </c>
      <c r="BF11" s="57">
        <v>5328</v>
      </c>
      <c r="BG11" s="57">
        <v>5325</v>
      </c>
      <c r="BH11" s="57">
        <v>5322</v>
      </c>
      <c r="BI11" s="57">
        <v>5319</v>
      </c>
      <c r="BJ11" s="57">
        <v>5316</v>
      </c>
      <c r="BK11" s="57">
        <v>5313</v>
      </c>
      <c r="BL11" s="57">
        <v>5310</v>
      </c>
      <c r="BM11" s="57">
        <v>5307</v>
      </c>
      <c r="BN11" s="57">
        <v>5304</v>
      </c>
      <c r="BO11" s="57">
        <v>5301</v>
      </c>
      <c r="BP11" s="57">
        <v>5298</v>
      </c>
      <c r="BQ11" s="57">
        <v>5295</v>
      </c>
      <c r="BR11" s="57">
        <v>5292</v>
      </c>
      <c r="BS11" s="57">
        <v>5289</v>
      </c>
      <c r="BT11" s="57">
        <v>5286</v>
      </c>
      <c r="BU11" s="57">
        <v>5283</v>
      </c>
      <c r="BW11" s="50">
        <f t="shared" si="8"/>
        <v>65954</v>
      </c>
      <c r="BX11" s="50">
        <f t="shared" si="9"/>
        <v>65322</v>
      </c>
      <c r="BY11" s="50">
        <f t="shared" si="10"/>
        <v>64890</v>
      </c>
      <c r="BZ11" s="50">
        <f t="shared" si="11"/>
        <v>64458</v>
      </c>
      <c r="CA11" s="50">
        <f t="shared" si="12"/>
        <v>64026</v>
      </c>
      <c r="CB11" s="50">
        <f t="shared" si="7"/>
        <v>63594</v>
      </c>
    </row>
    <row r="12" spans="1:80" x14ac:dyDescent="0.2">
      <c r="A12" s="56" t="s">
        <v>99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W12" s="50">
        <f t="shared" si="8"/>
        <v>0</v>
      </c>
      <c r="BX12" s="50">
        <f t="shared" si="9"/>
        <v>0</v>
      </c>
      <c r="BY12" s="50">
        <f t="shared" si="10"/>
        <v>0</v>
      </c>
      <c r="BZ12" s="50">
        <f t="shared" si="11"/>
        <v>0</v>
      </c>
      <c r="CA12" s="50">
        <f t="shared" si="12"/>
        <v>0</v>
      </c>
      <c r="CB12" s="50">
        <f t="shared" si="7"/>
        <v>0</v>
      </c>
    </row>
    <row r="13" spans="1:80" x14ac:dyDescent="0.2">
      <c r="A13" s="56" t="s">
        <v>104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W13" s="50">
        <f t="shared" si="8"/>
        <v>0</v>
      </c>
      <c r="BX13" s="50">
        <f t="shared" si="9"/>
        <v>0</v>
      </c>
      <c r="BY13" s="50">
        <f t="shared" si="10"/>
        <v>0</v>
      </c>
      <c r="BZ13" s="50">
        <f t="shared" si="11"/>
        <v>0</v>
      </c>
      <c r="CA13" s="50">
        <f t="shared" si="12"/>
        <v>0</v>
      </c>
      <c r="CB13" s="50">
        <f t="shared" si="7"/>
        <v>0</v>
      </c>
    </row>
    <row r="14" spans="1:80" x14ac:dyDescent="0.2">
      <c r="A14" s="58" t="s">
        <v>102</v>
      </c>
      <c r="B14" s="57">
        <v>112</v>
      </c>
      <c r="C14" s="57">
        <v>113</v>
      </c>
      <c r="D14" s="57">
        <v>114</v>
      </c>
      <c r="E14" s="57">
        <v>114</v>
      </c>
      <c r="F14" s="57">
        <v>112</v>
      </c>
      <c r="G14" s="57">
        <v>113</v>
      </c>
      <c r="H14" s="57">
        <v>116</v>
      </c>
      <c r="I14" s="57">
        <v>117</v>
      </c>
      <c r="J14" s="57">
        <v>117</v>
      </c>
      <c r="K14" s="57">
        <v>117</v>
      </c>
      <c r="L14" s="57">
        <v>117</v>
      </c>
      <c r="M14" s="57">
        <v>117</v>
      </c>
      <c r="N14" s="57">
        <v>117</v>
      </c>
      <c r="O14" s="57">
        <v>117</v>
      </c>
      <c r="P14" s="57">
        <v>117</v>
      </c>
      <c r="Q14" s="57">
        <v>117</v>
      </c>
      <c r="R14" s="57">
        <v>117</v>
      </c>
      <c r="S14" s="57">
        <v>117</v>
      </c>
      <c r="T14" s="57">
        <v>117</v>
      </c>
      <c r="U14" s="57">
        <v>117</v>
      </c>
      <c r="V14" s="57">
        <v>117</v>
      </c>
      <c r="W14" s="57">
        <v>117</v>
      </c>
      <c r="X14" s="57">
        <v>117</v>
      </c>
      <c r="Y14" s="57">
        <v>117</v>
      </c>
      <c r="Z14" s="57">
        <v>117</v>
      </c>
      <c r="AA14" s="57">
        <v>117</v>
      </c>
      <c r="AB14" s="57">
        <v>117</v>
      </c>
      <c r="AC14" s="57">
        <v>117</v>
      </c>
      <c r="AD14" s="57">
        <v>117</v>
      </c>
      <c r="AE14" s="57">
        <v>117</v>
      </c>
      <c r="AF14" s="57">
        <v>117</v>
      </c>
      <c r="AG14" s="57">
        <v>117</v>
      </c>
      <c r="AH14" s="57">
        <v>117</v>
      </c>
      <c r="AI14" s="57">
        <v>117</v>
      </c>
      <c r="AJ14" s="57">
        <v>117</v>
      </c>
      <c r="AK14" s="57">
        <v>117</v>
      </c>
      <c r="AL14" s="57">
        <v>117</v>
      </c>
      <c r="AM14" s="57">
        <v>117</v>
      </c>
      <c r="AN14" s="57">
        <v>117</v>
      </c>
      <c r="AO14" s="57">
        <v>117</v>
      </c>
      <c r="AP14" s="57">
        <v>117</v>
      </c>
      <c r="AQ14" s="57">
        <v>117</v>
      </c>
      <c r="AR14" s="57">
        <v>117</v>
      </c>
      <c r="AS14" s="57">
        <v>117</v>
      </c>
      <c r="AT14" s="57">
        <v>117</v>
      </c>
      <c r="AU14" s="57">
        <v>117</v>
      </c>
      <c r="AV14" s="57">
        <v>117</v>
      </c>
      <c r="AW14" s="57">
        <v>117</v>
      </c>
      <c r="AX14" s="57">
        <v>117</v>
      </c>
      <c r="AY14" s="57">
        <v>117</v>
      </c>
      <c r="AZ14" s="57">
        <v>117</v>
      </c>
      <c r="BA14" s="57">
        <v>117</v>
      </c>
      <c r="BB14" s="57">
        <v>117</v>
      </c>
      <c r="BC14" s="57">
        <v>117</v>
      </c>
      <c r="BD14" s="57">
        <v>117</v>
      </c>
      <c r="BE14" s="57">
        <v>117</v>
      </c>
      <c r="BF14" s="57">
        <v>117</v>
      </c>
      <c r="BG14" s="57">
        <v>117</v>
      </c>
      <c r="BH14" s="57">
        <v>117</v>
      </c>
      <c r="BI14" s="57">
        <v>117</v>
      </c>
      <c r="BJ14" s="57">
        <v>117</v>
      </c>
      <c r="BK14" s="57">
        <v>117</v>
      </c>
      <c r="BL14" s="57">
        <v>117</v>
      </c>
      <c r="BM14" s="57">
        <v>117</v>
      </c>
      <c r="BN14" s="57">
        <v>117</v>
      </c>
      <c r="BO14" s="57">
        <v>117</v>
      </c>
      <c r="BP14" s="57">
        <v>117</v>
      </c>
      <c r="BQ14" s="57">
        <v>117</v>
      </c>
      <c r="BR14" s="57">
        <v>117</v>
      </c>
      <c r="BS14" s="57">
        <v>117</v>
      </c>
      <c r="BT14" s="57">
        <v>117</v>
      </c>
      <c r="BU14" s="57">
        <v>117</v>
      </c>
      <c r="BW14" s="50">
        <f t="shared" si="8"/>
        <v>1379</v>
      </c>
      <c r="BX14" s="50">
        <f t="shared" si="9"/>
        <v>1404</v>
      </c>
      <c r="BY14" s="50">
        <f t="shared" si="10"/>
        <v>1404</v>
      </c>
      <c r="BZ14" s="50">
        <f t="shared" si="11"/>
        <v>1404</v>
      </c>
      <c r="CA14" s="50">
        <f t="shared" si="12"/>
        <v>1404</v>
      </c>
      <c r="CB14" s="50">
        <f t="shared" si="7"/>
        <v>1404</v>
      </c>
    </row>
    <row r="15" spans="1:80" x14ac:dyDescent="0.2">
      <c r="A15" s="56" t="s">
        <v>99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W15" s="50">
        <f t="shared" si="8"/>
        <v>0</v>
      </c>
      <c r="BX15" s="50">
        <f t="shared" si="9"/>
        <v>0</v>
      </c>
      <c r="BY15" s="50">
        <f t="shared" si="10"/>
        <v>0</v>
      </c>
      <c r="BZ15" s="50">
        <f t="shared" si="11"/>
        <v>0</v>
      </c>
      <c r="CA15" s="50">
        <f t="shared" si="12"/>
        <v>0</v>
      </c>
      <c r="CB15" s="50">
        <f t="shared" si="7"/>
        <v>0</v>
      </c>
    </row>
    <row r="16" spans="1:80" x14ac:dyDescent="0.2">
      <c r="A16" s="56" t="s">
        <v>105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W16" s="50">
        <f t="shared" si="8"/>
        <v>0</v>
      </c>
      <c r="BX16" s="50">
        <f t="shared" si="9"/>
        <v>0</v>
      </c>
      <c r="BY16" s="50">
        <f t="shared" si="10"/>
        <v>0</v>
      </c>
      <c r="BZ16" s="50">
        <f t="shared" si="11"/>
        <v>0</v>
      </c>
      <c r="CA16" s="50">
        <f t="shared" si="12"/>
        <v>0</v>
      </c>
      <c r="CB16" s="50">
        <f t="shared" si="7"/>
        <v>0</v>
      </c>
    </row>
    <row r="17" spans="1:80" x14ac:dyDescent="0.2">
      <c r="A17" s="58" t="s">
        <v>102</v>
      </c>
      <c r="B17" s="57">
        <v>278</v>
      </c>
      <c r="C17" s="57">
        <v>274</v>
      </c>
      <c r="D17" s="57">
        <v>278</v>
      </c>
      <c r="E17" s="57">
        <v>277</v>
      </c>
      <c r="F17" s="57">
        <v>275</v>
      </c>
      <c r="G17" s="57">
        <v>277</v>
      </c>
      <c r="H17" s="57">
        <v>276</v>
      </c>
      <c r="I17" s="57">
        <v>279</v>
      </c>
      <c r="J17" s="57">
        <v>279</v>
      </c>
      <c r="K17" s="57">
        <v>280</v>
      </c>
      <c r="L17" s="57">
        <v>280</v>
      </c>
      <c r="M17" s="57">
        <v>280</v>
      </c>
      <c r="N17" s="57">
        <v>281</v>
      </c>
      <c r="O17" s="57">
        <v>281</v>
      </c>
      <c r="P17" s="57">
        <v>281</v>
      </c>
      <c r="Q17" s="57">
        <v>282</v>
      </c>
      <c r="R17" s="57">
        <v>282</v>
      </c>
      <c r="S17" s="57">
        <v>282</v>
      </c>
      <c r="T17" s="57">
        <v>282</v>
      </c>
      <c r="U17" s="57">
        <v>283</v>
      </c>
      <c r="V17" s="57">
        <v>283</v>
      </c>
      <c r="W17" s="57">
        <v>283</v>
      </c>
      <c r="X17" s="57">
        <v>284</v>
      </c>
      <c r="Y17" s="57">
        <v>284</v>
      </c>
      <c r="Z17" s="57">
        <v>284</v>
      </c>
      <c r="AA17" s="57">
        <v>285</v>
      </c>
      <c r="AB17" s="57">
        <v>285</v>
      </c>
      <c r="AC17" s="57">
        <v>285</v>
      </c>
      <c r="AD17" s="57">
        <v>285</v>
      </c>
      <c r="AE17" s="57">
        <v>286</v>
      </c>
      <c r="AF17" s="57">
        <v>286</v>
      </c>
      <c r="AG17" s="57">
        <v>286</v>
      </c>
      <c r="AH17" s="57">
        <v>287</v>
      </c>
      <c r="AI17" s="57">
        <v>287</v>
      </c>
      <c r="AJ17" s="57">
        <v>287</v>
      </c>
      <c r="AK17" s="57">
        <v>287</v>
      </c>
      <c r="AL17" s="57">
        <v>288</v>
      </c>
      <c r="AM17" s="57">
        <v>288</v>
      </c>
      <c r="AN17" s="57">
        <v>288</v>
      </c>
      <c r="AO17" s="57">
        <v>289</v>
      </c>
      <c r="AP17" s="57">
        <v>289</v>
      </c>
      <c r="AQ17" s="57">
        <v>289</v>
      </c>
      <c r="AR17" s="57">
        <v>289</v>
      </c>
      <c r="AS17" s="57">
        <v>290</v>
      </c>
      <c r="AT17" s="57">
        <v>290</v>
      </c>
      <c r="AU17" s="57">
        <v>290</v>
      </c>
      <c r="AV17" s="57">
        <v>291</v>
      </c>
      <c r="AW17" s="57">
        <v>291</v>
      </c>
      <c r="AX17" s="57">
        <v>291</v>
      </c>
      <c r="AY17" s="57">
        <v>291</v>
      </c>
      <c r="AZ17" s="57">
        <v>292</v>
      </c>
      <c r="BA17" s="57">
        <v>292</v>
      </c>
      <c r="BB17" s="57">
        <v>292</v>
      </c>
      <c r="BC17" s="57">
        <v>292</v>
      </c>
      <c r="BD17" s="57">
        <v>293</v>
      </c>
      <c r="BE17" s="57">
        <v>293</v>
      </c>
      <c r="BF17" s="57">
        <v>293</v>
      </c>
      <c r="BG17" s="57">
        <v>294</v>
      </c>
      <c r="BH17" s="57">
        <v>294</v>
      </c>
      <c r="BI17" s="57">
        <v>294</v>
      </c>
      <c r="BJ17" s="57">
        <v>294</v>
      </c>
      <c r="BK17" s="57">
        <v>295</v>
      </c>
      <c r="BL17" s="57">
        <v>295</v>
      </c>
      <c r="BM17" s="57">
        <v>295</v>
      </c>
      <c r="BN17" s="57">
        <v>295</v>
      </c>
      <c r="BO17" s="57">
        <v>296</v>
      </c>
      <c r="BP17" s="57">
        <v>296</v>
      </c>
      <c r="BQ17" s="57">
        <v>296</v>
      </c>
      <c r="BR17" s="57">
        <v>296</v>
      </c>
      <c r="BS17" s="57">
        <v>297</v>
      </c>
      <c r="BT17" s="57">
        <v>297</v>
      </c>
      <c r="BU17" s="57">
        <v>297</v>
      </c>
      <c r="BW17" s="50">
        <f t="shared" si="8"/>
        <v>3333</v>
      </c>
      <c r="BX17" s="50">
        <f t="shared" si="9"/>
        <v>3388</v>
      </c>
      <c r="BY17" s="50">
        <f t="shared" si="10"/>
        <v>3430</v>
      </c>
      <c r="BZ17" s="50">
        <f t="shared" si="11"/>
        <v>3472</v>
      </c>
      <c r="CA17" s="50">
        <f t="shared" si="12"/>
        <v>3511</v>
      </c>
      <c r="CB17" s="50">
        <f t="shared" si="7"/>
        <v>3549</v>
      </c>
    </row>
    <row r="18" spans="1:80" x14ac:dyDescent="0.2">
      <c r="A18" s="56" t="s">
        <v>99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W18" s="50">
        <f t="shared" si="8"/>
        <v>0</v>
      </c>
      <c r="BX18" s="50">
        <f t="shared" si="9"/>
        <v>0</v>
      </c>
      <c r="BY18" s="50">
        <f t="shared" si="10"/>
        <v>0</v>
      </c>
      <c r="BZ18" s="50">
        <f t="shared" si="11"/>
        <v>0</v>
      </c>
      <c r="CA18" s="50">
        <f t="shared" si="12"/>
        <v>0</v>
      </c>
      <c r="CB18" s="50">
        <f t="shared" si="7"/>
        <v>0</v>
      </c>
    </row>
    <row r="19" spans="1:80" x14ac:dyDescent="0.2">
      <c r="A19" s="56" t="s">
        <v>106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W19" s="50">
        <f t="shared" si="8"/>
        <v>0</v>
      </c>
      <c r="BX19" s="50">
        <f t="shared" si="9"/>
        <v>0</v>
      </c>
      <c r="BY19" s="50">
        <f t="shared" si="10"/>
        <v>0</v>
      </c>
      <c r="BZ19" s="50">
        <f t="shared" si="11"/>
        <v>0</v>
      </c>
      <c r="CA19" s="50">
        <f t="shared" si="12"/>
        <v>0</v>
      </c>
      <c r="CB19" s="50">
        <f t="shared" si="7"/>
        <v>0</v>
      </c>
    </row>
    <row r="20" spans="1:80" x14ac:dyDescent="0.2">
      <c r="A20" s="58" t="s">
        <v>102</v>
      </c>
      <c r="B20" s="57">
        <v>33</v>
      </c>
      <c r="C20" s="57">
        <v>33</v>
      </c>
      <c r="D20" s="57">
        <v>33</v>
      </c>
      <c r="E20" s="57">
        <v>33</v>
      </c>
      <c r="F20" s="57">
        <v>33</v>
      </c>
      <c r="G20" s="57">
        <v>33</v>
      </c>
      <c r="H20" s="57">
        <v>35</v>
      </c>
      <c r="I20" s="57">
        <v>34</v>
      </c>
      <c r="J20" s="57">
        <v>34</v>
      </c>
      <c r="K20" s="57">
        <v>34</v>
      </c>
      <c r="L20" s="57">
        <v>34</v>
      </c>
      <c r="M20" s="57">
        <v>34</v>
      </c>
      <c r="N20" s="57">
        <v>34</v>
      </c>
      <c r="O20" s="57">
        <v>34</v>
      </c>
      <c r="P20" s="57">
        <v>34</v>
      </c>
      <c r="Q20" s="57">
        <v>34</v>
      </c>
      <c r="R20" s="57">
        <v>34</v>
      </c>
      <c r="S20" s="57">
        <v>34</v>
      </c>
      <c r="T20" s="57">
        <v>34</v>
      </c>
      <c r="U20" s="57">
        <v>34</v>
      </c>
      <c r="V20" s="57">
        <v>34</v>
      </c>
      <c r="W20" s="57">
        <v>35</v>
      </c>
      <c r="X20" s="57">
        <v>35</v>
      </c>
      <c r="Y20" s="57">
        <v>35</v>
      </c>
      <c r="Z20" s="57">
        <v>35</v>
      </c>
      <c r="AA20" s="57">
        <v>35</v>
      </c>
      <c r="AB20" s="57">
        <v>35</v>
      </c>
      <c r="AC20" s="57">
        <v>35</v>
      </c>
      <c r="AD20" s="57">
        <v>35</v>
      </c>
      <c r="AE20" s="57">
        <v>35</v>
      </c>
      <c r="AF20" s="57">
        <v>35</v>
      </c>
      <c r="AG20" s="57">
        <v>35</v>
      </c>
      <c r="AH20" s="57">
        <v>35</v>
      </c>
      <c r="AI20" s="57">
        <v>35</v>
      </c>
      <c r="AJ20" s="57">
        <v>35</v>
      </c>
      <c r="AK20" s="57">
        <v>35</v>
      </c>
      <c r="AL20" s="57">
        <v>35</v>
      </c>
      <c r="AM20" s="57">
        <v>35</v>
      </c>
      <c r="AN20" s="57">
        <v>35</v>
      </c>
      <c r="AO20" s="57">
        <v>35</v>
      </c>
      <c r="AP20" s="57">
        <v>35</v>
      </c>
      <c r="AQ20" s="57">
        <v>35</v>
      </c>
      <c r="AR20" s="57">
        <v>35</v>
      </c>
      <c r="AS20" s="57">
        <v>35</v>
      </c>
      <c r="AT20" s="57">
        <v>35</v>
      </c>
      <c r="AU20" s="57">
        <v>35</v>
      </c>
      <c r="AV20" s="57">
        <v>35</v>
      </c>
      <c r="AW20" s="57">
        <v>35</v>
      </c>
      <c r="AX20" s="57">
        <v>35</v>
      </c>
      <c r="AY20" s="57">
        <v>35</v>
      </c>
      <c r="AZ20" s="57">
        <v>35</v>
      </c>
      <c r="BA20" s="57">
        <v>35</v>
      </c>
      <c r="BB20" s="57">
        <v>36</v>
      </c>
      <c r="BC20" s="57">
        <v>36</v>
      </c>
      <c r="BD20" s="57">
        <v>36</v>
      </c>
      <c r="BE20" s="57">
        <v>36</v>
      </c>
      <c r="BF20" s="57">
        <v>36</v>
      </c>
      <c r="BG20" s="57">
        <v>36</v>
      </c>
      <c r="BH20" s="57">
        <v>36</v>
      </c>
      <c r="BI20" s="57">
        <v>36</v>
      </c>
      <c r="BJ20" s="57">
        <v>36</v>
      </c>
      <c r="BK20" s="57">
        <v>36</v>
      </c>
      <c r="BL20" s="57">
        <v>36</v>
      </c>
      <c r="BM20" s="57">
        <v>36</v>
      </c>
      <c r="BN20" s="57">
        <v>36</v>
      </c>
      <c r="BO20" s="57">
        <v>36</v>
      </c>
      <c r="BP20" s="57">
        <v>36</v>
      </c>
      <c r="BQ20" s="57">
        <v>36</v>
      </c>
      <c r="BR20" s="57">
        <v>36</v>
      </c>
      <c r="BS20" s="57">
        <v>36</v>
      </c>
      <c r="BT20" s="57">
        <v>36</v>
      </c>
      <c r="BU20" s="57">
        <v>36</v>
      </c>
      <c r="BW20" s="50">
        <f t="shared" si="8"/>
        <v>403</v>
      </c>
      <c r="BX20" s="50">
        <f t="shared" si="9"/>
        <v>411</v>
      </c>
      <c r="BY20" s="50">
        <f t="shared" si="10"/>
        <v>420</v>
      </c>
      <c r="BZ20" s="50">
        <f t="shared" si="11"/>
        <v>420</v>
      </c>
      <c r="CA20" s="50">
        <f t="shared" si="12"/>
        <v>428</v>
      </c>
      <c r="CB20" s="50">
        <f t="shared" si="7"/>
        <v>432</v>
      </c>
    </row>
    <row r="21" spans="1:80" x14ac:dyDescent="0.2">
      <c r="A21" s="56" t="s">
        <v>99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W21" s="50">
        <f t="shared" si="8"/>
        <v>0</v>
      </c>
      <c r="BX21" s="50">
        <f t="shared" si="9"/>
        <v>0</v>
      </c>
      <c r="BY21" s="50">
        <f t="shared" si="10"/>
        <v>0</v>
      </c>
      <c r="BZ21" s="50">
        <f t="shared" si="11"/>
        <v>0</v>
      </c>
      <c r="CA21" s="50">
        <f t="shared" si="12"/>
        <v>0</v>
      </c>
      <c r="CB21" s="50">
        <f t="shared" si="7"/>
        <v>0</v>
      </c>
    </row>
    <row r="22" spans="1:80" x14ac:dyDescent="0.2">
      <c r="A22" s="56" t="s">
        <v>107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W22" s="50">
        <f t="shared" si="8"/>
        <v>0</v>
      </c>
      <c r="BX22" s="50">
        <f t="shared" si="9"/>
        <v>0</v>
      </c>
      <c r="BY22" s="50">
        <f t="shared" si="10"/>
        <v>0</v>
      </c>
      <c r="BZ22" s="50">
        <f t="shared" si="11"/>
        <v>0</v>
      </c>
      <c r="CA22" s="50">
        <f t="shared" si="12"/>
        <v>0</v>
      </c>
      <c r="CB22" s="50">
        <f t="shared" si="7"/>
        <v>0</v>
      </c>
    </row>
    <row r="23" spans="1:80" x14ac:dyDescent="0.2">
      <c r="A23" s="58" t="s">
        <v>102</v>
      </c>
      <c r="B23" s="57">
        <v>11743</v>
      </c>
      <c r="C23" s="57">
        <v>11592</v>
      </c>
      <c r="D23" s="57">
        <v>11430</v>
      </c>
      <c r="E23" s="57">
        <v>11252</v>
      </c>
      <c r="F23" s="57">
        <v>11113</v>
      </c>
      <c r="G23" s="57">
        <v>10918</v>
      </c>
      <c r="H23" s="57">
        <v>10785</v>
      </c>
      <c r="I23" s="57">
        <v>10617</v>
      </c>
      <c r="J23" s="57">
        <v>10633</v>
      </c>
      <c r="K23" s="57">
        <v>10646</v>
      </c>
      <c r="L23" s="57">
        <v>10657</v>
      </c>
      <c r="M23" s="57">
        <v>10668</v>
      </c>
      <c r="N23" s="57">
        <v>10680</v>
      </c>
      <c r="O23" s="57">
        <v>10691</v>
      </c>
      <c r="P23" s="57">
        <v>10702</v>
      </c>
      <c r="Q23" s="57">
        <v>10714</v>
      </c>
      <c r="R23" s="57">
        <v>10727</v>
      </c>
      <c r="S23" s="57">
        <v>10739</v>
      </c>
      <c r="T23" s="57">
        <v>10750</v>
      </c>
      <c r="U23" s="57">
        <v>10762</v>
      </c>
      <c r="V23" s="57">
        <v>10774</v>
      </c>
      <c r="W23" s="57">
        <v>10785</v>
      </c>
      <c r="X23" s="57">
        <v>10796</v>
      </c>
      <c r="Y23" s="57">
        <v>10807</v>
      </c>
      <c r="Z23" s="57">
        <v>10817</v>
      </c>
      <c r="AA23" s="57">
        <v>10828</v>
      </c>
      <c r="AB23" s="57">
        <v>10839</v>
      </c>
      <c r="AC23" s="57">
        <v>10851</v>
      </c>
      <c r="AD23" s="57">
        <v>10863</v>
      </c>
      <c r="AE23" s="57">
        <v>10875</v>
      </c>
      <c r="AF23" s="57">
        <v>10887</v>
      </c>
      <c r="AG23" s="57">
        <v>10898</v>
      </c>
      <c r="AH23" s="57">
        <v>10910</v>
      </c>
      <c r="AI23" s="57">
        <v>10921</v>
      </c>
      <c r="AJ23" s="57">
        <v>10931</v>
      </c>
      <c r="AK23" s="57">
        <v>10941</v>
      </c>
      <c r="AL23" s="57">
        <v>10951</v>
      </c>
      <c r="AM23" s="57">
        <v>10961</v>
      </c>
      <c r="AN23" s="57">
        <v>10971</v>
      </c>
      <c r="AO23" s="57">
        <v>10983</v>
      </c>
      <c r="AP23" s="57">
        <v>10995</v>
      </c>
      <c r="AQ23" s="57">
        <v>11006</v>
      </c>
      <c r="AR23" s="57">
        <v>11017</v>
      </c>
      <c r="AS23" s="57">
        <v>11027</v>
      </c>
      <c r="AT23" s="57">
        <v>11038</v>
      </c>
      <c r="AU23" s="57">
        <v>11048</v>
      </c>
      <c r="AV23" s="57">
        <v>11058</v>
      </c>
      <c r="AW23" s="57">
        <v>11068</v>
      </c>
      <c r="AX23" s="57">
        <v>11078</v>
      </c>
      <c r="AY23" s="57">
        <v>11088</v>
      </c>
      <c r="AZ23" s="57">
        <v>11098</v>
      </c>
      <c r="BA23" s="57">
        <v>11109</v>
      </c>
      <c r="BB23" s="57">
        <v>11120</v>
      </c>
      <c r="BC23" s="57">
        <v>11131</v>
      </c>
      <c r="BD23" s="57">
        <v>11142</v>
      </c>
      <c r="BE23" s="57">
        <v>11152</v>
      </c>
      <c r="BF23" s="57">
        <v>11163</v>
      </c>
      <c r="BG23" s="57">
        <v>11173</v>
      </c>
      <c r="BH23" s="57">
        <v>11183</v>
      </c>
      <c r="BI23" s="57">
        <v>11193</v>
      </c>
      <c r="BJ23" s="57">
        <v>11202</v>
      </c>
      <c r="BK23" s="57">
        <v>11213</v>
      </c>
      <c r="BL23" s="57">
        <v>11223</v>
      </c>
      <c r="BM23" s="57">
        <v>11234</v>
      </c>
      <c r="BN23" s="57">
        <v>11245</v>
      </c>
      <c r="BO23" s="57">
        <v>11255</v>
      </c>
      <c r="BP23" s="57">
        <v>11265</v>
      </c>
      <c r="BQ23" s="57">
        <v>11275</v>
      </c>
      <c r="BR23" s="57">
        <v>11285</v>
      </c>
      <c r="BS23" s="57">
        <v>11295</v>
      </c>
      <c r="BT23" s="57">
        <v>11305</v>
      </c>
      <c r="BU23" s="57">
        <v>11315</v>
      </c>
      <c r="BW23" s="50">
        <f t="shared" si="8"/>
        <v>132054</v>
      </c>
      <c r="BX23" s="50">
        <f t="shared" si="9"/>
        <v>128927</v>
      </c>
      <c r="BY23" s="50">
        <f t="shared" si="10"/>
        <v>130561</v>
      </c>
      <c r="BZ23" s="50">
        <f t="shared" si="11"/>
        <v>132123</v>
      </c>
      <c r="CA23" s="50">
        <f t="shared" si="12"/>
        <v>133630</v>
      </c>
      <c r="CB23" s="50">
        <f t="shared" si="7"/>
        <v>135112</v>
      </c>
    </row>
    <row r="24" spans="1:80" x14ac:dyDescent="0.2">
      <c r="A24" s="56" t="s">
        <v>99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W24" s="50">
        <f t="shared" si="8"/>
        <v>0</v>
      </c>
      <c r="BX24" s="50">
        <f t="shared" si="9"/>
        <v>0</v>
      </c>
      <c r="BY24" s="50">
        <f t="shared" si="10"/>
        <v>0</v>
      </c>
      <c r="BZ24" s="50">
        <f t="shared" si="11"/>
        <v>0</v>
      </c>
      <c r="CA24" s="50">
        <f t="shared" si="12"/>
        <v>0</v>
      </c>
      <c r="CB24" s="50">
        <f t="shared" si="7"/>
        <v>0</v>
      </c>
    </row>
    <row r="25" spans="1:80" x14ac:dyDescent="0.2">
      <c r="A25" s="56" t="s">
        <v>108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W25" s="50">
        <f t="shared" si="8"/>
        <v>0</v>
      </c>
      <c r="BX25" s="50">
        <f t="shared" si="9"/>
        <v>0</v>
      </c>
      <c r="BY25" s="50">
        <f t="shared" si="10"/>
        <v>0</v>
      </c>
      <c r="BZ25" s="50">
        <f t="shared" si="11"/>
        <v>0</v>
      </c>
      <c r="CA25" s="50">
        <f t="shared" si="12"/>
        <v>0</v>
      </c>
      <c r="CB25" s="50">
        <f t="shared" si="7"/>
        <v>0</v>
      </c>
    </row>
    <row r="26" spans="1:80" x14ac:dyDescent="0.2">
      <c r="A26" s="58" t="s">
        <v>102</v>
      </c>
      <c r="B26" s="57">
        <v>784</v>
      </c>
      <c r="C26" s="57">
        <v>801</v>
      </c>
      <c r="D26" s="57">
        <v>837</v>
      </c>
      <c r="E26" s="57">
        <v>841</v>
      </c>
      <c r="F26" s="57">
        <v>841</v>
      </c>
      <c r="G26" s="57">
        <v>847</v>
      </c>
      <c r="H26" s="57">
        <v>851</v>
      </c>
      <c r="I26" s="57">
        <v>850</v>
      </c>
      <c r="J26" s="57">
        <v>851</v>
      </c>
      <c r="K26" s="57">
        <v>852</v>
      </c>
      <c r="L26" s="57">
        <v>853</v>
      </c>
      <c r="M26" s="57">
        <v>854</v>
      </c>
      <c r="N26" s="57">
        <v>855</v>
      </c>
      <c r="O26" s="57">
        <v>856</v>
      </c>
      <c r="P26" s="57">
        <v>857</v>
      </c>
      <c r="Q26" s="57">
        <v>858</v>
      </c>
      <c r="R26" s="57">
        <v>859</v>
      </c>
      <c r="S26" s="57">
        <v>860</v>
      </c>
      <c r="T26" s="57">
        <v>861</v>
      </c>
      <c r="U26" s="57">
        <v>861</v>
      </c>
      <c r="V26" s="57">
        <v>862</v>
      </c>
      <c r="W26" s="57">
        <v>863</v>
      </c>
      <c r="X26" s="57">
        <v>864</v>
      </c>
      <c r="Y26" s="57">
        <v>865</v>
      </c>
      <c r="Z26" s="57">
        <v>866</v>
      </c>
      <c r="AA26" s="57">
        <v>867</v>
      </c>
      <c r="AB26" s="57">
        <v>867</v>
      </c>
      <c r="AC26" s="57">
        <v>868</v>
      </c>
      <c r="AD26" s="57">
        <v>869</v>
      </c>
      <c r="AE26" s="57">
        <v>870</v>
      </c>
      <c r="AF26" s="57">
        <v>871</v>
      </c>
      <c r="AG26" s="57">
        <v>872</v>
      </c>
      <c r="AH26" s="57">
        <v>873</v>
      </c>
      <c r="AI26" s="57">
        <v>874</v>
      </c>
      <c r="AJ26" s="57">
        <v>875</v>
      </c>
      <c r="AK26" s="57">
        <v>876</v>
      </c>
      <c r="AL26" s="57">
        <v>876</v>
      </c>
      <c r="AM26" s="57">
        <v>877</v>
      </c>
      <c r="AN26" s="57">
        <v>878</v>
      </c>
      <c r="AO26" s="57">
        <v>879</v>
      </c>
      <c r="AP26" s="57">
        <v>880</v>
      </c>
      <c r="AQ26" s="57">
        <v>881</v>
      </c>
      <c r="AR26" s="57">
        <v>881</v>
      </c>
      <c r="AS26" s="57">
        <v>882</v>
      </c>
      <c r="AT26" s="57">
        <v>883</v>
      </c>
      <c r="AU26" s="57">
        <v>884</v>
      </c>
      <c r="AV26" s="57">
        <v>885</v>
      </c>
      <c r="AW26" s="57">
        <v>886</v>
      </c>
      <c r="AX26" s="57">
        <v>886</v>
      </c>
      <c r="AY26" s="57">
        <v>887</v>
      </c>
      <c r="AZ26" s="57">
        <v>888</v>
      </c>
      <c r="BA26" s="57">
        <v>889</v>
      </c>
      <c r="BB26" s="57">
        <v>890</v>
      </c>
      <c r="BC26" s="57">
        <v>890</v>
      </c>
      <c r="BD26" s="57">
        <v>891</v>
      </c>
      <c r="BE26" s="57">
        <v>892</v>
      </c>
      <c r="BF26" s="57">
        <v>893</v>
      </c>
      <c r="BG26" s="57">
        <v>894</v>
      </c>
      <c r="BH26" s="57">
        <v>895</v>
      </c>
      <c r="BI26" s="57">
        <v>895</v>
      </c>
      <c r="BJ26" s="57">
        <v>896</v>
      </c>
      <c r="BK26" s="57">
        <v>897</v>
      </c>
      <c r="BL26" s="57">
        <v>898</v>
      </c>
      <c r="BM26" s="57">
        <v>899</v>
      </c>
      <c r="BN26" s="57">
        <v>899</v>
      </c>
      <c r="BO26" s="57">
        <v>900</v>
      </c>
      <c r="BP26" s="57">
        <v>901</v>
      </c>
      <c r="BQ26" s="57">
        <v>902</v>
      </c>
      <c r="BR26" s="57">
        <v>903</v>
      </c>
      <c r="BS26" s="57">
        <v>903</v>
      </c>
      <c r="BT26" s="57">
        <v>904</v>
      </c>
      <c r="BU26" s="57">
        <v>905</v>
      </c>
      <c r="BW26" s="50">
        <f t="shared" si="8"/>
        <v>10062</v>
      </c>
      <c r="BX26" s="50">
        <f t="shared" si="9"/>
        <v>10321</v>
      </c>
      <c r="BY26" s="50">
        <f t="shared" si="10"/>
        <v>10448</v>
      </c>
      <c r="BZ26" s="50">
        <f t="shared" si="11"/>
        <v>10572</v>
      </c>
      <c r="CA26" s="50">
        <f t="shared" si="12"/>
        <v>10690</v>
      </c>
      <c r="CB26" s="50">
        <f t="shared" si="7"/>
        <v>10807</v>
      </c>
    </row>
    <row r="27" spans="1:80" x14ac:dyDescent="0.2">
      <c r="A27" s="56" t="s">
        <v>99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W27" s="50">
        <f t="shared" si="8"/>
        <v>0</v>
      </c>
      <c r="BX27" s="50">
        <f t="shared" si="9"/>
        <v>0</v>
      </c>
      <c r="BY27" s="50">
        <f t="shared" si="10"/>
        <v>0</v>
      </c>
      <c r="BZ27" s="50">
        <f t="shared" si="11"/>
        <v>0</v>
      </c>
      <c r="CA27" s="50">
        <f t="shared" si="12"/>
        <v>0</v>
      </c>
      <c r="CB27" s="50">
        <f t="shared" si="7"/>
        <v>0</v>
      </c>
    </row>
    <row r="28" spans="1:80" x14ac:dyDescent="0.2">
      <c r="A28" s="56" t="s">
        <v>109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W28" s="50">
        <f t="shared" si="8"/>
        <v>0</v>
      </c>
      <c r="BX28" s="50">
        <f t="shared" si="9"/>
        <v>0</v>
      </c>
      <c r="BY28" s="50">
        <f t="shared" si="10"/>
        <v>0</v>
      </c>
      <c r="BZ28" s="50">
        <f t="shared" si="11"/>
        <v>0</v>
      </c>
      <c r="CA28" s="50">
        <f t="shared" si="12"/>
        <v>0</v>
      </c>
      <c r="CB28" s="50">
        <f t="shared" si="7"/>
        <v>0</v>
      </c>
    </row>
    <row r="29" spans="1:80" x14ac:dyDescent="0.2">
      <c r="A29" s="58" t="s">
        <v>102</v>
      </c>
      <c r="B29" s="57">
        <v>184</v>
      </c>
      <c r="C29" s="57">
        <v>184</v>
      </c>
      <c r="D29" s="57">
        <v>184</v>
      </c>
      <c r="E29" s="57">
        <v>184</v>
      </c>
      <c r="F29" s="57">
        <v>184</v>
      </c>
      <c r="G29" s="57">
        <v>184</v>
      </c>
      <c r="H29" s="57">
        <v>184</v>
      </c>
      <c r="I29" s="57">
        <v>184</v>
      </c>
      <c r="J29" s="57">
        <v>184</v>
      </c>
      <c r="K29" s="57">
        <v>184</v>
      </c>
      <c r="L29" s="57">
        <v>184</v>
      </c>
      <c r="M29" s="57">
        <v>183</v>
      </c>
      <c r="N29" s="57">
        <v>183</v>
      </c>
      <c r="O29" s="57">
        <v>183</v>
      </c>
      <c r="P29" s="57">
        <v>183</v>
      </c>
      <c r="Q29" s="57">
        <v>183</v>
      </c>
      <c r="R29" s="57">
        <v>183</v>
      </c>
      <c r="S29" s="57">
        <v>183</v>
      </c>
      <c r="T29" s="57">
        <v>183</v>
      </c>
      <c r="U29" s="57">
        <v>183</v>
      </c>
      <c r="V29" s="57">
        <v>183</v>
      </c>
      <c r="W29" s="57">
        <v>183</v>
      </c>
      <c r="X29" s="57">
        <v>183</v>
      </c>
      <c r="Y29" s="57">
        <v>182</v>
      </c>
      <c r="Z29" s="57">
        <v>182</v>
      </c>
      <c r="AA29" s="57">
        <v>182</v>
      </c>
      <c r="AB29" s="57">
        <v>182</v>
      </c>
      <c r="AC29" s="57">
        <v>182</v>
      </c>
      <c r="AD29" s="57">
        <v>182</v>
      </c>
      <c r="AE29" s="57">
        <v>182</v>
      </c>
      <c r="AF29" s="57">
        <v>182</v>
      </c>
      <c r="AG29" s="57">
        <v>182</v>
      </c>
      <c r="AH29" s="57">
        <v>182</v>
      </c>
      <c r="AI29" s="57">
        <v>182</v>
      </c>
      <c r="AJ29" s="57">
        <v>182</v>
      </c>
      <c r="AK29" s="57">
        <v>181</v>
      </c>
      <c r="AL29" s="57">
        <v>181</v>
      </c>
      <c r="AM29" s="57">
        <v>181</v>
      </c>
      <c r="AN29" s="57">
        <v>181</v>
      </c>
      <c r="AO29" s="57">
        <v>181</v>
      </c>
      <c r="AP29" s="57">
        <v>181</v>
      </c>
      <c r="AQ29" s="57">
        <v>181</v>
      </c>
      <c r="AR29" s="57">
        <v>181</v>
      </c>
      <c r="AS29" s="57">
        <v>181</v>
      </c>
      <c r="AT29" s="57">
        <v>181</v>
      </c>
      <c r="AU29" s="57">
        <v>181</v>
      </c>
      <c r="AV29" s="57">
        <v>181</v>
      </c>
      <c r="AW29" s="57">
        <v>180</v>
      </c>
      <c r="AX29" s="57">
        <v>180</v>
      </c>
      <c r="AY29" s="57">
        <v>180</v>
      </c>
      <c r="AZ29" s="57">
        <v>180</v>
      </c>
      <c r="BA29" s="57">
        <v>180</v>
      </c>
      <c r="BB29" s="57">
        <v>180</v>
      </c>
      <c r="BC29" s="57">
        <v>180</v>
      </c>
      <c r="BD29" s="57">
        <v>180</v>
      </c>
      <c r="BE29" s="57">
        <v>180</v>
      </c>
      <c r="BF29" s="57">
        <v>180</v>
      </c>
      <c r="BG29" s="57">
        <v>180</v>
      </c>
      <c r="BH29" s="57">
        <v>180</v>
      </c>
      <c r="BI29" s="57">
        <v>179</v>
      </c>
      <c r="BJ29" s="57">
        <v>179</v>
      </c>
      <c r="BK29" s="57">
        <v>179</v>
      </c>
      <c r="BL29" s="57">
        <v>179</v>
      </c>
      <c r="BM29" s="57">
        <v>179</v>
      </c>
      <c r="BN29" s="57">
        <v>179</v>
      </c>
      <c r="BO29" s="57">
        <v>179</v>
      </c>
      <c r="BP29" s="57">
        <v>179</v>
      </c>
      <c r="BQ29" s="57">
        <v>179</v>
      </c>
      <c r="BR29" s="57">
        <v>179</v>
      </c>
      <c r="BS29" s="57">
        <v>179</v>
      </c>
      <c r="BT29" s="57">
        <v>179</v>
      </c>
      <c r="BU29" s="57">
        <v>178</v>
      </c>
      <c r="BW29" s="50">
        <f t="shared" si="8"/>
        <v>2207</v>
      </c>
      <c r="BX29" s="50">
        <f t="shared" si="9"/>
        <v>2195</v>
      </c>
      <c r="BY29" s="50">
        <f t="shared" si="10"/>
        <v>2183</v>
      </c>
      <c r="BZ29" s="50">
        <f t="shared" si="11"/>
        <v>2171</v>
      </c>
      <c r="CA29" s="50">
        <f t="shared" si="12"/>
        <v>2159</v>
      </c>
      <c r="CB29" s="50">
        <f t="shared" si="7"/>
        <v>2147</v>
      </c>
    </row>
    <row r="30" spans="1:80" x14ac:dyDescent="0.2">
      <c r="A30" s="56" t="s">
        <v>99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W30" s="50">
        <f t="shared" si="8"/>
        <v>0</v>
      </c>
      <c r="BX30" s="50">
        <f t="shared" si="9"/>
        <v>0</v>
      </c>
      <c r="BY30" s="50">
        <f t="shared" si="10"/>
        <v>0</v>
      </c>
      <c r="BZ30" s="50">
        <f t="shared" si="11"/>
        <v>0</v>
      </c>
      <c r="CA30" s="50">
        <f t="shared" si="12"/>
        <v>0</v>
      </c>
      <c r="CB30" s="50">
        <f t="shared" si="7"/>
        <v>0</v>
      </c>
    </row>
    <row r="31" spans="1:80" x14ac:dyDescent="0.2">
      <c r="A31" s="56" t="s">
        <v>110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W31" s="50">
        <f t="shared" si="8"/>
        <v>0</v>
      </c>
      <c r="BX31" s="50">
        <f t="shared" si="9"/>
        <v>0</v>
      </c>
      <c r="BY31" s="50">
        <f t="shared" si="10"/>
        <v>0</v>
      </c>
      <c r="BZ31" s="50">
        <f t="shared" si="11"/>
        <v>0</v>
      </c>
      <c r="CA31" s="50">
        <f t="shared" si="12"/>
        <v>0</v>
      </c>
      <c r="CB31" s="50">
        <f t="shared" si="7"/>
        <v>0</v>
      </c>
    </row>
    <row r="32" spans="1:80" x14ac:dyDescent="0.2">
      <c r="A32" s="58" t="s">
        <v>102</v>
      </c>
      <c r="B32" s="57">
        <v>384</v>
      </c>
      <c r="C32" s="57">
        <v>381</v>
      </c>
      <c r="D32" s="57">
        <v>383</v>
      </c>
      <c r="E32" s="57">
        <v>384</v>
      </c>
      <c r="F32" s="57">
        <v>385</v>
      </c>
      <c r="G32" s="57">
        <v>384</v>
      </c>
      <c r="H32" s="57">
        <v>387</v>
      </c>
      <c r="I32" s="57">
        <v>389</v>
      </c>
      <c r="J32" s="57">
        <v>390</v>
      </c>
      <c r="K32" s="57">
        <v>390</v>
      </c>
      <c r="L32" s="57">
        <v>390</v>
      </c>
      <c r="M32" s="57">
        <v>391</v>
      </c>
      <c r="N32" s="57">
        <v>391</v>
      </c>
      <c r="O32" s="57">
        <v>392</v>
      </c>
      <c r="P32" s="57">
        <v>392</v>
      </c>
      <c r="Q32" s="57">
        <v>393</v>
      </c>
      <c r="R32" s="57">
        <v>393</v>
      </c>
      <c r="S32" s="57">
        <v>393</v>
      </c>
      <c r="T32" s="57">
        <v>394</v>
      </c>
      <c r="U32" s="57">
        <v>394</v>
      </c>
      <c r="V32" s="57">
        <v>395</v>
      </c>
      <c r="W32" s="57">
        <v>395</v>
      </c>
      <c r="X32" s="57">
        <v>395</v>
      </c>
      <c r="Y32" s="57">
        <v>396</v>
      </c>
      <c r="Z32" s="57">
        <v>396</v>
      </c>
      <c r="AA32" s="57">
        <v>397</v>
      </c>
      <c r="AB32" s="57">
        <v>397</v>
      </c>
      <c r="AC32" s="57">
        <v>397</v>
      </c>
      <c r="AD32" s="57">
        <v>398</v>
      </c>
      <c r="AE32" s="57">
        <v>398</v>
      </c>
      <c r="AF32" s="57">
        <v>399</v>
      </c>
      <c r="AG32" s="57">
        <v>399</v>
      </c>
      <c r="AH32" s="57">
        <v>400</v>
      </c>
      <c r="AI32" s="57">
        <v>400</v>
      </c>
      <c r="AJ32" s="57">
        <v>400</v>
      </c>
      <c r="AK32" s="57">
        <v>401</v>
      </c>
      <c r="AL32" s="57">
        <v>401</v>
      </c>
      <c r="AM32" s="57">
        <v>401</v>
      </c>
      <c r="AN32" s="57">
        <v>402</v>
      </c>
      <c r="AO32" s="57">
        <v>402</v>
      </c>
      <c r="AP32" s="57">
        <v>403</v>
      </c>
      <c r="AQ32" s="57">
        <v>403</v>
      </c>
      <c r="AR32" s="57">
        <v>403</v>
      </c>
      <c r="AS32" s="57">
        <v>404</v>
      </c>
      <c r="AT32" s="57">
        <v>404</v>
      </c>
      <c r="AU32" s="57">
        <v>405</v>
      </c>
      <c r="AV32" s="57">
        <v>405</v>
      </c>
      <c r="AW32" s="57">
        <v>405</v>
      </c>
      <c r="AX32" s="57">
        <v>406</v>
      </c>
      <c r="AY32" s="57">
        <v>406</v>
      </c>
      <c r="AZ32" s="57">
        <v>406</v>
      </c>
      <c r="BA32" s="57">
        <v>407</v>
      </c>
      <c r="BB32" s="57">
        <v>407</v>
      </c>
      <c r="BC32" s="57">
        <v>408</v>
      </c>
      <c r="BD32" s="57">
        <v>408</v>
      </c>
      <c r="BE32" s="57">
        <v>408</v>
      </c>
      <c r="BF32" s="57">
        <v>409</v>
      </c>
      <c r="BG32" s="57">
        <v>409</v>
      </c>
      <c r="BH32" s="57">
        <v>409</v>
      </c>
      <c r="BI32" s="57">
        <v>410</v>
      </c>
      <c r="BJ32" s="57">
        <v>410</v>
      </c>
      <c r="BK32" s="57">
        <v>411</v>
      </c>
      <c r="BL32" s="57">
        <v>411</v>
      </c>
      <c r="BM32" s="57">
        <v>411</v>
      </c>
      <c r="BN32" s="57">
        <v>412</v>
      </c>
      <c r="BO32" s="57">
        <v>412</v>
      </c>
      <c r="BP32" s="57">
        <v>412</v>
      </c>
      <c r="BQ32" s="57">
        <v>413</v>
      </c>
      <c r="BR32" s="57">
        <v>413</v>
      </c>
      <c r="BS32" s="57">
        <v>414</v>
      </c>
      <c r="BT32" s="57">
        <v>414</v>
      </c>
      <c r="BU32" s="57">
        <v>414</v>
      </c>
      <c r="BW32" s="50">
        <f t="shared" si="8"/>
        <v>4638</v>
      </c>
      <c r="BX32" s="50">
        <f t="shared" si="9"/>
        <v>4723</v>
      </c>
      <c r="BY32" s="50">
        <f t="shared" si="10"/>
        <v>4782</v>
      </c>
      <c r="BZ32" s="50">
        <f t="shared" si="11"/>
        <v>4838</v>
      </c>
      <c r="CA32" s="50">
        <f t="shared" si="12"/>
        <v>4893</v>
      </c>
      <c r="CB32" s="50">
        <f t="shared" si="7"/>
        <v>4947</v>
      </c>
    </row>
    <row r="33" spans="1:80" x14ac:dyDescent="0.2">
      <c r="A33" s="56" t="s">
        <v>99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W33" s="50">
        <f t="shared" si="8"/>
        <v>0</v>
      </c>
      <c r="BX33" s="50">
        <f t="shared" si="9"/>
        <v>0</v>
      </c>
      <c r="BY33" s="50">
        <f t="shared" si="10"/>
        <v>0</v>
      </c>
      <c r="BZ33" s="50">
        <f t="shared" si="11"/>
        <v>0</v>
      </c>
      <c r="CA33" s="50">
        <f t="shared" si="12"/>
        <v>0</v>
      </c>
      <c r="CB33" s="50">
        <f t="shared" si="7"/>
        <v>0</v>
      </c>
    </row>
    <row r="34" spans="1:80" x14ac:dyDescent="0.2">
      <c r="A34" s="56" t="s">
        <v>111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W34" s="50">
        <f t="shared" si="8"/>
        <v>0</v>
      </c>
      <c r="BX34" s="50">
        <f t="shared" si="9"/>
        <v>0</v>
      </c>
      <c r="BY34" s="50">
        <f t="shared" si="10"/>
        <v>0</v>
      </c>
      <c r="BZ34" s="50">
        <f t="shared" si="11"/>
        <v>0</v>
      </c>
      <c r="CA34" s="50">
        <f t="shared" si="12"/>
        <v>0</v>
      </c>
      <c r="CB34" s="50">
        <f t="shared" si="7"/>
        <v>0</v>
      </c>
    </row>
    <row r="35" spans="1:80" x14ac:dyDescent="0.2">
      <c r="A35" s="58" t="s">
        <v>102</v>
      </c>
      <c r="B35" s="57">
        <v>4</v>
      </c>
      <c r="C35" s="57">
        <v>4</v>
      </c>
      <c r="D35" s="57">
        <v>4</v>
      </c>
      <c r="E35" s="57">
        <v>4</v>
      </c>
      <c r="F35" s="57">
        <v>4</v>
      </c>
      <c r="G35" s="57">
        <v>4</v>
      </c>
      <c r="H35" s="57">
        <v>4</v>
      </c>
      <c r="I35" s="57">
        <v>4</v>
      </c>
      <c r="J35" s="57">
        <v>4</v>
      </c>
      <c r="K35" s="57">
        <v>4</v>
      </c>
      <c r="L35" s="57">
        <v>4</v>
      </c>
      <c r="M35" s="57">
        <v>4</v>
      </c>
      <c r="N35" s="57">
        <v>4</v>
      </c>
      <c r="O35" s="57">
        <v>4</v>
      </c>
      <c r="P35" s="57">
        <v>4</v>
      </c>
      <c r="Q35" s="57">
        <v>4</v>
      </c>
      <c r="R35" s="57">
        <v>4</v>
      </c>
      <c r="S35" s="57">
        <v>4</v>
      </c>
      <c r="T35" s="57">
        <v>4</v>
      </c>
      <c r="U35" s="57">
        <v>4</v>
      </c>
      <c r="V35" s="57">
        <v>4</v>
      </c>
      <c r="W35" s="57">
        <v>4</v>
      </c>
      <c r="X35" s="57">
        <v>4</v>
      </c>
      <c r="Y35" s="57">
        <v>4</v>
      </c>
      <c r="Z35" s="57">
        <v>4</v>
      </c>
      <c r="AA35" s="57">
        <v>4</v>
      </c>
      <c r="AB35" s="57">
        <v>4</v>
      </c>
      <c r="AC35" s="57">
        <v>4</v>
      </c>
      <c r="AD35" s="57">
        <v>4</v>
      </c>
      <c r="AE35" s="57">
        <v>4</v>
      </c>
      <c r="AF35" s="57">
        <v>4</v>
      </c>
      <c r="AG35" s="57">
        <v>4</v>
      </c>
      <c r="AH35" s="57">
        <v>4</v>
      </c>
      <c r="AI35" s="57">
        <v>4</v>
      </c>
      <c r="AJ35" s="57">
        <v>4</v>
      </c>
      <c r="AK35" s="57">
        <v>4</v>
      </c>
      <c r="AL35" s="57">
        <v>4</v>
      </c>
      <c r="AM35" s="57">
        <v>4</v>
      </c>
      <c r="AN35" s="57">
        <v>4</v>
      </c>
      <c r="AO35" s="57">
        <v>4</v>
      </c>
      <c r="AP35" s="57">
        <v>4</v>
      </c>
      <c r="AQ35" s="57">
        <v>4</v>
      </c>
      <c r="AR35" s="57">
        <v>4</v>
      </c>
      <c r="AS35" s="57">
        <v>4</v>
      </c>
      <c r="AT35" s="57">
        <v>4</v>
      </c>
      <c r="AU35" s="57">
        <v>4</v>
      </c>
      <c r="AV35" s="57">
        <v>4</v>
      </c>
      <c r="AW35" s="57">
        <v>4</v>
      </c>
      <c r="AX35" s="57">
        <v>4</v>
      </c>
      <c r="AY35" s="57">
        <v>4</v>
      </c>
      <c r="AZ35" s="57">
        <v>4</v>
      </c>
      <c r="BA35" s="57">
        <v>4</v>
      </c>
      <c r="BB35" s="57">
        <v>4</v>
      </c>
      <c r="BC35" s="57">
        <v>4</v>
      </c>
      <c r="BD35" s="57">
        <v>4</v>
      </c>
      <c r="BE35" s="57">
        <v>4</v>
      </c>
      <c r="BF35" s="57">
        <v>4</v>
      </c>
      <c r="BG35" s="57">
        <v>4</v>
      </c>
      <c r="BH35" s="57">
        <v>4</v>
      </c>
      <c r="BI35" s="57">
        <v>4</v>
      </c>
      <c r="BJ35" s="57">
        <v>4</v>
      </c>
      <c r="BK35" s="57">
        <v>4</v>
      </c>
      <c r="BL35" s="57">
        <v>4</v>
      </c>
      <c r="BM35" s="57">
        <v>4</v>
      </c>
      <c r="BN35" s="57">
        <v>4</v>
      </c>
      <c r="BO35" s="57">
        <v>4</v>
      </c>
      <c r="BP35" s="57">
        <v>4</v>
      </c>
      <c r="BQ35" s="57">
        <v>4</v>
      </c>
      <c r="BR35" s="57">
        <v>4</v>
      </c>
      <c r="BS35" s="57">
        <v>4</v>
      </c>
      <c r="BT35" s="57">
        <v>4</v>
      </c>
      <c r="BU35" s="57">
        <v>4</v>
      </c>
      <c r="BW35" s="50">
        <f t="shared" si="8"/>
        <v>48</v>
      </c>
      <c r="BX35" s="50">
        <f t="shared" si="9"/>
        <v>48</v>
      </c>
      <c r="BY35" s="50">
        <f t="shared" si="10"/>
        <v>48</v>
      </c>
      <c r="BZ35" s="50">
        <f t="shared" si="11"/>
        <v>48</v>
      </c>
      <c r="CA35" s="50">
        <f t="shared" si="12"/>
        <v>48</v>
      </c>
      <c r="CB35" s="50">
        <f t="shared" si="7"/>
        <v>48</v>
      </c>
    </row>
    <row r="36" spans="1:80" x14ac:dyDescent="0.2">
      <c r="A36" s="56" t="s">
        <v>99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W36" s="50">
        <f t="shared" si="8"/>
        <v>0</v>
      </c>
      <c r="BX36" s="50">
        <f t="shared" si="9"/>
        <v>0</v>
      </c>
      <c r="BY36" s="50">
        <f t="shared" si="10"/>
        <v>0</v>
      </c>
      <c r="BZ36" s="50">
        <f t="shared" si="11"/>
        <v>0</v>
      </c>
      <c r="CA36" s="50">
        <f t="shared" si="12"/>
        <v>0</v>
      </c>
      <c r="CB36" s="50">
        <f t="shared" si="7"/>
        <v>0</v>
      </c>
    </row>
    <row r="37" spans="1:80" x14ac:dyDescent="0.2">
      <c r="A37" s="56" t="s">
        <v>112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W37" s="50">
        <f t="shared" si="8"/>
        <v>0</v>
      </c>
      <c r="BX37" s="50">
        <f t="shared" si="9"/>
        <v>0</v>
      </c>
      <c r="BY37" s="50">
        <f t="shared" si="10"/>
        <v>0</v>
      </c>
      <c r="BZ37" s="50">
        <f t="shared" si="11"/>
        <v>0</v>
      </c>
      <c r="CA37" s="50">
        <f t="shared" si="12"/>
        <v>0</v>
      </c>
      <c r="CB37" s="50">
        <f t="shared" si="7"/>
        <v>0</v>
      </c>
    </row>
    <row r="38" spans="1:80" x14ac:dyDescent="0.2">
      <c r="A38" s="58" t="s">
        <v>102</v>
      </c>
      <c r="B38" s="57">
        <v>1753</v>
      </c>
      <c r="C38" s="57">
        <v>1757</v>
      </c>
      <c r="D38" s="57">
        <v>1754</v>
      </c>
      <c r="E38" s="57">
        <v>1755</v>
      </c>
      <c r="F38" s="57">
        <v>1743</v>
      </c>
      <c r="G38" s="57">
        <v>1744</v>
      </c>
      <c r="H38" s="57">
        <v>1740</v>
      </c>
      <c r="I38" s="57">
        <v>1742</v>
      </c>
      <c r="J38" s="57">
        <v>1744</v>
      </c>
      <c r="K38" s="57">
        <v>1746</v>
      </c>
      <c r="L38" s="57">
        <v>1747</v>
      </c>
      <c r="M38" s="57">
        <v>1749</v>
      </c>
      <c r="N38" s="57">
        <v>1751</v>
      </c>
      <c r="O38" s="57">
        <v>1753</v>
      </c>
      <c r="P38" s="57">
        <v>1756</v>
      </c>
      <c r="Q38" s="57">
        <v>1758</v>
      </c>
      <c r="R38" s="57">
        <v>1759</v>
      </c>
      <c r="S38" s="57">
        <v>1761</v>
      </c>
      <c r="T38" s="57">
        <v>1763</v>
      </c>
      <c r="U38" s="57">
        <v>1765</v>
      </c>
      <c r="V38" s="57">
        <v>1767</v>
      </c>
      <c r="W38" s="57">
        <v>1769</v>
      </c>
      <c r="X38" s="57">
        <v>1771</v>
      </c>
      <c r="Y38" s="57">
        <v>1772</v>
      </c>
      <c r="Z38" s="57">
        <v>1774</v>
      </c>
      <c r="AA38" s="57">
        <v>1776</v>
      </c>
      <c r="AB38" s="57">
        <v>1777</v>
      </c>
      <c r="AC38" s="57">
        <v>1779</v>
      </c>
      <c r="AD38" s="57">
        <v>1781</v>
      </c>
      <c r="AE38" s="57">
        <v>1783</v>
      </c>
      <c r="AF38" s="57">
        <v>1785</v>
      </c>
      <c r="AG38" s="57">
        <v>1787</v>
      </c>
      <c r="AH38" s="57">
        <v>1789</v>
      </c>
      <c r="AI38" s="57">
        <v>1790</v>
      </c>
      <c r="AJ38" s="57">
        <v>1792</v>
      </c>
      <c r="AK38" s="57">
        <v>1794</v>
      </c>
      <c r="AL38" s="57">
        <v>1795</v>
      </c>
      <c r="AM38" s="57">
        <v>1797</v>
      </c>
      <c r="AN38" s="57">
        <v>1798</v>
      </c>
      <c r="AO38" s="57">
        <v>1800</v>
      </c>
      <c r="AP38" s="57">
        <v>1802</v>
      </c>
      <c r="AQ38" s="57">
        <v>1804</v>
      </c>
      <c r="AR38" s="57">
        <v>1806</v>
      </c>
      <c r="AS38" s="57">
        <v>1807</v>
      </c>
      <c r="AT38" s="57">
        <v>1809</v>
      </c>
      <c r="AU38" s="57">
        <v>1811</v>
      </c>
      <c r="AV38" s="57">
        <v>1813</v>
      </c>
      <c r="AW38" s="57">
        <v>1815</v>
      </c>
      <c r="AX38" s="57">
        <v>1817</v>
      </c>
      <c r="AY38" s="57">
        <v>1818</v>
      </c>
      <c r="AZ38" s="57">
        <v>1820</v>
      </c>
      <c r="BA38" s="57">
        <v>1821</v>
      </c>
      <c r="BB38" s="57">
        <v>1823</v>
      </c>
      <c r="BC38" s="57">
        <v>1825</v>
      </c>
      <c r="BD38" s="57">
        <v>1827</v>
      </c>
      <c r="BE38" s="57">
        <v>1828</v>
      </c>
      <c r="BF38" s="57">
        <v>1830</v>
      </c>
      <c r="BG38" s="57">
        <v>1832</v>
      </c>
      <c r="BH38" s="57">
        <v>1833</v>
      </c>
      <c r="BI38" s="57">
        <v>1835</v>
      </c>
      <c r="BJ38" s="57">
        <v>1836</v>
      </c>
      <c r="BK38" s="57">
        <v>1838</v>
      </c>
      <c r="BL38" s="57">
        <v>1840</v>
      </c>
      <c r="BM38" s="57">
        <v>1841</v>
      </c>
      <c r="BN38" s="57">
        <v>1843</v>
      </c>
      <c r="BO38" s="57">
        <v>1845</v>
      </c>
      <c r="BP38" s="57">
        <v>1846</v>
      </c>
      <c r="BQ38" s="57">
        <v>1848</v>
      </c>
      <c r="BR38" s="57">
        <v>1849</v>
      </c>
      <c r="BS38" s="57">
        <v>1851</v>
      </c>
      <c r="BT38" s="57">
        <v>1853</v>
      </c>
      <c r="BU38" s="57">
        <v>1854</v>
      </c>
      <c r="BW38" s="50">
        <f t="shared" si="8"/>
        <v>20974</v>
      </c>
      <c r="BX38" s="50">
        <f t="shared" si="9"/>
        <v>21145</v>
      </c>
      <c r="BY38" s="50">
        <f t="shared" si="10"/>
        <v>21407</v>
      </c>
      <c r="BZ38" s="50">
        <f t="shared" si="11"/>
        <v>21657</v>
      </c>
      <c r="CA38" s="50">
        <f t="shared" si="12"/>
        <v>21909</v>
      </c>
      <c r="CB38" s="50">
        <f t="shared" si="7"/>
        <v>22144</v>
      </c>
    </row>
    <row r="39" spans="1:80" x14ac:dyDescent="0.2">
      <c r="A39" s="56" t="s">
        <v>99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W39" s="50">
        <f t="shared" si="8"/>
        <v>0</v>
      </c>
      <c r="BX39" s="50">
        <f t="shared" si="9"/>
        <v>0</v>
      </c>
      <c r="BY39" s="50">
        <f t="shared" si="10"/>
        <v>0</v>
      </c>
      <c r="BZ39" s="50">
        <f t="shared" si="11"/>
        <v>0</v>
      </c>
      <c r="CA39" s="50">
        <f t="shared" si="12"/>
        <v>0</v>
      </c>
      <c r="CB39" s="50">
        <f t="shared" si="7"/>
        <v>0</v>
      </c>
    </row>
    <row r="40" spans="1:80" x14ac:dyDescent="0.2">
      <c r="A40" s="56" t="s">
        <v>113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W40" s="50">
        <f t="shared" si="8"/>
        <v>0</v>
      </c>
      <c r="BX40" s="50">
        <f t="shared" si="9"/>
        <v>0</v>
      </c>
      <c r="BY40" s="50">
        <f t="shared" si="10"/>
        <v>0</v>
      </c>
      <c r="BZ40" s="50">
        <f t="shared" si="11"/>
        <v>0</v>
      </c>
      <c r="CA40" s="50">
        <f t="shared" si="12"/>
        <v>0</v>
      </c>
      <c r="CB40" s="50">
        <f t="shared" si="7"/>
        <v>0</v>
      </c>
    </row>
    <row r="41" spans="1:80" x14ac:dyDescent="0.2">
      <c r="A41" s="58" t="s">
        <v>102</v>
      </c>
      <c r="B41" s="57">
        <v>20</v>
      </c>
      <c r="C41" s="57">
        <v>20</v>
      </c>
      <c r="D41" s="57">
        <v>21</v>
      </c>
      <c r="E41" s="57">
        <v>19</v>
      </c>
      <c r="F41" s="57">
        <v>20</v>
      </c>
      <c r="G41" s="57">
        <v>20</v>
      </c>
      <c r="H41" s="57">
        <v>21</v>
      </c>
      <c r="I41" s="57">
        <v>21</v>
      </c>
      <c r="J41" s="57">
        <v>21</v>
      </c>
      <c r="K41" s="57">
        <v>21</v>
      </c>
      <c r="L41" s="57">
        <v>21</v>
      </c>
      <c r="M41" s="57">
        <v>21</v>
      </c>
      <c r="N41" s="57">
        <v>21</v>
      </c>
      <c r="O41" s="57">
        <v>21</v>
      </c>
      <c r="P41" s="57">
        <v>21</v>
      </c>
      <c r="Q41" s="57">
        <v>21</v>
      </c>
      <c r="R41" s="57">
        <v>21</v>
      </c>
      <c r="S41" s="57">
        <v>21</v>
      </c>
      <c r="T41" s="57">
        <v>21</v>
      </c>
      <c r="U41" s="57">
        <v>21</v>
      </c>
      <c r="V41" s="57">
        <v>21</v>
      </c>
      <c r="W41" s="57">
        <v>21</v>
      </c>
      <c r="X41" s="57">
        <v>21</v>
      </c>
      <c r="Y41" s="57">
        <v>21</v>
      </c>
      <c r="Z41" s="57">
        <v>21</v>
      </c>
      <c r="AA41" s="57">
        <v>21</v>
      </c>
      <c r="AB41" s="57">
        <v>21</v>
      </c>
      <c r="AC41" s="57">
        <v>21</v>
      </c>
      <c r="AD41" s="57">
        <v>21</v>
      </c>
      <c r="AE41" s="57">
        <v>22</v>
      </c>
      <c r="AF41" s="57">
        <v>22</v>
      </c>
      <c r="AG41" s="57">
        <v>22</v>
      </c>
      <c r="AH41" s="57">
        <v>22</v>
      </c>
      <c r="AI41" s="57">
        <v>22</v>
      </c>
      <c r="AJ41" s="57">
        <v>22</v>
      </c>
      <c r="AK41" s="57">
        <v>22</v>
      </c>
      <c r="AL41" s="57">
        <v>22</v>
      </c>
      <c r="AM41" s="57">
        <v>22</v>
      </c>
      <c r="AN41" s="57">
        <v>22</v>
      </c>
      <c r="AO41" s="57">
        <v>22</v>
      </c>
      <c r="AP41" s="57">
        <v>22</v>
      </c>
      <c r="AQ41" s="57">
        <v>22</v>
      </c>
      <c r="AR41" s="57">
        <v>22</v>
      </c>
      <c r="AS41" s="57">
        <v>22</v>
      </c>
      <c r="AT41" s="57">
        <v>22</v>
      </c>
      <c r="AU41" s="57">
        <v>22</v>
      </c>
      <c r="AV41" s="57">
        <v>22</v>
      </c>
      <c r="AW41" s="57">
        <v>22</v>
      </c>
      <c r="AX41" s="57">
        <v>22</v>
      </c>
      <c r="AY41" s="57">
        <v>22</v>
      </c>
      <c r="AZ41" s="57">
        <v>22</v>
      </c>
      <c r="BA41" s="57">
        <v>22</v>
      </c>
      <c r="BB41" s="57">
        <v>22</v>
      </c>
      <c r="BC41" s="57">
        <v>22</v>
      </c>
      <c r="BD41" s="57">
        <v>22</v>
      </c>
      <c r="BE41" s="57">
        <v>22</v>
      </c>
      <c r="BF41" s="57">
        <v>22</v>
      </c>
      <c r="BG41" s="57">
        <v>22</v>
      </c>
      <c r="BH41" s="57">
        <v>22</v>
      </c>
      <c r="BI41" s="57">
        <v>22</v>
      </c>
      <c r="BJ41" s="57">
        <v>22</v>
      </c>
      <c r="BK41" s="57">
        <v>22</v>
      </c>
      <c r="BL41" s="57">
        <v>22</v>
      </c>
      <c r="BM41" s="57">
        <v>22</v>
      </c>
      <c r="BN41" s="57">
        <v>22</v>
      </c>
      <c r="BO41" s="57">
        <v>22</v>
      </c>
      <c r="BP41" s="57">
        <v>22</v>
      </c>
      <c r="BQ41" s="57">
        <v>22</v>
      </c>
      <c r="BR41" s="57">
        <v>22</v>
      </c>
      <c r="BS41" s="57">
        <v>22</v>
      </c>
      <c r="BT41" s="57">
        <v>22</v>
      </c>
      <c r="BU41" s="57">
        <v>22</v>
      </c>
      <c r="BW41" s="50">
        <f t="shared" si="8"/>
        <v>246</v>
      </c>
      <c r="BX41" s="50">
        <f t="shared" si="9"/>
        <v>252</v>
      </c>
      <c r="BY41" s="50">
        <f t="shared" si="10"/>
        <v>259</v>
      </c>
      <c r="BZ41" s="50">
        <f t="shared" si="11"/>
        <v>264</v>
      </c>
      <c r="CA41" s="50">
        <f t="shared" si="12"/>
        <v>264</v>
      </c>
      <c r="CB41" s="50">
        <f t="shared" si="7"/>
        <v>264</v>
      </c>
    </row>
    <row r="42" spans="1:80" x14ac:dyDescent="0.2">
      <c r="A42" s="56" t="s">
        <v>99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W42" s="50">
        <f t="shared" si="8"/>
        <v>0</v>
      </c>
      <c r="BX42" s="50">
        <f t="shared" si="9"/>
        <v>0</v>
      </c>
      <c r="BY42" s="50">
        <f t="shared" si="10"/>
        <v>0</v>
      </c>
      <c r="BZ42" s="50">
        <f t="shared" si="11"/>
        <v>0</v>
      </c>
      <c r="CA42" s="50">
        <f t="shared" si="12"/>
        <v>0</v>
      </c>
      <c r="CB42" s="50">
        <f t="shared" si="7"/>
        <v>0</v>
      </c>
    </row>
    <row r="43" spans="1:80" x14ac:dyDescent="0.2">
      <c r="A43" s="56" t="s">
        <v>114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W43" s="50">
        <f t="shared" si="8"/>
        <v>0</v>
      </c>
      <c r="BX43" s="50">
        <f t="shared" si="9"/>
        <v>0</v>
      </c>
      <c r="BY43" s="50">
        <f t="shared" si="10"/>
        <v>0</v>
      </c>
      <c r="BZ43" s="50">
        <f t="shared" si="11"/>
        <v>0</v>
      </c>
      <c r="CA43" s="50">
        <f t="shared" si="12"/>
        <v>0</v>
      </c>
      <c r="CB43" s="50">
        <f t="shared" si="7"/>
        <v>0</v>
      </c>
    </row>
    <row r="44" spans="1:80" x14ac:dyDescent="0.2">
      <c r="A44" s="58" t="s">
        <v>102</v>
      </c>
      <c r="B44" s="57">
        <v>10</v>
      </c>
      <c r="C44" s="57">
        <v>9</v>
      </c>
      <c r="D44" s="57">
        <v>9</v>
      </c>
      <c r="E44" s="57">
        <v>9</v>
      </c>
      <c r="F44" s="57">
        <v>9</v>
      </c>
      <c r="G44" s="57">
        <v>9</v>
      </c>
      <c r="H44" s="57">
        <v>8</v>
      </c>
      <c r="I44" s="57">
        <v>8</v>
      </c>
      <c r="J44" s="57">
        <v>8</v>
      </c>
      <c r="K44" s="57">
        <v>8</v>
      </c>
      <c r="L44" s="57">
        <v>8</v>
      </c>
      <c r="M44" s="57">
        <v>8</v>
      </c>
      <c r="N44" s="57">
        <v>8</v>
      </c>
      <c r="O44" s="57">
        <v>8</v>
      </c>
      <c r="P44" s="57">
        <v>8</v>
      </c>
      <c r="Q44" s="57">
        <v>8</v>
      </c>
      <c r="R44" s="57">
        <v>8</v>
      </c>
      <c r="S44" s="57">
        <v>8</v>
      </c>
      <c r="T44" s="57">
        <v>8</v>
      </c>
      <c r="U44" s="57">
        <v>8</v>
      </c>
      <c r="V44" s="57">
        <v>8</v>
      </c>
      <c r="W44" s="57">
        <v>8</v>
      </c>
      <c r="X44" s="57">
        <v>8</v>
      </c>
      <c r="Y44" s="57">
        <v>8</v>
      </c>
      <c r="Z44" s="57">
        <v>8</v>
      </c>
      <c r="AA44" s="57">
        <v>8</v>
      </c>
      <c r="AB44" s="57">
        <v>8</v>
      </c>
      <c r="AC44" s="57">
        <v>8</v>
      </c>
      <c r="AD44" s="57">
        <v>8</v>
      </c>
      <c r="AE44" s="57">
        <v>8</v>
      </c>
      <c r="AF44" s="57">
        <v>8</v>
      </c>
      <c r="AG44" s="57">
        <v>8</v>
      </c>
      <c r="AH44" s="57">
        <v>8</v>
      </c>
      <c r="AI44" s="57">
        <v>8</v>
      </c>
      <c r="AJ44" s="57">
        <v>8</v>
      </c>
      <c r="AK44" s="57">
        <v>8</v>
      </c>
      <c r="AL44" s="57">
        <v>8</v>
      </c>
      <c r="AM44" s="57">
        <v>8</v>
      </c>
      <c r="AN44" s="57">
        <v>8</v>
      </c>
      <c r="AO44" s="57">
        <v>8</v>
      </c>
      <c r="AP44" s="57">
        <v>8</v>
      </c>
      <c r="AQ44" s="57">
        <v>8</v>
      </c>
      <c r="AR44" s="57">
        <v>8</v>
      </c>
      <c r="AS44" s="57">
        <v>8</v>
      </c>
      <c r="AT44" s="57">
        <v>8</v>
      </c>
      <c r="AU44" s="57">
        <v>8</v>
      </c>
      <c r="AV44" s="57">
        <v>8</v>
      </c>
      <c r="AW44" s="57">
        <v>8</v>
      </c>
      <c r="AX44" s="57">
        <v>8</v>
      </c>
      <c r="AY44" s="57">
        <v>8</v>
      </c>
      <c r="AZ44" s="57">
        <v>8</v>
      </c>
      <c r="BA44" s="57">
        <v>8</v>
      </c>
      <c r="BB44" s="57">
        <v>8</v>
      </c>
      <c r="BC44" s="57">
        <v>8</v>
      </c>
      <c r="BD44" s="57">
        <v>8</v>
      </c>
      <c r="BE44" s="57">
        <v>8</v>
      </c>
      <c r="BF44" s="57">
        <v>8</v>
      </c>
      <c r="BG44" s="57">
        <v>8</v>
      </c>
      <c r="BH44" s="57">
        <v>8</v>
      </c>
      <c r="BI44" s="57">
        <v>8</v>
      </c>
      <c r="BJ44" s="57">
        <v>8</v>
      </c>
      <c r="BK44" s="57">
        <v>8</v>
      </c>
      <c r="BL44" s="57">
        <v>8</v>
      </c>
      <c r="BM44" s="57">
        <v>8</v>
      </c>
      <c r="BN44" s="57">
        <v>8</v>
      </c>
      <c r="BO44" s="57">
        <v>8</v>
      </c>
      <c r="BP44" s="57">
        <v>8</v>
      </c>
      <c r="BQ44" s="57">
        <v>8</v>
      </c>
      <c r="BR44" s="57">
        <v>8</v>
      </c>
      <c r="BS44" s="57">
        <v>8</v>
      </c>
      <c r="BT44" s="57">
        <v>8</v>
      </c>
      <c r="BU44" s="57">
        <v>8</v>
      </c>
      <c r="BW44" s="50">
        <f t="shared" si="8"/>
        <v>103</v>
      </c>
      <c r="BX44" s="50">
        <f t="shared" si="9"/>
        <v>96</v>
      </c>
      <c r="BY44" s="50">
        <f t="shared" si="10"/>
        <v>96</v>
      </c>
      <c r="BZ44" s="50">
        <f t="shared" si="11"/>
        <v>96</v>
      </c>
      <c r="CA44" s="50">
        <f t="shared" si="12"/>
        <v>96</v>
      </c>
      <c r="CB44" s="50">
        <f t="shared" si="7"/>
        <v>96</v>
      </c>
    </row>
    <row r="45" spans="1:80" s="51" customFormat="1" x14ac:dyDescent="0.2">
      <c r="A45" s="56" t="s">
        <v>99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W45" s="50">
        <f t="shared" si="8"/>
        <v>0</v>
      </c>
      <c r="BX45" s="50">
        <f t="shared" si="9"/>
        <v>0</v>
      </c>
      <c r="BY45" s="50">
        <f t="shared" si="10"/>
        <v>0</v>
      </c>
      <c r="BZ45" s="50">
        <f t="shared" si="11"/>
        <v>0</v>
      </c>
      <c r="CA45" s="50">
        <f t="shared" si="12"/>
        <v>0</v>
      </c>
      <c r="CB45" s="50">
        <f t="shared" si="7"/>
        <v>0</v>
      </c>
    </row>
    <row r="46" spans="1:80" x14ac:dyDescent="0.2">
      <c r="A46" s="56" t="s">
        <v>115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W46" s="50">
        <f t="shared" si="8"/>
        <v>0</v>
      </c>
      <c r="BX46" s="50">
        <f t="shared" si="9"/>
        <v>0</v>
      </c>
      <c r="BY46" s="50">
        <f t="shared" si="10"/>
        <v>0</v>
      </c>
      <c r="BZ46" s="50">
        <f t="shared" si="11"/>
        <v>0</v>
      </c>
      <c r="CA46" s="50">
        <f t="shared" si="12"/>
        <v>0</v>
      </c>
    </row>
    <row r="47" spans="1:80" x14ac:dyDescent="0.2">
      <c r="A47" s="58" t="s">
        <v>102</v>
      </c>
      <c r="B47" s="57">
        <v>92</v>
      </c>
      <c r="C47" s="57">
        <v>96</v>
      </c>
      <c r="D47" s="57">
        <v>99</v>
      </c>
      <c r="E47" s="57">
        <v>101</v>
      </c>
      <c r="F47" s="57">
        <v>103</v>
      </c>
      <c r="G47" s="57">
        <v>103</v>
      </c>
      <c r="H47" s="57">
        <v>103</v>
      </c>
      <c r="I47" s="57">
        <v>103</v>
      </c>
      <c r="J47" s="57">
        <v>103</v>
      </c>
      <c r="K47" s="57">
        <v>103</v>
      </c>
      <c r="L47" s="57">
        <v>103</v>
      </c>
      <c r="M47" s="57">
        <v>103</v>
      </c>
      <c r="N47" s="57">
        <v>104</v>
      </c>
      <c r="O47" s="57">
        <v>104</v>
      </c>
      <c r="P47" s="57">
        <v>104</v>
      </c>
      <c r="Q47" s="57">
        <v>104</v>
      </c>
      <c r="R47" s="57">
        <v>104</v>
      </c>
      <c r="S47" s="57">
        <v>104</v>
      </c>
      <c r="T47" s="57">
        <v>104</v>
      </c>
      <c r="U47" s="57">
        <v>104</v>
      </c>
      <c r="V47" s="57">
        <v>104</v>
      </c>
      <c r="W47" s="57">
        <v>105</v>
      </c>
      <c r="X47" s="57">
        <v>105</v>
      </c>
      <c r="Y47" s="57">
        <v>105</v>
      </c>
      <c r="Z47" s="57">
        <v>105</v>
      </c>
      <c r="AA47" s="57">
        <v>105</v>
      </c>
      <c r="AB47" s="57">
        <v>105</v>
      </c>
      <c r="AC47" s="57">
        <v>105</v>
      </c>
      <c r="AD47" s="57">
        <v>105</v>
      </c>
      <c r="AE47" s="57">
        <v>105</v>
      </c>
      <c r="AF47" s="57">
        <v>105</v>
      </c>
      <c r="AG47" s="57">
        <v>106</v>
      </c>
      <c r="AH47" s="57">
        <v>106</v>
      </c>
      <c r="AI47" s="57">
        <v>106</v>
      </c>
      <c r="AJ47" s="57">
        <v>106</v>
      </c>
      <c r="AK47" s="57">
        <v>106</v>
      </c>
      <c r="AL47" s="57">
        <v>106</v>
      </c>
      <c r="AM47" s="57">
        <v>106</v>
      </c>
      <c r="AN47" s="57">
        <v>106</v>
      </c>
      <c r="AO47" s="57">
        <v>106</v>
      </c>
      <c r="AP47" s="57">
        <v>106</v>
      </c>
      <c r="AQ47" s="57">
        <v>107</v>
      </c>
      <c r="AR47" s="57">
        <v>107</v>
      </c>
      <c r="AS47" s="57">
        <v>107</v>
      </c>
      <c r="AT47" s="57">
        <v>107</v>
      </c>
      <c r="AU47" s="57">
        <v>107</v>
      </c>
      <c r="AV47" s="57">
        <v>107</v>
      </c>
      <c r="AW47" s="57">
        <v>107</v>
      </c>
      <c r="AX47" s="57">
        <v>107</v>
      </c>
      <c r="AY47" s="57">
        <v>107</v>
      </c>
      <c r="AZ47" s="57">
        <v>107</v>
      </c>
      <c r="BA47" s="57">
        <v>107</v>
      </c>
      <c r="BB47" s="57">
        <v>108</v>
      </c>
      <c r="BC47" s="57">
        <v>108</v>
      </c>
      <c r="BD47" s="57">
        <v>108</v>
      </c>
      <c r="BE47" s="57">
        <v>108</v>
      </c>
      <c r="BF47" s="57">
        <v>108</v>
      </c>
      <c r="BG47" s="57">
        <v>108</v>
      </c>
      <c r="BH47" s="57">
        <v>108</v>
      </c>
      <c r="BI47" s="57">
        <v>108</v>
      </c>
      <c r="BJ47" s="57">
        <v>108</v>
      </c>
      <c r="BK47" s="57">
        <v>108</v>
      </c>
      <c r="BL47" s="57">
        <v>109</v>
      </c>
      <c r="BM47" s="57">
        <v>109</v>
      </c>
      <c r="BN47" s="57">
        <v>109</v>
      </c>
      <c r="BO47" s="57">
        <v>109</v>
      </c>
      <c r="BP47" s="57">
        <v>109</v>
      </c>
      <c r="BQ47" s="57">
        <v>109</v>
      </c>
      <c r="BR47" s="57">
        <v>109</v>
      </c>
      <c r="BS47" s="57">
        <v>109</v>
      </c>
      <c r="BT47" s="57">
        <v>109</v>
      </c>
      <c r="BU47" s="57">
        <v>109</v>
      </c>
      <c r="BW47" s="50">
        <f t="shared" si="8"/>
        <v>1212</v>
      </c>
      <c r="BX47" s="50">
        <f t="shared" si="9"/>
        <v>1251</v>
      </c>
      <c r="BY47" s="50">
        <f t="shared" si="10"/>
        <v>1265</v>
      </c>
      <c r="BZ47" s="50">
        <f t="shared" si="11"/>
        <v>1279</v>
      </c>
      <c r="CA47" s="50">
        <f t="shared" si="12"/>
        <v>1292</v>
      </c>
    </row>
    <row r="48" spans="1:80" x14ac:dyDescent="0.2">
      <c r="A48" s="56" t="s">
        <v>99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W48" s="50">
        <f t="shared" si="8"/>
        <v>0</v>
      </c>
      <c r="BX48" s="50">
        <f t="shared" si="9"/>
        <v>0</v>
      </c>
      <c r="BY48" s="50">
        <f t="shared" si="10"/>
        <v>0</v>
      </c>
      <c r="BZ48" s="50">
        <f t="shared" si="11"/>
        <v>0</v>
      </c>
      <c r="CA48" s="50">
        <f t="shared" si="12"/>
        <v>0</v>
      </c>
    </row>
    <row r="49" spans="1:79" x14ac:dyDescent="0.2">
      <c r="A49" s="56" t="s">
        <v>116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W49" s="50">
        <f t="shared" si="8"/>
        <v>0</v>
      </c>
      <c r="BX49" s="50">
        <f t="shared" si="9"/>
        <v>0</v>
      </c>
      <c r="BY49" s="50">
        <f t="shared" si="10"/>
        <v>0</v>
      </c>
      <c r="BZ49" s="50">
        <f t="shared" si="11"/>
        <v>0</v>
      </c>
      <c r="CA49" s="50">
        <f t="shared" si="12"/>
        <v>0</v>
      </c>
    </row>
    <row r="50" spans="1:79" x14ac:dyDescent="0.2">
      <c r="A50" s="58" t="s">
        <v>102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v>0</v>
      </c>
      <c r="AP50" s="57">
        <v>0</v>
      </c>
      <c r="AQ50" s="57">
        <v>0</v>
      </c>
      <c r="AR50" s="57">
        <v>0</v>
      </c>
      <c r="AS50" s="57">
        <v>0</v>
      </c>
      <c r="AT50" s="57">
        <v>0</v>
      </c>
      <c r="AU50" s="57">
        <v>0</v>
      </c>
      <c r="AV50" s="57">
        <v>0</v>
      </c>
      <c r="AW50" s="57">
        <v>0</v>
      </c>
      <c r="AX50" s="57">
        <v>0</v>
      </c>
      <c r="AY50" s="57">
        <v>0</v>
      </c>
      <c r="AZ50" s="57">
        <v>0</v>
      </c>
      <c r="BA50" s="57">
        <v>0</v>
      </c>
      <c r="BB50" s="57">
        <v>0</v>
      </c>
      <c r="BC50" s="57">
        <v>0</v>
      </c>
      <c r="BD50" s="57">
        <v>0</v>
      </c>
      <c r="BE50" s="57">
        <v>0</v>
      </c>
      <c r="BF50" s="57">
        <v>0</v>
      </c>
      <c r="BG50" s="57">
        <v>0</v>
      </c>
      <c r="BH50" s="57">
        <v>0</v>
      </c>
      <c r="BI50" s="57">
        <v>0</v>
      </c>
      <c r="BJ50" s="57">
        <v>0</v>
      </c>
      <c r="BK50" s="57">
        <v>0</v>
      </c>
      <c r="BL50" s="57">
        <v>0</v>
      </c>
      <c r="BM50" s="57">
        <v>0</v>
      </c>
      <c r="BN50" s="57">
        <v>0</v>
      </c>
      <c r="BO50" s="57">
        <v>0</v>
      </c>
      <c r="BP50" s="57">
        <v>0</v>
      </c>
      <c r="BQ50" s="57">
        <v>0</v>
      </c>
      <c r="BR50" s="57">
        <v>0</v>
      </c>
      <c r="BS50" s="57">
        <v>0</v>
      </c>
      <c r="BT50" s="57">
        <v>0</v>
      </c>
      <c r="BU50" s="57">
        <v>0</v>
      </c>
      <c r="BW50" s="50">
        <f t="shared" si="8"/>
        <v>0</v>
      </c>
      <c r="BX50" s="50">
        <f t="shared" si="9"/>
        <v>0</v>
      </c>
      <c r="BY50" s="50">
        <f t="shared" si="10"/>
        <v>0</v>
      </c>
      <c r="BZ50" s="50">
        <f t="shared" si="11"/>
        <v>0</v>
      </c>
      <c r="CA50" s="50">
        <f t="shared" si="12"/>
        <v>0</v>
      </c>
    </row>
    <row r="51" spans="1:79" x14ac:dyDescent="0.2">
      <c r="A51" s="56" t="s">
        <v>99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W51" s="50">
        <f t="shared" si="8"/>
        <v>0</v>
      </c>
      <c r="BX51" s="50">
        <f t="shared" si="9"/>
        <v>0</v>
      </c>
      <c r="BY51" s="50">
        <f t="shared" si="10"/>
        <v>0</v>
      </c>
      <c r="BZ51" s="50">
        <f t="shared" si="11"/>
        <v>0</v>
      </c>
      <c r="CA51" s="50">
        <f t="shared" si="12"/>
        <v>0</v>
      </c>
    </row>
    <row r="52" spans="1:79" x14ac:dyDescent="0.2">
      <c r="A52" s="56" t="s">
        <v>117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W52" s="50">
        <f t="shared" si="8"/>
        <v>0</v>
      </c>
      <c r="BX52" s="50">
        <f t="shared" si="9"/>
        <v>0</v>
      </c>
      <c r="BY52" s="50">
        <f t="shared" si="10"/>
        <v>0</v>
      </c>
      <c r="BZ52" s="50">
        <f t="shared" si="11"/>
        <v>0</v>
      </c>
      <c r="CA52" s="50">
        <f t="shared" si="12"/>
        <v>0</v>
      </c>
    </row>
    <row r="53" spans="1:79" x14ac:dyDescent="0.2">
      <c r="A53" s="58" t="s">
        <v>102</v>
      </c>
      <c r="B53" s="57">
        <v>4199138</v>
      </c>
      <c r="C53" s="57">
        <v>4205811</v>
      </c>
      <c r="D53" s="57">
        <v>4212983</v>
      </c>
      <c r="E53" s="57">
        <v>4216151</v>
      </c>
      <c r="F53" s="57">
        <v>4217548</v>
      </c>
      <c r="G53" s="57">
        <v>4221349</v>
      </c>
      <c r="H53" s="57">
        <v>4224682</v>
      </c>
      <c r="I53" s="57">
        <v>4229185</v>
      </c>
      <c r="J53" s="57">
        <v>4233864</v>
      </c>
      <c r="K53" s="57">
        <v>4239386</v>
      </c>
      <c r="L53" s="57">
        <v>4245470</v>
      </c>
      <c r="M53" s="57">
        <v>4251895</v>
      </c>
      <c r="N53" s="57">
        <v>4258007</v>
      </c>
      <c r="O53" s="57">
        <v>4264265</v>
      </c>
      <c r="P53" s="57">
        <v>4270995</v>
      </c>
      <c r="Q53" s="57">
        <v>4275256</v>
      </c>
      <c r="R53" s="57">
        <v>4278061</v>
      </c>
      <c r="S53" s="57">
        <v>4282507</v>
      </c>
      <c r="T53" s="57">
        <v>4286565</v>
      </c>
      <c r="U53" s="57">
        <v>4291139</v>
      </c>
      <c r="V53" s="57">
        <v>4296582</v>
      </c>
      <c r="W53" s="57">
        <v>4302249</v>
      </c>
      <c r="X53" s="57">
        <v>4308294</v>
      </c>
      <c r="Y53" s="57">
        <v>4314560</v>
      </c>
      <c r="Z53" s="57">
        <v>4320590</v>
      </c>
      <c r="AA53" s="57">
        <v>4326705</v>
      </c>
      <c r="AB53" s="57">
        <v>4333147</v>
      </c>
      <c r="AC53" s="57">
        <v>4337849</v>
      </c>
      <c r="AD53" s="57">
        <v>4341537</v>
      </c>
      <c r="AE53" s="57">
        <v>4346375</v>
      </c>
      <c r="AF53" s="57">
        <v>4350944</v>
      </c>
      <c r="AG53" s="57">
        <v>4355884</v>
      </c>
      <c r="AH53" s="57">
        <v>4361438</v>
      </c>
      <c r="AI53" s="57">
        <v>4367165</v>
      </c>
      <c r="AJ53" s="57">
        <v>4373170</v>
      </c>
      <c r="AK53" s="57">
        <v>4379328</v>
      </c>
      <c r="AL53" s="57">
        <v>4385313</v>
      </c>
      <c r="AM53" s="57">
        <v>4391351</v>
      </c>
      <c r="AN53" s="57">
        <v>4397622</v>
      </c>
      <c r="AO53" s="57">
        <v>4402673</v>
      </c>
      <c r="AP53" s="57">
        <v>4407017</v>
      </c>
      <c r="AQ53" s="57">
        <v>4412167</v>
      </c>
      <c r="AR53" s="57">
        <v>4417134</v>
      </c>
      <c r="AS53" s="57">
        <v>4422318</v>
      </c>
      <c r="AT53" s="57">
        <v>4427931</v>
      </c>
      <c r="AU53" s="57">
        <v>4433652</v>
      </c>
      <c r="AV53" s="57">
        <v>4439542</v>
      </c>
      <c r="AW53" s="57">
        <v>4445528</v>
      </c>
      <c r="AX53" s="57">
        <v>4451386</v>
      </c>
      <c r="AY53" s="57">
        <v>4457282</v>
      </c>
      <c r="AZ53" s="57">
        <v>4463337</v>
      </c>
      <c r="BA53" s="57">
        <v>4468528</v>
      </c>
      <c r="BB53" s="57">
        <v>4473219</v>
      </c>
      <c r="BC53" s="57">
        <v>4478469</v>
      </c>
      <c r="BD53" s="57">
        <v>4483581</v>
      </c>
      <c r="BE53" s="57">
        <v>4488819</v>
      </c>
      <c r="BF53" s="57">
        <v>4494348</v>
      </c>
      <c r="BG53" s="57">
        <v>4499963</v>
      </c>
      <c r="BH53" s="57">
        <v>4505712</v>
      </c>
      <c r="BI53" s="57">
        <v>4511534</v>
      </c>
      <c r="BJ53" s="57">
        <v>4517249</v>
      </c>
      <c r="BK53" s="57">
        <v>4522963</v>
      </c>
      <c r="BL53" s="57">
        <v>4528779</v>
      </c>
      <c r="BM53" s="57">
        <v>4533997</v>
      </c>
      <c r="BN53" s="57">
        <v>4538893</v>
      </c>
      <c r="BO53" s="57">
        <v>4544195</v>
      </c>
      <c r="BP53" s="57">
        <v>4549404</v>
      </c>
      <c r="BQ53" s="57">
        <v>4554701</v>
      </c>
      <c r="BR53" s="57">
        <v>4560188</v>
      </c>
      <c r="BS53" s="57">
        <v>4565721</v>
      </c>
      <c r="BT53" s="57">
        <v>4571333</v>
      </c>
      <c r="BU53" s="57">
        <v>4576997</v>
      </c>
      <c r="BW53" s="50">
        <f t="shared" si="8"/>
        <v>50697462</v>
      </c>
      <c r="BX53" s="50">
        <f t="shared" si="9"/>
        <v>51428480</v>
      </c>
      <c r="BY53" s="50">
        <f t="shared" si="10"/>
        <v>52194132</v>
      </c>
      <c r="BZ53" s="50">
        <f t="shared" si="11"/>
        <v>52982248</v>
      </c>
      <c r="CA53" s="50">
        <f t="shared" si="12"/>
        <v>53776178</v>
      </c>
    </row>
    <row r="54" spans="1:79" x14ac:dyDescent="0.2">
      <c r="A54" s="56" t="s">
        <v>99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W54" s="50">
        <f t="shared" si="8"/>
        <v>0</v>
      </c>
      <c r="BX54" s="50">
        <f t="shared" si="9"/>
        <v>0</v>
      </c>
      <c r="BY54" s="50">
        <f t="shared" si="10"/>
        <v>0</v>
      </c>
      <c r="BZ54" s="50">
        <f t="shared" si="11"/>
        <v>0</v>
      </c>
      <c r="CA54" s="50">
        <f t="shared" si="12"/>
        <v>0</v>
      </c>
    </row>
    <row r="55" spans="1:79" x14ac:dyDescent="0.2">
      <c r="A55" s="56" t="s">
        <v>118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W55" s="50">
        <f t="shared" si="8"/>
        <v>0</v>
      </c>
      <c r="BX55" s="50">
        <f t="shared" si="9"/>
        <v>0</v>
      </c>
      <c r="BY55" s="50">
        <f t="shared" si="10"/>
        <v>0</v>
      </c>
      <c r="BZ55" s="50">
        <f t="shared" si="11"/>
        <v>0</v>
      </c>
      <c r="CA55" s="50">
        <f t="shared" si="12"/>
        <v>0</v>
      </c>
    </row>
    <row r="56" spans="1:79" x14ac:dyDescent="0.2">
      <c r="A56" s="58" t="s">
        <v>102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v>0</v>
      </c>
      <c r="AP56" s="57">
        <v>0</v>
      </c>
      <c r="AQ56" s="57">
        <v>0</v>
      </c>
      <c r="AR56" s="57">
        <v>0</v>
      </c>
      <c r="AS56" s="57">
        <v>0</v>
      </c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7">
        <v>0</v>
      </c>
      <c r="BC56" s="57">
        <v>0</v>
      </c>
      <c r="BD56" s="57">
        <v>0</v>
      </c>
      <c r="BE56" s="57">
        <v>0</v>
      </c>
      <c r="BF56" s="57">
        <v>0</v>
      </c>
      <c r="BG56" s="57">
        <v>0</v>
      </c>
      <c r="BH56" s="57">
        <v>0</v>
      </c>
      <c r="BI56" s="57">
        <v>0</v>
      </c>
      <c r="BJ56" s="57">
        <v>0</v>
      </c>
      <c r="BK56" s="57">
        <v>0</v>
      </c>
      <c r="BL56" s="57">
        <v>0</v>
      </c>
      <c r="BM56" s="57">
        <v>0</v>
      </c>
      <c r="BN56" s="57">
        <v>0</v>
      </c>
      <c r="BO56" s="57">
        <v>0</v>
      </c>
      <c r="BP56" s="57">
        <v>0</v>
      </c>
      <c r="BQ56" s="57">
        <v>0</v>
      </c>
      <c r="BR56" s="57">
        <v>0</v>
      </c>
      <c r="BS56" s="57">
        <v>0</v>
      </c>
      <c r="BT56" s="57">
        <v>0</v>
      </c>
      <c r="BU56" s="57">
        <v>0</v>
      </c>
      <c r="BW56" s="50">
        <f t="shared" si="8"/>
        <v>0</v>
      </c>
      <c r="BX56" s="50">
        <f t="shared" si="9"/>
        <v>0</v>
      </c>
      <c r="BY56" s="50">
        <f t="shared" si="10"/>
        <v>0</v>
      </c>
      <c r="BZ56" s="50">
        <f t="shared" si="11"/>
        <v>0</v>
      </c>
      <c r="CA56" s="50">
        <f t="shared" si="12"/>
        <v>0</v>
      </c>
    </row>
    <row r="57" spans="1:79" x14ac:dyDescent="0.2">
      <c r="A57" s="56" t="s">
        <v>99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W57" s="50">
        <f t="shared" si="8"/>
        <v>0</v>
      </c>
      <c r="BX57" s="50">
        <f t="shared" si="9"/>
        <v>0</v>
      </c>
      <c r="BY57" s="50">
        <f t="shared" si="10"/>
        <v>0</v>
      </c>
      <c r="BZ57" s="50">
        <f t="shared" si="11"/>
        <v>0</v>
      </c>
      <c r="CA57" s="50">
        <f t="shared" si="12"/>
        <v>0</v>
      </c>
    </row>
    <row r="58" spans="1:79" x14ac:dyDescent="0.2">
      <c r="A58" s="56" t="s">
        <v>119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W58" s="50">
        <f t="shared" si="8"/>
        <v>0</v>
      </c>
      <c r="BX58" s="50">
        <f t="shared" si="9"/>
        <v>0</v>
      </c>
      <c r="BY58" s="50">
        <f t="shared" si="10"/>
        <v>0</v>
      </c>
      <c r="BZ58" s="50">
        <f t="shared" si="11"/>
        <v>0</v>
      </c>
      <c r="CA58" s="50">
        <f t="shared" si="12"/>
        <v>0</v>
      </c>
    </row>
    <row r="59" spans="1:79" x14ac:dyDescent="0.2">
      <c r="A59" s="58" t="s">
        <v>102</v>
      </c>
      <c r="B59" s="57">
        <v>282</v>
      </c>
      <c r="C59" s="57">
        <v>281</v>
      </c>
      <c r="D59" s="57">
        <v>282</v>
      </c>
      <c r="E59" s="57">
        <v>281</v>
      </c>
      <c r="F59" s="57">
        <v>281</v>
      </c>
      <c r="G59" s="57">
        <v>280</v>
      </c>
      <c r="H59" s="57">
        <v>280</v>
      </c>
      <c r="I59" s="57">
        <v>278</v>
      </c>
      <c r="J59" s="57">
        <v>278</v>
      </c>
      <c r="K59" s="57">
        <v>278</v>
      </c>
      <c r="L59" s="57">
        <v>278</v>
      </c>
      <c r="M59" s="57">
        <v>278</v>
      </c>
      <c r="N59" s="57">
        <v>278</v>
      </c>
      <c r="O59" s="57">
        <v>278</v>
      </c>
      <c r="P59" s="57">
        <v>278</v>
      </c>
      <c r="Q59" s="57">
        <v>278</v>
      </c>
      <c r="R59" s="57">
        <v>278</v>
      </c>
      <c r="S59" s="57">
        <v>278</v>
      </c>
      <c r="T59" s="57">
        <v>278</v>
      </c>
      <c r="U59" s="57">
        <v>278</v>
      </c>
      <c r="V59" s="57">
        <v>278</v>
      </c>
      <c r="W59" s="57">
        <v>278</v>
      </c>
      <c r="X59" s="57">
        <v>278</v>
      </c>
      <c r="Y59" s="57">
        <v>278</v>
      </c>
      <c r="Z59" s="57">
        <v>278</v>
      </c>
      <c r="AA59" s="57">
        <v>278</v>
      </c>
      <c r="AB59" s="57">
        <v>278</v>
      </c>
      <c r="AC59" s="57">
        <v>278</v>
      </c>
      <c r="AD59" s="57">
        <v>278</v>
      </c>
      <c r="AE59" s="57">
        <v>278</v>
      </c>
      <c r="AF59" s="57">
        <v>278</v>
      </c>
      <c r="AG59" s="57">
        <v>278</v>
      </c>
      <c r="AH59" s="57">
        <v>278</v>
      </c>
      <c r="AI59" s="57">
        <v>278</v>
      </c>
      <c r="AJ59" s="57">
        <v>278</v>
      </c>
      <c r="AK59" s="57">
        <v>278</v>
      </c>
      <c r="AL59" s="57">
        <v>278</v>
      </c>
      <c r="AM59" s="57">
        <v>278</v>
      </c>
      <c r="AN59" s="57">
        <v>278</v>
      </c>
      <c r="AO59" s="57">
        <v>278</v>
      </c>
      <c r="AP59" s="57">
        <v>278</v>
      </c>
      <c r="AQ59" s="57">
        <v>278</v>
      </c>
      <c r="AR59" s="57">
        <v>278</v>
      </c>
      <c r="AS59" s="57">
        <v>278</v>
      </c>
      <c r="AT59" s="57">
        <v>278</v>
      </c>
      <c r="AU59" s="57">
        <v>278</v>
      </c>
      <c r="AV59" s="57">
        <v>278</v>
      </c>
      <c r="AW59" s="57">
        <v>278</v>
      </c>
      <c r="AX59" s="57">
        <v>278</v>
      </c>
      <c r="AY59" s="57">
        <v>278</v>
      </c>
      <c r="AZ59" s="57">
        <v>278</v>
      </c>
      <c r="BA59" s="57">
        <v>278</v>
      </c>
      <c r="BB59" s="57">
        <v>278</v>
      </c>
      <c r="BC59" s="57">
        <v>278</v>
      </c>
      <c r="BD59" s="57">
        <v>278</v>
      </c>
      <c r="BE59" s="57">
        <v>278</v>
      </c>
      <c r="BF59" s="57">
        <v>278</v>
      </c>
      <c r="BG59" s="57">
        <v>278</v>
      </c>
      <c r="BH59" s="57">
        <v>278</v>
      </c>
      <c r="BI59" s="57">
        <v>278</v>
      </c>
      <c r="BJ59" s="57">
        <v>278</v>
      </c>
      <c r="BK59" s="57">
        <v>278</v>
      </c>
      <c r="BL59" s="57">
        <v>278</v>
      </c>
      <c r="BM59" s="57">
        <v>278</v>
      </c>
      <c r="BN59" s="57">
        <v>278</v>
      </c>
      <c r="BO59" s="57">
        <v>278</v>
      </c>
      <c r="BP59" s="57">
        <v>278</v>
      </c>
      <c r="BQ59" s="57">
        <v>278</v>
      </c>
      <c r="BR59" s="57">
        <v>278</v>
      </c>
      <c r="BS59" s="57">
        <v>278</v>
      </c>
      <c r="BT59" s="57">
        <v>278</v>
      </c>
      <c r="BU59" s="57">
        <v>278</v>
      </c>
      <c r="BW59" s="50">
        <f t="shared" si="8"/>
        <v>3357</v>
      </c>
      <c r="BX59" s="50">
        <f t="shared" si="9"/>
        <v>3336</v>
      </c>
      <c r="BY59" s="50">
        <f t="shared" si="10"/>
        <v>3336</v>
      </c>
      <c r="BZ59" s="50">
        <f t="shared" si="11"/>
        <v>3336</v>
      </c>
      <c r="CA59" s="50">
        <f t="shared" si="12"/>
        <v>3336</v>
      </c>
    </row>
    <row r="60" spans="1:79" x14ac:dyDescent="0.2">
      <c r="A60" s="56" t="s">
        <v>99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W60" s="50">
        <f t="shared" si="8"/>
        <v>0</v>
      </c>
      <c r="BX60" s="50">
        <f t="shared" si="9"/>
        <v>0</v>
      </c>
      <c r="BY60" s="50">
        <f t="shared" si="10"/>
        <v>0</v>
      </c>
      <c r="BZ60" s="50">
        <f t="shared" si="11"/>
        <v>0</v>
      </c>
      <c r="CA60" s="50">
        <f t="shared" si="12"/>
        <v>0</v>
      </c>
    </row>
    <row r="61" spans="1:79" x14ac:dyDescent="0.2">
      <c r="A61" s="56" t="s">
        <v>120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W61" s="50">
        <f t="shared" si="8"/>
        <v>0</v>
      </c>
      <c r="BX61" s="50">
        <f t="shared" si="9"/>
        <v>0</v>
      </c>
      <c r="BY61" s="50">
        <f t="shared" si="10"/>
        <v>0</v>
      </c>
      <c r="BZ61" s="50">
        <f t="shared" si="11"/>
        <v>0</v>
      </c>
      <c r="CA61" s="50">
        <f t="shared" si="12"/>
        <v>0</v>
      </c>
    </row>
    <row r="62" spans="1:79" x14ac:dyDescent="0.2">
      <c r="A62" s="58" t="s">
        <v>102</v>
      </c>
      <c r="B62" s="57">
        <v>17</v>
      </c>
      <c r="C62" s="57">
        <v>17</v>
      </c>
      <c r="D62" s="57">
        <v>17</v>
      </c>
      <c r="E62" s="57">
        <v>17</v>
      </c>
      <c r="F62" s="57">
        <v>17</v>
      </c>
      <c r="G62" s="57">
        <v>17</v>
      </c>
      <c r="H62" s="57">
        <v>17</v>
      </c>
      <c r="I62" s="57">
        <v>17</v>
      </c>
      <c r="J62" s="57">
        <v>17</v>
      </c>
      <c r="K62" s="57">
        <v>17</v>
      </c>
      <c r="L62" s="57">
        <v>17</v>
      </c>
      <c r="M62" s="57">
        <v>17</v>
      </c>
      <c r="N62" s="57">
        <v>17</v>
      </c>
      <c r="O62" s="57">
        <v>17</v>
      </c>
      <c r="P62" s="57">
        <v>17</v>
      </c>
      <c r="Q62" s="57">
        <v>17</v>
      </c>
      <c r="R62" s="57">
        <v>17</v>
      </c>
      <c r="S62" s="57">
        <v>17</v>
      </c>
      <c r="T62" s="57">
        <v>17</v>
      </c>
      <c r="U62" s="57">
        <v>17</v>
      </c>
      <c r="V62" s="57">
        <v>17</v>
      </c>
      <c r="W62" s="57">
        <v>17</v>
      </c>
      <c r="X62" s="57">
        <v>17</v>
      </c>
      <c r="Y62" s="57">
        <v>17</v>
      </c>
      <c r="Z62" s="57">
        <v>17</v>
      </c>
      <c r="AA62" s="57">
        <v>17</v>
      </c>
      <c r="AB62" s="57">
        <v>17</v>
      </c>
      <c r="AC62" s="57">
        <v>17</v>
      </c>
      <c r="AD62" s="57">
        <v>17</v>
      </c>
      <c r="AE62" s="57">
        <v>17</v>
      </c>
      <c r="AF62" s="57">
        <v>17</v>
      </c>
      <c r="AG62" s="57">
        <v>17</v>
      </c>
      <c r="AH62" s="57">
        <v>17</v>
      </c>
      <c r="AI62" s="57">
        <v>17</v>
      </c>
      <c r="AJ62" s="57">
        <v>17</v>
      </c>
      <c r="AK62" s="57">
        <v>17</v>
      </c>
      <c r="AL62" s="57">
        <v>17</v>
      </c>
      <c r="AM62" s="57">
        <v>17</v>
      </c>
      <c r="AN62" s="57">
        <v>17</v>
      </c>
      <c r="AO62" s="57">
        <v>17</v>
      </c>
      <c r="AP62" s="57">
        <v>17</v>
      </c>
      <c r="AQ62" s="57">
        <v>17</v>
      </c>
      <c r="AR62" s="57">
        <v>17</v>
      </c>
      <c r="AS62" s="57">
        <v>17</v>
      </c>
      <c r="AT62" s="57">
        <v>17</v>
      </c>
      <c r="AU62" s="57">
        <v>17</v>
      </c>
      <c r="AV62" s="57">
        <v>17</v>
      </c>
      <c r="AW62" s="57">
        <v>17</v>
      </c>
      <c r="AX62" s="57">
        <v>17</v>
      </c>
      <c r="AY62" s="57">
        <v>17</v>
      </c>
      <c r="AZ62" s="57">
        <v>17</v>
      </c>
      <c r="BA62" s="57">
        <v>17</v>
      </c>
      <c r="BB62" s="57">
        <v>17</v>
      </c>
      <c r="BC62" s="57">
        <v>17</v>
      </c>
      <c r="BD62" s="57">
        <v>17</v>
      </c>
      <c r="BE62" s="57">
        <v>17</v>
      </c>
      <c r="BF62" s="57">
        <v>17</v>
      </c>
      <c r="BG62" s="57">
        <v>17</v>
      </c>
      <c r="BH62" s="57">
        <v>17</v>
      </c>
      <c r="BI62" s="57">
        <v>17</v>
      </c>
      <c r="BJ62" s="57">
        <v>17</v>
      </c>
      <c r="BK62" s="57">
        <v>17</v>
      </c>
      <c r="BL62" s="57">
        <v>17</v>
      </c>
      <c r="BM62" s="57">
        <v>17</v>
      </c>
      <c r="BN62" s="57">
        <v>17</v>
      </c>
      <c r="BO62" s="57">
        <v>17</v>
      </c>
      <c r="BP62" s="57">
        <v>17</v>
      </c>
      <c r="BQ62" s="57">
        <v>17</v>
      </c>
      <c r="BR62" s="57">
        <v>17</v>
      </c>
      <c r="BS62" s="57">
        <v>17</v>
      </c>
      <c r="BT62" s="57">
        <v>17</v>
      </c>
      <c r="BU62" s="57">
        <v>17</v>
      </c>
      <c r="BW62" s="50">
        <f t="shared" si="8"/>
        <v>204</v>
      </c>
      <c r="BX62" s="50">
        <f t="shared" si="9"/>
        <v>204</v>
      </c>
      <c r="BY62" s="50">
        <f t="shared" si="10"/>
        <v>204</v>
      </c>
      <c r="BZ62" s="50">
        <f t="shared" si="11"/>
        <v>204</v>
      </c>
      <c r="CA62" s="50">
        <f t="shared" si="12"/>
        <v>204</v>
      </c>
    </row>
    <row r="63" spans="1:79" x14ac:dyDescent="0.2">
      <c r="A63" s="56" t="s">
        <v>99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W63" s="50">
        <f t="shared" si="8"/>
        <v>0</v>
      </c>
      <c r="BX63" s="50">
        <f t="shared" si="9"/>
        <v>0</v>
      </c>
      <c r="BY63" s="50">
        <f t="shared" si="10"/>
        <v>0</v>
      </c>
      <c r="BZ63" s="50">
        <f t="shared" si="11"/>
        <v>0</v>
      </c>
      <c r="CA63" s="50">
        <f t="shared" si="12"/>
        <v>0</v>
      </c>
    </row>
    <row r="64" spans="1:79" x14ac:dyDescent="0.2">
      <c r="A64" s="56" t="s">
        <v>121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W64" s="50">
        <f t="shared" si="8"/>
        <v>0</v>
      </c>
      <c r="BX64" s="50">
        <f t="shared" si="9"/>
        <v>0</v>
      </c>
      <c r="BY64" s="50">
        <f t="shared" si="10"/>
        <v>0</v>
      </c>
      <c r="BZ64" s="50">
        <f t="shared" si="11"/>
        <v>0</v>
      </c>
      <c r="CA64" s="50">
        <f t="shared" si="12"/>
        <v>0</v>
      </c>
    </row>
    <row r="65" spans="1:79" x14ac:dyDescent="0.2">
      <c r="A65" s="58" t="s">
        <v>102</v>
      </c>
      <c r="B65" s="57">
        <v>61</v>
      </c>
      <c r="C65" s="57">
        <v>62</v>
      </c>
      <c r="D65" s="57">
        <v>61</v>
      </c>
      <c r="E65" s="57">
        <v>61</v>
      </c>
      <c r="F65" s="57">
        <v>61</v>
      </c>
      <c r="G65" s="57">
        <v>61</v>
      </c>
      <c r="H65" s="57">
        <v>61</v>
      </c>
      <c r="I65" s="57">
        <v>62</v>
      </c>
      <c r="J65" s="57">
        <v>62</v>
      </c>
      <c r="K65" s="57">
        <v>62</v>
      </c>
      <c r="L65" s="57">
        <v>62</v>
      </c>
      <c r="M65" s="57">
        <v>62</v>
      </c>
      <c r="N65" s="57">
        <v>62</v>
      </c>
      <c r="O65" s="57">
        <v>62</v>
      </c>
      <c r="P65" s="57">
        <v>62</v>
      </c>
      <c r="Q65" s="57">
        <v>62</v>
      </c>
      <c r="R65" s="57">
        <v>62</v>
      </c>
      <c r="S65" s="57">
        <v>62</v>
      </c>
      <c r="T65" s="57">
        <v>62</v>
      </c>
      <c r="U65" s="57">
        <v>62</v>
      </c>
      <c r="V65" s="57">
        <v>62</v>
      </c>
      <c r="W65" s="57">
        <v>62</v>
      </c>
      <c r="X65" s="57">
        <v>62</v>
      </c>
      <c r="Y65" s="57">
        <v>62</v>
      </c>
      <c r="Z65" s="57">
        <v>62</v>
      </c>
      <c r="AA65" s="57">
        <v>62</v>
      </c>
      <c r="AB65" s="57">
        <v>62</v>
      </c>
      <c r="AC65" s="57">
        <v>62</v>
      </c>
      <c r="AD65" s="57">
        <v>62</v>
      </c>
      <c r="AE65" s="57">
        <v>62</v>
      </c>
      <c r="AF65" s="57">
        <v>62</v>
      </c>
      <c r="AG65" s="57">
        <v>62</v>
      </c>
      <c r="AH65" s="57">
        <v>62</v>
      </c>
      <c r="AI65" s="57">
        <v>62</v>
      </c>
      <c r="AJ65" s="57">
        <v>62</v>
      </c>
      <c r="AK65" s="57">
        <v>62</v>
      </c>
      <c r="AL65" s="57">
        <v>62</v>
      </c>
      <c r="AM65" s="57">
        <v>62</v>
      </c>
      <c r="AN65" s="57">
        <v>62</v>
      </c>
      <c r="AO65" s="57">
        <v>62</v>
      </c>
      <c r="AP65" s="57">
        <v>62</v>
      </c>
      <c r="AQ65" s="57">
        <v>62</v>
      </c>
      <c r="AR65" s="57">
        <v>62</v>
      </c>
      <c r="AS65" s="57">
        <v>62</v>
      </c>
      <c r="AT65" s="57">
        <v>62</v>
      </c>
      <c r="AU65" s="57">
        <v>62</v>
      </c>
      <c r="AV65" s="57">
        <v>62</v>
      </c>
      <c r="AW65" s="57">
        <v>62</v>
      </c>
      <c r="AX65" s="57">
        <v>62</v>
      </c>
      <c r="AY65" s="57">
        <v>62</v>
      </c>
      <c r="AZ65" s="57">
        <v>62</v>
      </c>
      <c r="BA65" s="57">
        <v>62</v>
      </c>
      <c r="BB65" s="57">
        <v>62</v>
      </c>
      <c r="BC65" s="57">
        <v>62</v>
      </c>
      <c r="BD65" s="57">
        <v>62</v>
      </c>
      <c r="BE65" s="57">
        <v>62</v>
      </c>
      <c r="BF65" s="57">
        <v>62</v>
      </c>
      <c r="BG65" s="57">
        <v>62</v>
      </c>
      <c r="BH65" s="57">
        <v>62</v>
      </c>
      <c r="BI65" s="57">
        <v>62</v>
      </c>
      <c r="BJ65" s="57">
        <v>62</v>
      </c>
      <c r="BK65" s="57">
        <v>62</v>
      </c>
      <c r="BL65" s="57">
        <v>62</v>
      </c>
      <c r="BM65" s="57">
        <v>62</v>
      </c>
      <c r="BN65" s="57">
        <v>62</v>
      </c>
      <c r="BO65" s="57">
        <v>62</v>
      </c>
      <c r="BP65" s="57">
        <v>62</v>
      </c>
      <c r="BQ65" s="57">
        <v>62</v>
      </c>
      <c r="BR65" s="57">
        <v>62</v>
      </c>
      <c r="BS65" s="57">
        <v>62</v>
      </c>
      <c r="BT65" s="57">
        <v>62</v>
      </c>
      <c r="BU65" s="57">
        <v>62</v>
      </c>
      <c r="BW65" s="50">
        <f t="shared" si="8"/>
        <v>738</v>
      </c>
      <c r="BX65" s="50">
        <f t="shared" si="9"/>
        <v>744</v>
      </c>
      <c r="BY65" s="50">
        <f t="shared" si="10"/>
        <v>744</v>
      </c>
      <c r="BZ65" s="50">
        <f t="shared" si="11"/>
        <v>744</v>
      </c>
      <c r="CA65" s="50">
        <f t="shared" si="12"/>
        <v>744</v>
      </c>
    </row>
    <row r="66" spans="1:79" x14ac:dyDescent="0.2">
      <c r="A66" s="56" t="s">
        <v>99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W66" s="50">
        <f t="shared" si="8"/>
        <v>0</v>
      </c>
      <c r="BX66" s="50">
        <f t="shared" si="9"/>
        <v>0</v>
      </c>
      <c r="BY66" s="50">
        <f t="shared" si="10"/>
        <v>0</v>
      </c>
      <c r="BZ66" s="50">
        <f t="shared" si="11"/>
        <v>0</v>
      </c>
      <c r="CA66" s="50">
        <f t="shared" si="12"/>
        <v>0</v>
      </c>
    </row>
    <row r="67" spans="1:79" x14ac:dyDescent="0.2">
      <c r="A67" s="56" t="s">
        <v>122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W67" s="50">
        <f t="shared" si="8"/>
        <v>0</v>
      </c>
      <c r="BX67" s="50">
        <f t="shared" si="9"/>
        <v>0</v>
      </c>
      <c r="BY67" s="50">
        <f t="shared" si="10"/>
        <v>0</v>
      </c>
      <c r="BZ67" s="50">
        <f t="shared" si="11"/>
        <v>0</v>
      </c>
      <c r="CA67" s="50">
        <f t="shared" si="12"/>
        <v>0</v>
      </c>
    </row>
    <row r="68" spans="1:79" x14ac:dyDescent="0.2">
      <c r="A68" s="58" t="s">
        <v>102</v>
      </c>
      <c r="B68" s="57">
        <v>1236</v>
      </c>
      <c r="C68" s="57">
        <v>1232</v>
      </c>
      <c r="D68" s="57">
        <v>1228</v>
      </c>
      <c r="E68" s="57">
        <v>1227</v>
      </c>
      <c r="F68" s="57">
        <v>1224</v>
      </c>
      <c r="G68" s="57">
        <v>1238</v>
      </c>
      <c r="H68" s="57">
        <v>1234</v>
      </c>
      <c r="I68" s="57">
        <v>1227</v>
      </c>
      <c r="J68" s="57">
        <v>1229</v>
      </c>
      <c r="K68" s="57">
        <v>1230</v>
      </c>
      <c r="L68" s="57">
        <v>1232</v>
      </c>
      <c r="M68" s="57">
        <v>1233</v>
      </c>
      <c r="N68" s="57">
        <v>1234</v>
      </c>
      <c r="O68" s="57">
        <v>1235</v>
      </c>
      <c r="P68" s="57">
        <v>1237</v>
      </c>
      <c r="Q68" s="57">
        <v>1238</v>
      </c>
      <c r="R68" s="57">
        <v>1239</v>
      </c>
      <c r="S68" s="57">
        <v>1241</v>
      </c>
      <c r="T68" s="57">
        <v>1242</v>
      </c>
      <c r="U68" s="57">
        <v>1243</v>
      </c>
      <c r="V68" s="57">
        <v>1245</v>
      </c>
      <c r="W68" s="57">
        <v>1246</v>
      </c>
      <c r="X68" s="57">
        <v>1247</v>
      </c>
      <c r="Y68" s="57">
        <v>1248</v>
      </c>
      <c r="Z68" s="57">
        <v>1250</v>
      </c>
      <c r="AA68" s="57">
        <v>1251</v>
      </c>
      <c r="AB68" s="57">
        <v>1252</v>
      </c>
      <c r="AC68" s="57">
        <v>1254</v>
      </c>
      <c r="AD68" s="57">
        <v>1255</v>
      </c>
      <c r="AE68" s="57">
        <v>1256</v>
      </c>
      <c r="AF68" s="57">
        <v>1258</v>
      </c>
      <c r="AG68" s="57">
        <v>1259</v>
      </c>
      <c r="AH68" s="57">
        <v>1260</v>
      </c>
      <c r="AI68" s="57">
        <v>1261</v>
      </c>
      <c r="AJ68" s="57">
        <v>1263</v>
      </c>
      <c r="AK68" s="57">
        <v>1264</v>
      </c>
      <c r="AL68" s="57">
        <v>1265</v>
      </c>
      <c r="AM68" s="57">
        <v>1266</v>
      </c>
      <c r="AN68" s="57">
        <v>1267</v>
      </c>
      <c r="AO68" s="57">
        <v>1268</v>
      </c>
      <c r="AP68" s="57">
        <v>1270</v>
      </c>
      <c r="AQ68" s="57">
        <v>1271</v>
      </c>
      <c r="AR68" s="57">
        <v>1272</v>
      </c>
      <c r="AS68" s="57">
        <v>1273</v>
      </c>
      <c r="AT68" s="57">
        <v>1275</v>
      </c>
      <c r="AU68" s="57">
        <v>1276</v>
      </c>
      <c r="AV68" s="57">
        <v>1277</v>
      </c>
      <c r="AW68" s="57">
        <v>1278</v>
      </c>
      <c r="AX68" s="57">
        <v>1279</v>
      </c>
      <c r="AY68" s="57">
        <v>1280</v>
      </c>
      <c r="AZ68" s="57">
        <v>1281</v>
      </c>
      <c r="BA68" s="57">
        <v>1283</v>
      </c>
      <c r="BB68" s="57">
        <v>1284</v>
      </c>
      <c r="BC68" s="57">
        <v>1285</v>
      </c>
      <c r="BD68" s="57">
        <v>1286</v>
      </c>
      <c r="BE68" s="57">
        <v>1288</v>
      </c>
      <c r="BF68" s="57">
        <v>1289</v>
      </c>
      <c r="BG68" s="57">
        <v>1290</v>
      </c>
      <c r="BH68" s="57">
        <v>1291</v>
      </c>
      <c r="BI68" s="57">
        <v>1292</v>
      </c>
      <c r="BJ68" s="57">
        <v>1293</v>
      </c>
      <c r="BK68" s="57">
        <v>1294</v>
      </c>
      <c r="BL68" s="57">
        <v>1296</v>
      </c>
      <c r="BM68" s="57">
        <v>1297</v>
      </c>
      <c r="BN68" s="57">
        <v>1298</v>
      </c>
      <c r="BO68" s="57">
        <v>1299</v>
      </c>
      <c r="BP68" s="57">
        <v>1300</v>
      </c>
      <c r="BQ68" s="57">
        <v>1302</v>
      </c>
      <c r="BR68" s="57">
        <v>1303</v>
      </c>
      <c r="BS68" s="57">
        <v>1304</v>
      </c>
      <c r="BT68" s="57">
        <v>1305</v>
      </c>
      <c r="BU68" s="57">
        <v>1306</v>
      </c>
      <c r="BW68" s="50">
        <f t="shared" si="8"/>
        <v>14770</v>
      </c>
      <c r="BX68" s="50">
        <f t="shared" si="9"/>
        <v>14895</v>
      </c>
      <c r="BY68" s="50">
        <f t="shared" si="10"/>
        <v>15083</v>
      </c>
      <c r="BZ68" s="50">
        <f t="shared" si="11"/>
        <v>15258</v>
      </c>
      <c r="CA68" s="50">
        <f t="shared" si="12"/>
        <v>15428</v>
      </c>
    </row>
    <row r="69" spans="1:79" x14ac:dyDescent="0.2">
      <c r="A69" s="56" t="s">
        <v>99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W69" s="50">
        <f t="shared" si="8"/>
        <v>0</v>
      </c>
      <c r="BX69" s="50">
        <f t="shared" si="9"/>
        <v>0</v>
      </c>
      <c r="BY69" s="50">
        <f t="shared" si="10"/>
        <v>0</v>
      </c>
      <c r="BZ69" s="50">
        <f t="shared" si="11"/>
        <v>0</v>
      </c>
      <c r="CA69" s="50">
        <f t="shared" si="12"/>
        <v>0</v>
      </c>
    </row>
    <row r="70" spans="1:79" x14ac:dyDescent="0.2">
      <c r="A70" s="56" t="s">
        <v>123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W70" s="50">
        <f t="shared" si="8"/>
        <v>0</v>
      </c>
      <c r="BX70" s="50">
        <f t="shared" si="9"/>
        <v>0</v>
      </c>
      <c r="BY70" s="50">
        <f t="shared" si="10"/>
        <v>0</v>
      </c>
      <c r="BZ70" s="50">
        <f t="shared" si="11"/>
        <v>0</v>
      </c>
      <c r="CA70" s="50">
        <f t="shared" si="12"/>
        <v>0</v>
      </c>
    </row>
    <row r="71" spans="1:79" x14ac:dyDescent="0.2">
      <c r="A71" s="58" t="s">
        <v>102</v>
      </c>
      <c r="B71" s="57">
        <v>33</v>
      </c>
      <c r="C71" s="57">
        <v>34</v>
      </c>
      <c r="D71" s="57">
        <v>34</v>
      </c>
      <c r="E71" s="57">
        <v>33</v>
      </c>
      <c r="F71" s="57">
        <v>35</v>
      </c>
      <c r="G71" s="57">
        <v>35</v>
      </c>
      <c r="H71" s="57">
        <v>36</v>
      </c>
      <c r="I71" s="57">
        <v>37</v>
      </c>
      <c r="J71" s="57">
        <v>37</v>
      </c>
      <c r="K71" s="57">
        <v>37</v>
      </c>
      <c r="L71" s="57">
        <v>37</v>
      </c>
      <c r="M71" s="57">
        <v>37</v>
      </c>
      <c r="N71" s="57">
        <v>37</v>
      </c>
      <c r="O71" s="57">
        <v>37</v>
      </c>
      <c r="P71" s="57">
        <v>37</v>
      </c>
      <c r="Q71" s="57">
        <v>37</v>
      </c>
      <c r="R71" s="57">
        <v>37</v>
      </c>
      <c r="S71" s="57">
        <v>37</v>
      </c>
      <c r="T71" s="57">
        <v>37</v>
      </c>
      <c r="U71" s="57">
        <v>37</v>
      </c>
      <c r="V71" s="57">
        <v>38</v>
      </c>
      <c r="W71" s="57">
        <v>38</v>
      </c>
      <c r="X71" s="57">
        <v>38</v>
      </c>
      <c r="Y71" s="57">
        <v>38</v>
      </c>
      <c r="Z71" s="57">
        <v>38</v>
      </c>
      <c r="AA71" s="57">
        <v>38</v>
      </c>
      <c r="AB71" s="57">
        <v>38</v>
      </c>
      <c r="AC71" s="57">
        <v>38</v>
      </c>
      <c r="AD71" s="57">
        <v>38</v>
      </c>
      <c r="AE71" s="57">
        <v>38</v>
      </c>
      <c r="AF71" s="57">
        <v>38</v>
      </c>
      <c r="AG71" s="57">
        <v>38</v>
      </c>
      <c r="AH71" s="57">
        <v>38</v>
      </c>
      <c r="AI71" s="57">
        <v>38</v>
      </c>
      <c r="AJ71" s="57">
        <v>38</v>
      </c>
      <c r="AK71" s="57">
        <v>38</v>
      </c>
      <c r="AL71" s="57">
        <v>38</v>
      </c>
      <c r="AM71" s="57">
        <v>38</v>
      </c>
      <c r="AN71" s="57">
        <v>38</v>
      </c>
      <c r="AO71" s="57">
        <v>38</v>
      </c>
      <c r="AP71" s="57">
        <v>38</v>
      </c>
      <c r="AQ71" s="57">
        <v>38</v>
      </c>
      <c r="AR71" s="57">
        <v>38</v>
      </c>
      <c r="AS71" s="57">
        <v>38</v>
      </c>
      <c r="AT71" s="57">
        <v>38</v>
      </c>
      <c r="AU71" s="57">
        <v>38</v>
      </c>
      <c r="AV71" s="57">
        <v>38</v>
      </c>
      <c r="AW71" s="57">
        <v>38</v>
      </c>
      <c r="AX71" s="57">
        <v>38</v>
      </c>
      <c r="AY71" s="57">
        <v>39</v>
      </c>
      <c r="AZ71" s="57">
        <v>39</v>
      </c>
      <c r="BA71" s="57">
        <v>39</v>
      </c>
      <c r="BB71" s="57">
        <v>39</v>
      </c>
      <c r="BC71" s="57">
        <v>39</v>
      </c>
      <c r="BD71" s="57">
        <v>39</v>
      </c>
      <c r="BE71" s="57">
        <v>39</v>
      </c>
      <c r="BF71" s="57">
        <v>39</v>
      </c>
      <c r="BG71" s="57">
        <v>39</v>
      </c>
      <c r="BH71" s="57">
        <v>39</v>
      </c>
      <c r="BI71" s="57">
        <v>39</v>
      </c>
      <c r="BJ71" s="57">
        <v>39</v>
      </c>
      <c r="BK71" s="57">
        <v>39</v>
      </c>
      <c r="BL71" s="57">
        <v>39</v>
      </c>
      <c r="BM71" s="57">
        <v>39</v>
      </c>
      <c r="BN71" s="57">
        <v>39</v>
      </c>
      <c r="BO71" s="57">
        <v>39</v>
      </c>
      <c r="BP71" s="57">
        <v>39</v>
      </c>
      <c r="BQ71" s="57">
        <v>39</v>
      </c>
      <c r="BR71" s="57">
        <v>39</v>
      </c>
      <c r="BS71" s="57">
        <v>39</v>
      </c>
      <c r="BT71" s="57">
        <v>39</v>
      </c>
      <c r="BU71" s="57">
        <v>39</v>
      </c>
      <c r="BW71" s="50">
        <f t="shared" si="8"/>
        <v>425</v>
      </c>
      <c r="BX71" s="50">
        <f t="shared" si="9"/>
        <v>448</v>
      </c>
      <c r="BY71" s="50">
        <f t="shared" si="10"/>
        <v>456</v>
      </c>
      <c r="BZ71" s="50">
        <f t="shared" si="11"/>
        <v>456</v>
      </c>
      <c r="CA71" s="50">
        <f t="shared" si="12"/>
        <v>467</v>
      </c>
    </row>
    <row r="72" spans="1:79" x14ac:dyDescent="0.2">
      <c r="A72" s="56" t="s">
        <v>99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W72" s="50">
        <f t="shared" si="8"/>
        <v>0</v>
      </c>
      <c r="BX72" s="50">
        <f t="shared" si="9"/>
        <v>0</v>
      </c>
      <c r="BY72" s="50">
        <f t="shared" si="10"/>
        <v>0</v>
      </c>
      <c r="BZ72" s="50">
        <f t="shared" si="11"/>
        <v>0</v>
      </c>
      <c r="CA72" s="50">
        <f t="shared" si="12"/>
        <v>0</v>
      </c>
    </row>
    <row r="73" spans="1:79" x14ac:dyDescent="0.2">
      <c r="A73" s="56" t="s">
        <v>124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W73" s="50">
        <f t="shared" ref="BW73:BW127" si="13">SUM(B73:M73)</f>
        <v>0</v>
      </c>
      <c r="BX73" s="50">
        <f t="shared" ref="BX73:BX127" si="14">SUM(N73:Y73)</f>
        <v>0</v>
      </c>
      <c r="BY73" s="50">
        <f t="shared" ref="BY73:BY127" si="15">SUM(Z73:AK73)</f>
        <v>0</v>
      </c>
      <c r="BZ73" s="50">
        <f t="shared" ref="BZ73:BZ127" si="16">SUM(AL73:AW73)</f>
        <v>0</v>
      </c>
      <c r="CA73" s="50">
        <f t="shared" ref="CA73:CA127" si="17">SUM(AX73:BI73)</f>
        <v>0</v>
      </c>
    </row>
    <row r="74" spans="1:79" x14ac:dyDescent="0.2">
      <c r="A74" s="58" t="s">
        <v>102</v>
      </c>
      <c r="B74" s="57">
        <v>1071</v>
      </c>
      <c r="C74" s="57">
        <v>1074</v>
      </c>
      <c r="D74" s="57">
        <v>1081</v>
      </c>
      <c r="E74" s="57">
        <v>1081</v>
      </c>
      <c r="F74" s="57">
        <v>1083</v>
      </c>
      <c r="G74" s="57">
        <v>1068</v>
      </c>
      <c r="H74" s="57">
        <v>1074</v>
      </c>
      <c r="I74" s="57">
        <v>1079</v>
      </c>
      <c r="J74" s="57">
        <v>1081</v>
      </c>
      <c r="K74" s="57">
        <v>1082</v>
      </c>
      <c r="L74" s="57">
        <v>1083</v>
      </c>
      <c r="M74" s="57">
        <v>1084</v>
      </c>
      <c r="N74" s="57">
        <v>1085</v>
      </c>
      <c r="O74" s="57">
        <v>1086</v>
      </c>
      <c r="P74" s="57">
        <v>1087</v>
      </c>
      <c r="Q74" s="57">
        <v>1089</v>
      </c>
      <c r="R74" s="57">
        <v>1090</v>
      </c>
      <c r="S74" s="57">
        <v>1091</v>
      </c>
      <c r="T74" s="57">
        <v>1092</v>
      </c>
      <c r="U74" s="57">
        <v>1093</v>
      </c>
      <c r="V74" s="57">
        <v>1095</v>
      </c>
      <c r="W74" s="57">
        <v>1096</v>
      </c>
      <c r="X74" s="57">
        <v>1097</v>
      </c>
      <c r="Y74" s="57">
        <v>1098</v>
      </c>
      <c r="Z74" s="57">
        <v>1099</v>
      </c>
      <c r="AA74" s="57">
        <v>1100</v>
      </c>
      <c r="AB74" s="57">
        <v>1101</v>
      </c>
      <c r="AC74" s="57">
        <v>1102</v>
      </c>
      <c r="AD74" s="57">
        <v>1103</v>
      </c>
      <c r="AE74" s="57">
        <v>1104</v>
      </c>
      <c r="AF74" s="57">
        <v>1106</v>
      </c>
      <c r="AG74" s="57">
        <v>1107</v>
      </c>
      <c r="AH74" s="57">
        <v>1108</v>
      </c>
      <c r="AI74" s="57">
        <v>1109</v>
      </c>
      <c r="AJ74" s="57">
        <v>1110</v>
      </c>
      <c r="AK74" s="57">
        <v>1111</v>
      </c>
      <c r="AL74" s="57">
        <v>1112</v>
      </c>
      <c r="AM74" s="57">
        <v>1113</v>
      </c>
      <c r="AN74" s="57">
        <v>1114</v>
      </c>
      <c r="AO74" s="57">
        <v>1115</v>
      </c>
      <c r="AP74" s="57">
        <v>1116</v>
      </c>
      <c r="AQ74" s="57">
        <v>1117</v>
      </c>
      <c r="AR74" s="57">
        <v>1119</v>
      </c>
      <c r="AS74" s="57">
        <v>1120</v>
      </c>
      <c r="AT74" s="57">
        <v>1121</v>
      </c>
      <c r="AU74" s="57">
        <v>1122</v>
      </c>
      <c r="AV74" s="57">
        <v>1123</v>
      </c>
      <c r="AW74" s="57">
        <v>1124</v>
      </c>
      <c r="AX74" s="57">
        <v>1125</v>
      </c>
      <c r="AY74" s="57">
        <v>1126</v>
      </c>
      <c r="AZ74" s="57">
        <v>1127</v>
      </c>
      <c r="BA74" s="57">
        <v>1128</v>
      </c>
      <c r="BB74" s="57">
        <v>1129</v>
      </c>
      <c r="BC74" s="57">
        <v>1130</v>
      </c>
      <c r="BD74" s="57">
        <v>1131</v>
      </c>
      <c r="BE74" s="57">
        <v>1132</v>
      </c>
      <c r="BF74" s="57">
        <v>1133</v>
      </c>
      <c r="BG74" s="57">
        <v>1134</v>
      </c>
      <c r="BH74" s="57">
        <v>1135</v>
      </c>
      <c r="BI74" s="57">
        <v>1136</v>
      </c>
      <c r="BJ74" s="57">
        <v>1137</v>
      </c>
      <c r="BK74" s="57">
        <v>1138</v>
      </c>
      <c r="BL74" s="57">
        <v>1139</v>
      </c>
      <c r="BM74" s="57">
        <v>1140</v>
      </c>
      <c r="BN74" s="57">
        <v>1142</v>
      </c>
      <c r="BO74" s="57">
        <v>1143</v>
      </c>
      <c r="BP74" s="57">
        <v>1144</v>
      </c>
      <c r="BQ74" s="57">
        <v>1145</v>
      </c>
      <c r="BR74" s="57">
        <v>1146</v>
      </c>
      <c r="BS74" s="57">
        <v>1147</v>
      </c>
      <c r="BT74" s="57">
        <v>1148</v>
      </c>
      <c r="BU74" s="57">
        <v>1149</v>
      </c>
      <c r="BW74" s="50">
        <f t="shared" si="13"/>
        <v>12941</v>
      </c>
      <c r="BX74" s="50">
        <f t="shared" si="14"/>
        <v>13099</v>
      </c>
      <c r="BY74" s="50">
        <f t="shared" si="15"/>
        <v>13260</v>
      </c>
      <c r="BZ74" s="50">
        <f t="shared" si="16"/>
        <v>13416</v>
      </c>
      <c r="CA74" s="50">
        <f t="shared" si="17"/>
        <v>13566</v>
      </c>
    </row>
    <row r="75" spans="1:79" x14ac:dyDescent="0.2">
      <c r="A75" s="56" t="s">
        <v>99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W75" s="50">
        <f t="shared" si="13"/>
        <v>0</v>
      </c>
      <c r="BX75" s="50">
        <f t="shared" si="14"/>
        <v>0</v>
      </c>
      <c r="BY75" s="50">
        <f t="shared" si="15"/>
        <v>0</v>
      </c>
      <c r="BZ75" s="50">
        <f t="shared" si="16"/>
        <v>0</v>
      </c>
      <c r="CA75" s="50">
        <f t="shared" si="17"/>
        <v>0</v>
      </c>
    </row>
    <row r="76" spans="1:79" x14ac:dyDescent="0.2">
      <c r="A76" s="56" t="s">
        <v>125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W76" s="50">
        <f t="shared" si="13"/>
        <v>0</v>
      </c>
      <c r="BX76" s="50">
        <f t="shared" si="14"/>
        <v>0</v>
      </c>
      <c r="BY76" s="50">
        <f t="shared" si="15"/>
        <v>0</v>
      </c>
      <c r="BZ76" s="50">
        <f t="shared" si="16"/>
        <v>0</v>
      </c>
      <c r="CA76" s="50">
        <f t="shared" si="17"/>
        <v>0</v>
      </c>
    </row>
    <row r="77" spans="1:79" x14ac:dyDescent="0.2">
      <c r="A77" s="58" t="s">
        <v>102</v>
      </c>
      <c r="B77" s="57">
        <v>68</v>
      </c>
      <c r="C77" s="57">
        <v>67</v>
      </c>
      <c r="D77" s="57">
        <v>66</v>
      </c>
      <c r="E77" s="57">
        <v>66</v>
      </c>
      <c r="F77" s="57">
        <v>66</v>
      </c>
      <c r="G77" s="57">
        <v>67</v>
      </c>
      <c r="H77" s="57">
        <v>68</v>
      </c>
      <c r="I77" s="57">
        <v>67</v>
      </c>
      <c r="J77" s="57">
        <v>67</v>
      </c>
      <c r="K77" s="57">
        <v>67</v>
      </c>
      <c r="L77" s="57">
        <v>67</v>
      </c>
      <c r="M77" s="57">
        <v>67</v>
      </c>
      <c r="N77" s="57">
        <v>67</v>
      </c>
      <c r="O77" s="57">
        <v>67</v>
      </c>
      <c r="P77" s="57">
        <v>67</v>
      </c>
      <c r="Q77" s="57">
        <v>68</v>
      </c>
      <c r="R77" s="57">
        <v>68</v>
      </c>
      <c r="S77" s="57">
        <v>68</v>
      </c>
      <c r="T77" s="57">
        <v>68</v>
      </c>
      <c r="U77" s="57">
        <v>68</v>
      </c>
      <c r="V77" s="57">
        <v>68</v>
      </c>
      <c r="W77" s="57">
        <v>68</v>
      </c>
      <c r="X77" s="57">
        <v>68</v>
      </c>
      <c r="Y77" s="57">
        <v>68</v>
      </c>
      <c r="Z77" s="57">
        <v>68</v>
      </c>
      <c r="AA77" s="57">
        <v>68</v>
      </c>
      <c r="AB77" s="57">
        <v>68</v>
      </c>
      <c r="AC77" s="57">
        <v>68</v>
      </c>
      <c r="AD77" s="57">
        <v>68</v>
      </c>
      <c r="AE77" s="57">
        <v>68</v>
      </c>
      <c r="AF77" s="57">
        <v>69</v>
      </c>
      <c r="AG77" s="57">
        <v>69</v>
      </c>
      <c r="AH77" s="57">
        <v>69</v>
      </c>
      <c r="AI77" s="57">
        <v>69</v>
      </c>
      <c r="AJ77" s="57">
        <v>69</v>
      </c>
      <c r="AK77" s="57">
        <v>69</v>
      </c>
      <c r="AL77" s="57">
        <v>69</v>
      </c>
      <c r="AM77" s="57">
        <v>69</v>
      </c>
      <c r="AN77" s="57">
        <v>69</v>
      </c>
      <c r="AO77" s="57">
        <v>69</v>
      </c>
      <c r="AP77" s="57">
        <v>69</v>
      </c>
      <c r="AQ77" s="57">
        <v>69</v>
      </c>
      <c r="AR77" s="57">
        <v>69</v>
      </c>
      <c r="AS77" s="57">
        <v>69</v>
      </c>
      <c r="AT77" s="57">
        <v>69</v>
      </c>
      <c r="AU77" s="57">
        <v>69</v>
      </c>
      <c r="AV77" s="57">
        <v>70</v>
      </c>
      <c r="AW77" s="57">
        <v>70</v>
      </c>
      <c r="AX77" s="57">
        <v>70</v>
      </c>
      <c r="AY77" s="57">
        <v>70</v>
      </c>
      <c r="AZ77" s="57">
        <v>70</v>
      </c>
      <c r="BA77" s="57">
        <v>70</v>
      </c>
      <c r="BB77" s="57">
        <v>70</v>
      </c>
      <c r="BC77" s="57">
        <v>70</v>
      </c>
      <c r="BD77" s="57">
        <v>70</v>
      </c>
      <c r="BE77" s="57">
        <v>70</v>
      </c>
      <c r="BF77" s="57">
        <v>70</v>
      </c>
      <c r="BG77" s="57">
        <v>70</v>
      </c>
      <c r="BH77" s="57">
        <v>70</v>
      </c>
      <c r="BI77" s="57">
        <v>70</v>
      </c>
      <c r="BJ77" s="57">
        <v>70</v>
      </c>
      <c r="BK77" s="57">
        <v>70</v>
      </c>
      <c r="BL77" s="57">
        <v>70</v>
      </c>
      <c r="BM77" s="57">
        <v>71</v>
      </c>
      <c r="BN77" s="57">
        <v>71</v>
      </c>
      <c r="BO77" s="57">
        <v>71</v>
      </c>
      <c r="BP77" s="57">
        <v>71</v>
      </c>
      <c r="BQ77" s="57">
        <v>71</v>
      </c>
      <c r="BR77" s="57">
        <v>71</v>
      </c>
      <c r="BS77" s="57">
        <v>71</v>
      </c>
      <c r="BT77" s="57">
        <v>71</v>
      </c>
      <c r="BU77" s="57">
        <v>71</v>
      </c>
      <c r="BW77" s="50">
        <f t="shared" si="13"/>
        <v>803</v>
      </c>
      <c r="BX77" s="50">
        <f t="shared" si="14"/>
        <v>813</v>
      </c>
      <c r="BY77" s="50">
        <f t="shared" si="15"/>
        <v>822</v>
      </c>
      <c r="BZ77" s="50">
        <f t="shared" si="16"/>
        <v>830</v>
      </c>
      <c r="CA77" s="50">
        <f t="shared" si="17"/>
        <v>840</v>
      </c>
    </row>
    <row r="78" spans="1:79" x14ac:dyDescent="0.2">
      <c r="A78" s="56" t="s">
        <v>99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W78" s="50">
        <f t="shared" si="13"/>
        <v>0</v>
      </c>
      <c r="BX78" s="50">
        <f t="shared" si="14"/>
        <v>0</v>
      </c>
      <c r="BY78" s="50">
        <f t="shared" si="15"/>
        <v>0</v>
      </c>
      <c r="BZ78" s="50">
        <f t="shared" si="16"/>
        <v>0</v>
      </c>
      <c r="CA78" s="50">
        <f t="shared" si="17"/>
        <v>0</v>
      </c>
    </row>
    <row r="79" spans="1:79" x14ac:dyDescent="0.2">
      <c r="A79" s="56" t="s">
        <v>126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W79" s="50">
        <f t="shared" si="13"/>
        <v>0</v>
      </c>
      <c r="BX79" s="50">
        <f t="shared" si="14"/>
        <v>0</v>
      </c>
      <c r="BY79" s="50">
        <f t="shared" si="15"/>
        <v>0</v>
      </c>
      <c r="BZ79" s="50">
        <f t="shared" si="16"/>
        <v>0</v>
      </c>
      <c r="CA79" s="50">
        <f t="shared" si="17"/>
        <v>0</v>
      </c>
    </row>
    <row r="80" spans="1:79" x14ac:dyDescent="0.2">
      <c r="A80" s="58" t="s">
        <v>102</v>
      </c>
      <c r="B80" s="57">
        <v>413408</v>
      </c>
      <c r="C80" s="57">
        <v>414111</v>
      </c>
      <c r="D80" s="57">
        <v>414309</v>
      </c>
      <c r="E80" s="57">
        <v>415470</v>
      </c>
      <c r="F80" s="57">
        <v>416138</v>
      </c>
      <c r="G80" s="57">
        <v>416799</v>
      </c>
      <c r="H80" s="57">
        <v>417345</v>
      </c>
      <c r="I80" s="57">
        <v>418144</v>
      </c>
      <c r="J80" s="57">
        <v>418716</v>
      </c>
      <c r="K80" s="57">
        <v>419296</v>
      </c>
      <c r="L80" s="57">
        <v>419861</v>
      </c>
      <c r="M80" s="57">
        <v>420372</v>
      </c>
      <c r="N80" s="57">
        <v>420868</v>
      </c>
      <c r="O80" s="57">
        <v>421359</v>
      </c>
      <c r="P80" s="57">
        <v>421850</v>
      </c>
      <c r="Q80" s="57">
        <v>422410</v>
      </c>
      <c r="R80" s="57">
        <v>422955</v>
      </c>
      <c r="S80" s="57">
        <v>423486</v>
      </c>
      <c r="T80" s="57">
        <v>424007</v>
      </c>
      <c r="U80" s="57">
        <v>424535</v>
      </c>
      <c r="V80" s="57">
        <v>425083</v>
      </c>
      <c r="W80" s="57">
        <v>425607</v>
      </c>
      <c r="X80" s="57">
        <v>426122</v>
      </c>
      <c r="Y80" s="57">
        <v>426612</v>
      </c>
      <c r="Z80" s="57">
        <v>427108</v>
      </c>
      <c r="AA80" s="57">
        <v>427605</v>
      </c>
      <c r="AB80" s="57">
        <v>428101</v>
      </c>
      <c r="AC80" s="57">
        <v>428665</v>
      </c>
      <c r="AD80" s="57">
        <v>429216</v>
      </c>
      <c r="AE80" s="57">
        <v>429742</v>
      </c>
      <c r="AF80" s="57">
        <v>430251</v>
      </c>
      <c r="AG80" s="57">
        <v>430767</v>
      </c>
      <c r="AH80" s="57">
        <v>431280</v>
      </c>
      <c r="AI80" s="57">
        <v>431760</v>
      </c>
      <c r="AJ80" s="57">
        <v>432215</v>
      </c>
      <c r="AK80" s="57">
        <v>432652</v>
      </c>
      <c r="AL80" s="57">
        <v>433098</v>
      </c>
      <c r="AM80" s="57">
        <v>433548</v>
      </c>
      <c r="AN80" s="57">
        <v>433981</v>
      </c>
      <c r="AO80" s="57">
        <v>434472</v>
      </c>
      <c r="AP80" s="57">
        <v>434950</v>
      </c>
      <c r="AQ80" s="57">
        <v>435405</v>
      </c>
      <c r="AR80" s="57">
        <v>435845</v>
      </c>
      <c r="AS80" s="57">
        <v>436270</v>
      </c>
      <c r="AT80" s="57">
        <v>436687</v>
      </c>
      <c r="AU80" s="57">
        <v>437087</v>
      </c>
      <c r="AV80" s="57">
        <v>437488</v>
      </c>
      <c r="AW80" s="57">
        <v>437885</v>
      </c>
      <c r="AX80" s="57">
        <v>438290</v>
      </c>
      <c r="AY80" s="57">
        <v>438697</v>
      </c>
      <c r="AZ80" s="57">
        <v>439091</v>
      </c>
      <c r="BA80" s="57">
        <v>439541</v>
      </c>
      <c r="BB80" s="57">
        <v>439991</v>
      </c>
      <c r="BC80" s="57">
        <v>440419</v>
      </c>
      <c r="BD80" s="57">
        <v>440844</v>
      </c>
      <c r="BE80" s="57">
        <v>441273</v>
      </c>
      <c r="BF80" s="57">
        <v>441697</v>
      </c>
      <c r="BG80" s="57">
        <v>442098</v>
      </c>
      <c r="BH80" s="57">
        <v>442486</v>
      </c>
      <c r="BI80" s="57">
        <v>442859</v>
      </c>
      <c r="BJ80" s="57">
        <v>443256</v>
      </c>
      <c r="BK80" s="57">
        <v>443671</v>
      </c>
      <c r="BL80" s="57">
        <v>444083</v>
      </c>
      <c r="BM80" s="57">
        <v>444534</v>
      </c>
      <c r="BN80" s="57">
        <v>444960</v>
      </c>
      <c r="BO80" s="57">
        <v>445354</v>
      </c>
      <c r="BP80" s="57">
        <v>445745</v>
      </c>
      <c r="BQ80" s="57">
        <v>446142</v>
      </c>
      <c r="BR80" s="57">
        <v>446553</v>
      </c>
      <c r="BS80" s="57">
        <v>446954</v>
      </c>
      <c r="BT80" s="57">
        <v>447355</v>
      </c>
      <c r="BU80" s="57">
        <v>447748</v>
      </c>
      <c r="BW80" s="50">
        <f t="shared" si="13"/>
        <v>5003969</v>
      </c>
      <c r="BX80" s="50">
        <f t="shared" si="14"/>
        <v>5084894</v>
      </c>
      <c r="BY80" s="50">
        <f t="shared" si="15"/>
        <v>5159362</v>
      </c>
      <c r="BZ80" s="50">
        <f t="shared" si="16"/>
        <v>5226716</v>
      </c>
      <c r="CA80" s="50">
        <f t="shared" si="17"/>
        <v>5287286</v>
      </c>
    </row>
    <row r="81" spans="1:79" x14ac:dyDescent="0.2">
      <c r="A81" s="56" t="s">
        <v>99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W81" s="50">
        <f t="shared" si="13"/>
        <v>0</v>
      </c>
      <c r="BX81" s="50">
        <f t="shared" si="14"/>
        <v>0</v>
      </c>
      <c r="BY81" s="50">
        <f t="shared" si="15"/>
        <v>0</v>
      </c>
      <c r="BZ81" s="50">
        <f t="shared" si="16"/>
        <v>0</v>
      </c>
      <c r="CA81" s="50">
        <f t="shared" si="17"/>
        <v>0</v>
      </c>
    </row>
    <row r="82" spans="1:79" x14ac:dyDescent="0.2">
      <c r="A82" s="56" t="s">
        <v>127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W82" s="50">
        <f t="shared" si="13"/>
        <v>0</v>
      </c>
      <c r="BX82" s="50">
        <f t="shared" si="14"/>
        <v>0</v>
      </c>
      <c r="BY82" s="50">
        <f t="shared" si="15"/>
        <v>0</v>
      </c>
      <c r="BZ82" s="50">
        <f t="shared" si="16"/>
        <v>0</v>
      </c>
      <c r="CA82" s="50">
        <f t="shared" si="17"/>
        <v>0</v>
      </c>
    </row>
    <row r="83" spans="1:79" x14ac:dyDescent="0.2">
      <c r="A83" s="58" t="s">
        <v>102</v>
      </c>
      <c r="B83" s="57">
        <v>485</v>
      </c>
      <c r="C83" s="57">
        <v>484</v>
      </c>
      <c r="D83" s="57">
        <v>485</v>
      </c>
      <c r="E83" s="57">
        <v>492</v>
      </c>
      <c r="F83" s="57">
        <v>492</v>
      </c>
      <c r="G83" s="57">
        <v>492</v>
      </c>
      <c r="H83" s="57">
        <v>494</v>
      </c>
      <c r="I83" s="57">
        <v>498</v>
      </c>
      <c r="J83" s="57">
        <v>499</v>
      </c>
      <c r="K83" s="57">
        <v>499</v>
      </c>
      <c r="L83" s="57">
        <v>500</v>
      </c>
      <c r="M83" s="57">
        <v>500</v>
      </c>
      <c r="N83" s="57">
        <v>501</v>
      </c>
      <c r="O83" s="57">
        <v>501</v>
      </c>
      <c r="P83" s="57">
        <v>502</v>
      </c>
      <c r="Q83" s="57">
        <v>502</v>
      </c>
      <c r="R83" s="57">
        <v>503</v>
      </c>
      <c r="S83" s="57">
        <v>503</v>
      </c>
      <c r="T83" s="57">
        <v>504</v>
      </c>
      <c r="U83" s="57">
        <v>504</v>
      </c>
      <c r="V83" s="57">
        <v>505</v>
      </c>
      <c r="W83" s="57">
        <v>505</v>
      </c>
      <c r="X83" s="57">
        <v>506</v>
      </c>
      <c r="Y83" s="57">
        <v>506</v>
      </c>
      <c r="Z83" s="57">
        <v>507</v>
      </c>
      <c r="AA83" s="57">
        <v>507</v>
      </c>
      <c r="AB83" s="57">
        <v>508</v>
      </c>
      <c r="AC83" s="57">
        <v>508</v>
      </c>
      <c r="AD83" s="57">
        <v>509</v>
      </c>
      <c r="AE83" s="57">
        <v>509</v>
      </c>
      <c r="AF83" s="57">
        <v>510</v>
      </c>
      <c r="AG83" s="57">
        <v>510</v>
      </c>
      <c r="AH83" s="57">
        <v>511</v>
      </c>
      <c r="AI83" s="57">
        <v>511</v>
      </c>
      <c r="AJ83" s="57">
        <v>512</v>
      </c>
      <c r="AK83" s="57">
        <v>512</v>
      </c>
      <c r="AL83" s="57">
        <v>513</v>
      </c>
      <c r="AM83" s="57">
        <v>513</v>
      </c>
      <c r="AN83" s="57">
        <v>514</v>
      </c>
      <c r="AO83" s="57">
        <v>514</v>
      </c>
      <c r="AP83" s="57">
        <v>515</v>
      </c>
      <c r="AQ83" s="57">
        <v>515</v>
      </c>
      <c r="AR83" s="57">
        <v>516</v>
      </c>
      <c r="AS83" s="57">
        <v>516</v>
      </c>
      <c r="AT83" s="57">
        <v>517</v>
      </c>
      <c r="AU83" s="57">
        <v>517</v>
      </c>
      <c r="AV83" s="57">
        <v>518</v>
      </c>
      <c r="AW83" s="57">
        <v>518</v>
      </c>
      <c r="AX83" s="57">
        <v>518</v>
      </c>
      <c r="AY83" s="57">
        <v>519</v>
      </c>
      <c r="AZ83" s="57">
        <v>519</v>
      </c>
      <c r="BA83" s="57">
        <v>520</v>
      </c>
      <c r="BB83" s="57">
        <v>520</v>
      </c>
      <c r="BC83" s="57">
        <v>521</v>
      </c>
      <c r="BD83" s="57">
        <v>521</v>
      </c>
      <c r="BE83" s="57">
        <v>522</v>
      </c>
      <c r="BF83" s="57">
        <v>522</v>
      </c>
      <c r="BG83" s="57">
        <v>523</v>
      </c>
      <c r="BH83" s="57">
        <v>523</v>
      </c>
      <c r="BI83" s="57">
        <v>524</v>
      </c>
      <c r="BJ83" s="57">
        <v>524</v>
      </c>
      <c r="BK83" s="57">
        <v>524</v>
      </c>
      <c r="BL83" s="57">
        <v>525</v>
      </c>
      <c r="BM83" s="57">
        <v>525</v>
      </c>
      <c r="BN83" s="57">
        <v>526</v>
      </c>
      <c r="BO83" s="57">
        <v>526</v>
      </c>
      <c r="BP83" s="57">
        <v>527</v>
      </c>
      <c r="BQ83" s="57">
        <v>527</v>
      </c>
      <c r="BR83" s="57">
        <v>528</v>
      </c>
      <c r="BS83" s="57">
        <v>528</v>
      </c>
      <c r="BT83" s="57">
        <v>529</v>
      </c>
      <c r="BU83" s="57">
        <v>529</v>
      </c>
      <c r="BW83" s="50">
        <f t="shared" si="13"/>
        <v>5920</v>
      </c>
      <c r="BX83" s="50">
        <f t="shared" si="14"/>
        <v>6042</v>
      </c>
      <c r="BY83" s="50">
        <f t="shared" si="15"/>
        <v>6114</v>
      </c>
      <c r="BZ83" s="50">
        <f t="shared" si="16"/>
        <v>6186</v>
      </c>
      <c r="CA83" s="50">
        <f t="shared" si="17"/>
        <v>6252</v>
      </c>
    </row>
    <row r="84" spans="1:79" x14ac:dyDescent="0.2">
      <c r="A84" s="56" t="s">
        <v>99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W84" s="50">
        <f t="shared" si="13"/>
        <v>0</v>
      </c>
      <c r="BX84" s="50">
        <f t="shared" si="14"/>
        <v>0</v>
      </c>
      <c r="BY84" s="50">
        <f t="shared" si="15"/>
        <v>0</v>
      </c>
      <c r="BZ84" s="50">
        <f t="shared" si="16"/>
        <v>0</v>
      </c>
      <c r="CA84" s="50">
        <f t="shared" si="17"/>
        <v>0</v>
      </c>
    </row>
    <row r="85" spans="1:79" x14ac:dyDescent="0.2">
      <c r="A85" s="56" t="s">
        <v>128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W85" s="50">
        <f t="shared" si="13"/>
        <v>0</v>
      </c>
      <c r="BX85" s="50">
        <f t="shared" si="14"/>
        <v>0</v>
      </c>
      <c r="BY85" s="50">
        <f t="shared" si="15"/>
        <v>0</v>
      </c>
      <c r="BZ85" s="50">
        <f t="shared" si="16"/>
        <v>0</v>
      </c>
      <c r="CA85" s="50">
        <f t="shared" si="17"/>
        <v>0</v>
      </c>
    </row>
    <row r="86" spans="1:79" x14ac:dyDescent="0.2">
      <c r="A86" s="58" t="s">
        <v>102</v>
      </c>
      <c r="B86" s="57">
        <v>3890</v>
      </c>
      <c r="C86" s="57">
        <v>3913</v>
      </c>
      <c r="D86" s="57">
        <v>3930</v>
      </c>
      <c r="E86" s="57">
        <v>3957</v>
      </c>
      <c r="F86" s="57">
        <v>3974</v>
      </c>
      <c r="G86" s="57">
        <v>4025</v>
      </c>
      <c r="H86" s="57">
        <v>4029</v>
      </c>
      <c r="I86" s="57">
        <v>4080</v>
      </c>
      <c r="J86" s="57">
        <v>4085</v>
      </c>
      <c r="K86" s="57">
        <v>4090</v>
      </c>
      <c r="L86" s="57">
        <v>4094</v>
      </c>
      <c r="M86" s="57">
        <v>4098</v>
      </c>
      <c r="N86" s="57">
        <v>4103</v>
      </c>
      <c r="O86" s="57">
        <v>4107</v>
      </c>
      <c r="P86" s="57">
        <v>4111</v>
      </c>
      <c r="Q86" s="57">
        <v>4116</v>
      </c>
      <c r="R86" s="57">
        <v>4120</v>
      </c>
      <c r="S86" s="57">
        <v>4125</v>
      </c>
      <c r="T86" s="57">
        <v>4129</v>
      </c>
      <c r="U86" s="57">
        <v>4135</v>
      </c>
      <c r="V86" s="57">
        <v>4139</v>
      </c>
      <c r="W86" s="57">
        <v>4143</v>
      </c>
      <c r="X86" s="57">
        <v>4147</v>
      </c>
      <c r="Y86" s="57">
        <v>4151</v>
      </c>
      <c r="Z86" s="57">
        <v>4155</v>
      </c>
      <c r="AA86" s="57">
        <v>4159</v>
      </c>
      <c r="AB86" s="57">
        <v>4163</v>
      </c>
      <c r="AC86" s="57">
        <v>4168</v>
      </c>
      <c r="AD86" s="57">
        <v>4173</v>
      </c>
      <c r="AE86" s="57">
        <v>4177</v>
      </c>
      <c r="AF86" s="57">
        <v>4181</v>
      </c>
      <c r="AG86" s="57">
        <v>4186</v>
      </c>
      <c r="AH86" s="57">
        <v>4190</v>
      </c>
      <c r="AI86" s="57">
        <v>4194</v>
      </c>
      <c r="AJ86" s="57">
        <v>4198</v>
      </c>
      <c r="AK86" s="57">
        <v>4202</v>
      </c>
      <c r="AL86" s="57">
        <v>4206</v>
      </c>
      <c r="AM86" s="57">
        <v>4210</v>
      </c>
      <c r="AN86" s="57">
        <v>4214</v>
      </c>
      <c r="AO86" s="57">
        <v>4219</v>
      </c>
      <c r="AP86" s="57">
        <v>4223</v>
      </c>
      <c r="AQ86" s="57">
        <v>4227</v>
      </c>
      <c r="AR86" s="57">
        <v>4231</v>
      </c>
      <c r="AS86" s="57">
        <v>4235</v>
      </c>
      <c r="AT86" s="57">
        <v>4239</v>
      </c>
      <c r="AU86" s="57">
        <v>4243</v>
      </c>
      <c r="AV86" s="57">
        <v>4247</v>
      </c>
      <c r="AW86" s="57">
        <v>4251</v>
      </c>
      <c r="AX86" s="57">
        <v>4255</v>
      </c>
      <c r="AY86" s="57">
        <v>4258</v>
      </c>
      <c r="AZ86" s="57">
        <v>4262</v>
      </c>
      <c r="BA86" s="57">
        <v>4266</v>
      </c>
      <c r="BB86" s="57">
        <v>4270</v>
      </c>
      <c r="BC86" s="57">
        <v>4274</v>
      </c>
      <c r="BD86" s="57">
        <v>4278</v>
      </c>
      <c r="BE86" s="57">
        <v>4282</v>
      </c>
      <c r="BF86" s="57">
        <v>4286</v>
      </c>
      <c r="BG86" s="57">
        <v>4290</v>
      </c>
      <c r="BH86" s="57">
        <v>4294</v>
      </c>
      <c r="BI86" s="57">
        <v>4298</v>
      </c>
      <c r="BJ86" s="57">
        <v>4301</v>
      </c>
      <c r="BK86" s="57">
        <v>4305</v>
      </c>
      <c r="BL86" s="57">
        <v>4309</v>
      </c>
      <c r="BM86" s="57">
        <v>4313</v>
      </c>
      <c r="BN86" s="57">
        <v>4317</v>
      </c>
      <c r="BO86" s="57">
        <v>4321</v>
      </c>
      <c r="BP86" s="57">
        <v>4325</v>
      </c>
      <c r="BQ86" s="57">
        <v>4330</v>
      </c>
      <c r="BR86" s="57">
        <v>4333</v>
      </c>
      <c r="BS86" s="57">
        <v>4337</v>
      </c>
      <c r="BT86" s="57">
        <v>4341</v>
      </c>
      <c r="BU86" s="57">
        <v>4344</v>
      </c>
      <c r="BW86" s="50">
        <f t="shared" si="13"/>
        <v>48165</v>
      </c>
      <c r="BX86" s="50">
        <f t="shared" si="14"/>
        <v>49526</v>
      </c>
      <c r="BY86" s="50">
        <f t="shared" si="15"/>
        <v>50146</v>
      </c>
      <c r="BZ86" s="50">
        <f t="shared" si="16"/>
        <v>50745</v>
      </c>
      <c r="CA86" s="50">
        <f t="shared" si="17"/>
        <v>51313</v>
      </c>
    </row>
    <row r="87" spans="1:79" x14ac:dyDescent="0.2">
      <c r="A87" s="56" t="s">
        <v>99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W87" s="50">
        <f t="shared" si="13"/>
        <v>0</v>
      </c>
      <c r="BX87" s="50">
        <f t="shared" si="14"/>
        <v>0</v>
      </c>
      <c r="BY87" s="50">
        <f t="shared" si="15"/>
        <v>0</v>
      </c>
      <c r="BZ87" s="50">
        <f t="shared" si="16"/>
        <v>0</v>
      </c>
      <c r="CA87" s="50">
        <f t="shared" si="17"/>
        <v>0</v>
      </c>
    </row>
    <row r="88" spans="1:79" x14ac:dyDescent="0.2">
      <c r="A88" s="56" t="s">
        <v>129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W88" s="50">
        <f t="shared" si="13"/>
        <v>0</v>
      </c>
      <c r="BX88" s="50">
        <f t="shared" si="14"/>
        <v>0</v>
      </c>
      <c r="BY88" s="50">
        <f t="shared" si="15"/>
        <v>0</v>
      </c>
      <c r="BZ88" s="50">
        <f t="shared" si="16"/>
        <v>0</v>
      </c>
      <c r="CA88" s="50">
        <f t="shared" si="17"/>
        <v>0</v>
      </c>
    </row>
    <row r="89" spans="1:79" x14ac:dyDescent="0.2">
      <c r="A89" s="58" t="s">
        <v>102</v>
      </c>
      <c r="B89" s="57">
        <v>1</v>
      </c>
      <c r="C89" s="57">
        <v>1</v>
      </c>
      <c r="D89" s="57">
        <v>1</v>
      </c>
      <c r="E89" s="57">
        <v>1</v>
      </c>
      <c r="F89" s="57">
        <v>1</v>
      </c>
      <c r="G89" s="57">
        <v>1</v>
      </c>
      <c r="H89" s="57">
        <v>1</v>
      </c>
      <c r="I89" s="57">
        <v>1</v>
      </c>
      <c r="J89" s="57">
        <v>1</v>
      </c>
      <c r="K89" s="57">
        <v>1</v>
      </c>
      <c r="L89" s="57">
        <v>1</v>
      </c>
      <c r="M89" s="57">
        <v>1</v>
      </c>
      <c r="N89" s="57">
        <v>1</v>
      </c>
      <c r="O89" s="57">
        <v>1</v>
      </c>
      <c r="P89" s="57">
        <v>1</v>
      </c>
      <c r="Q89" s="57">
        <v>1</v>
      </c>
      <c r="R89" s="57">
        <v>1</v>
      </c>
      <c r="S89" s="57">
        <v>1</v>
      </c>
      <c r="T89" s="57">
        <v>1</v>
      </c>
      <c r="U89" s="57">
        <v>1</v>
      </c>
      <c r="V89" s="57">
        <v>1</v>
      </c>
      <c r="W89" s="57">
        <v>1</v>
      </c>
      <c r="X89" s="57">
        <v>1</v>
      </c>
      <c r="Y89" s="57">
        <v>1</v>
      </c>
      <c r="Z89" s="57">
        <v>1</v>
      </c>
      <c r="AA89" s="57">
        <v>1</v>
      </c>
      <c r="AB89" s="57">
        <v>1</v>
      </c>
      <c r="AC89" s="57">
        <v>1</v>
      </c>
      <c r="AD89" s="57">
        <v>1</v>
      </c>
      <c r="AE89" s="57">
        <v>1</v>
      </c>
      <c r="AF89" s="57">
        <v>1</v>
      </c>
      <c r="AG89" s="57">
        <v>1</v>
      </c>
      <c r="AH89" s="57">
        <v>1</v>
      </c>
      <c r="AI89" s="57">
        <v>1</v>
      </c>
      <c r="AJ89" s="57">
        <v>1</v>
      </c>
      <c r="AK89" s="57">
        <v>1</v>
      </c>
      <c r="AL89" s="57">
        <v>1</v>
      </c>
      <c r="AM89" s="57">
        <v>1</v>
      </c>
      <c r="AN89" s="57">
        <v>1</v>
      </c>
      <c r="AO89" s="57">
        <v>1</v>
      </c>
      <c r="AP89" s="57">
        <v>1</v>
      </c>
      <c r="AQ89" s="57">
        <v>1</v>
      </c>
      <c r="AR89" s="57">
        <v>1</v>
      </c>
      <c r="AS89" s="57">
        <v>1</v>
      </c>
      <c r="AT89" s="57">
        <v>1</v>
      </c>
      <c r="AU89" s="57">
        <v>1</v>
      </c>
      <c r="AV89" s="57">
        <v>1</v>
      </c>
      <c r="AW89" s="57">
        <v>1</v>
      </c>
      <c r="AX89" s="57">
        <v>1</v>
      </c>
      <c r="AY89" s="57">
        <v>1</v>
      </c>
      <c r="AZ89" s="57">
        <v>1</v>
      </c>
      <c r="BA89" s="57">
        <v>1</v>
      </c>
      <c r="BB89" s="57">
        <v>1</v>
      </c>
      <c r="BC89" s="57">
        <v>1</v>
      </c>
      <c r="BD89" s="57">
        <v>1</v>
      </c>
      <c r="BE89" s="57">
        <v>1</v>
      </c>
      <c r="BF89" s="57">
        <v>1</v>
      </c>
      <c r="BG89" s="57">
        <v>1</v>
      </c>
      <c r="BH89" s="57">
        <v>1</v>
      </c>
      <c r="BI89" s="57">
        <v>1</v>
      </c>
      <c r="BJ89" s="57">
        <v>1</v>
      </c>
      <c r="BK89" s="57">
        <v>1</v>
      </c>
      <c r="BL89" s="57">
        <v>1</v>
      </c>
      <c r="BM89" s="57">
        <v>1</v>
      </c>
      <c r="BN89" s="57">
        <v>1</v>
      </c>
      <c r="BO89" s="57">
        <v>1</v>
      </c>
      <c r="BP89" s="57">
        <v>1</v>
      </c>
      <c r="BQ89" s="57">
        <v>1</v>
      </c>
      <c r="BR89" s="57">
        <v>1</v>
      </c>
      <c r="BS89" s="57">
        <v>1</v>
      </c>
      <c r="BT89" s="57">
        <v>1</v>
      </c>
      <c r="BU89" s="57">
        <v>1</v>
      </c>
      <c r="BW89" s="50">
        <f t="shared" si="13"/>
        <v>12</v>
      </c>
      <c r="BX89" s="50">
        <f t="shared" si="14"/>
        <v>12</v>
      </c>
      <c r="BY89" s="50">
        <f t="shared" si="15"/>
        <v>12</v>
      </c>
      <c r="BZ89" s="50">
        <f t="shared" si="16"/>
        <v>12</v>
      </c>
      <c r="CA89" s="50">
        <f t="shared" si="17"/>
        <v>12</v>
      </c>
    </row>
    <row r="90" spans="1:79" x14ac:dyDescent="0.2">
      <c r="A90" s="56" t="s">
        <v>99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W90" s="50">
        <f t="shared" si="13"/>
        <v>0</v>
      </c>
      <c r="BX90" s="50">
        <f t="shared" si="14"/>
        <v>0</v>
      </c>
      <c r="BY90" s="50">
        <f t="shared" si="15"/>
        <v>0</v>
      </c>
      <c r="BZ90" s="50">
        <f t="shared" si="16"/>
        <v>0</v>
      </c>
      <c r="CA90" s="50">
        <f t="shared" si="17"/>
        <v>0</v>
      </c>
    </row>
    <row r="91" spans="1:79" x14ac:dyDescent="0.2">
      <c r="A91" s="56" t="s">
        <v>130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W91" s="50">
        <f t="shared" si="13"/>
        <v>0</v>
      </c>
      <c r="BX91" s="50">
        <f t="shared" si="14"/>
        <v>0</v>
      </c>
      <c r="BY91" s="50">
        <f t="shared" si="15"/>
        <v>0</v>
      </c>
      <c r="BZ91" s="50">
        <f t="shared" si="16"/>
        <v>0</v>
      </c>
      <c r="CA91" s="50">
        <f t="shared" si="17"/>
        <v>0</v>
      </c>
    </row>
    <row r="92" spans="1:79" x14ac:dyDescent="0.2">
      <c r="A92" s="58" t="s">
        <v>102</v>
      </c>
      <c r="B92" s="57">
        <v>95945</v>
      </c>
      <c r="C92" s="57">
        <v>95822</v>
      </c>
      <c r="D92" s="57">
        <v>96367</v>
      </c>
      <c r="E92" s="57">
        <v>96567</v>
      </c>
      <c r="F92" s="57">
        <v>96884</v>
      </c>
      <c r="G92" s="57">
        <v>97163</v>
      </c>
      <c r="H92" s="57">
        <v>97458</v>
      </c>
      <c r="I92" s="57">
        <v>97466</v>
      </c>
      <c r="J92" s="57">
        <v>97594</v>
      </c>
      <c r="K92" s="57">
        <v>97705</v>
      </c>
      <c r="L92" s="57">
        <v>97812</v>
      </c>
      <c r="M92" s="57">
        <v>97915</v>
      </c>
      <c r="N92" s="57">
        <v>98019</v>
      </c>
      <c r="O92" s="57">
        <v>98121</v>
      </c>
      <c r="P92" s="57">
        <v>98222</v>
      </c>
      <c r="Q92" s="57">
        <v>98338</v>
      </c>
      <c r="R92" s="57">
        <v>98451</v>
      </c>
      <c r="S92" s="57">
        <v>98562</v>
      </c>
      <c r="T92" s="57">
        <v>98669</v>
      </c>
      <c r="U92" s="57">
        <v>98774</v>
      </c>
      <c r="V92" s="57">
        <v>98883</v>
      </c>
      <c r="W92" s="57">
        <v>98984</v>
      </c>
      <c r="X92" s="57">
        <v>99085</v>
      </c>
      <c r="Y92" s="57">
        <v>99182</v>
      </c>
      <c r="Z92" s="57">
        <v>99281</v>
      </c>
      <c r="AA92" s="57">
        <v>99381</v>
      </c>
      <c r="AB92" s="57">
        <v>99479</v>
      </c>
      <c r="AC92" s="57">
        <v>99591</v>
      </c>
      <c r="AD92" s="57">
        <v>99702</v>
      </c>
      <c r="AE92" s="57">
        <v>99809</v>
      </c>
      <c r="AF92" s="57">
        <v>99915</v>
      </c>
      <c r="AG92" s="57">
        <v>100021</v>
      </c>
      <c r="AH92" s="57">
        <v>100127</v>
      </c>
      <c r="AI92" s="57">
        <v>100226</v>
      </c>
      <c r="AJ92" s="57">
        <v>100322</v>
      </c>
      <c r="AK92" s="57">
        <v>100411</v>
      </c>
      <c r="AL92" s="57">
        <v>100504</v>
      </c>
      <c r="AM92" s="57">
        <v>100596</v>
      </c>
      <c r="AN92" s="57">
        <v>100690</v>
      </c>
      <c r="AO92" s="57">
        <v>100796</v>
      </c>
      <c r="AP92" s="57">
        <v>100904</v>
      </c>
      <c r="AQ92" s="57">
        <v>101005</v>
      </c>
      <c r="AR92" s="57">
        <v>101104</v>
      </c>
      <c r="AS92" s="57">
        <v>101202</v>
      </c>
      <c r="AT92" s="57">
        <v>101299</v>
      </c>
      <c r="AU92" s="57">
        <v>101391</v>
      </c>
      <c r="AV92" s="57">
        <v>101483</v>
      </c>
      <c r="AW92" s="57">
        <v>101573</v>
      </c>
      <c r="AX92" s="57">
        <v>101665</v>
      </c>
      <c r="AY92" s="57">
        <v>101755</v>
      </c>
      <c r="AZ92" s="57">
        <v>101846</v>
      </c>
      <c r="BA92" s="57">
        <v>101947</v>
      </c>
      <c r="BB92" s="57">
        <v>102048</v>
      </c>
      <c r="BC92" s="57">
        <v>102146</v>
      </c>
      <c r="BD92" s="57">
        <v>102244</v>
      </c>
      <c r="BE92" s="57">
        <v>102340</v>
      </c>
      <c r="BF92" s="57">
        <v>102438</v>
      </c>
      <c r="BG92" s="57">
        <v>102530</v>
      </c>
      <c r="BH92" s="57">
        <v>102619</v>
      </c>
      <c r="BI92" s="57">
        <v>102706</v>
      </c>
      <c r="BJ92" s="57">
        <v>102797</v>
      </c>
      <c r="BK92" s="57">
        <v>102889</v>
      </c>
      <c r="BL92" s="57">
        <v>102981</v>
      </c>
      <c r="BM92" s="57">
        <v>103082</v>
      </c>
      <c r="BN92" s="57">
        <v>103181</v>
      </c>
      <c r="BO92" s="57">
        <v>103273</v>
      </c>
      <c r="BP92" s="57">
        <v>103365</v>
      </c>
      <c r="BQ92" s="57">
        <v>103457</v>
      </c>
      <c r="BR92" s="57">
        <v>103549</v>
      </c>
      <c r="BS92" s="57">
        <v>103640</v>
      </c>
      <c r="BT92" s="57">
        <v>103729</v>
      </c>
      <c r="BU92" s="57">
        <v>103817</v>
      </c>
      <c r="BW92" s="50">
        <f t="shared" si="13"/>
        <v>1164698</v>
      </c>
      <c r="BX92" s="50">
        <f t="shared" si="14"/>
        <v>1183290</v>
      </c>
      <c r="BY92" s="50">
        <f t="shared" si="15"/>
        <v>1198265</v>
      </c>
      <c r="BZ92" s="50">
        <f t="shared" si="16"/>
        <v>1212547</v>
      </c>
      <c r="CA92" s="50">
        <f t="shared" si="17"/>
        <v>1226284</v>
      </c>
    </row>
    <row r="93" spans="1:79" x14ac:dyDescent="0.2">
      <c r="A93" s="56" t="s">
        <v>99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W93" s="50">
        <f t="shared" si="13"/>
        <v>0</v>
      </c>
      <c r="BX93" s="50">
        <f t="shared" si="14"/>
        <v>0</v>
      </c>
      <c r="BY93" s="50">
        <f t="shared" si="15"/>
        <v>0</v>
      </c>
      <c r="BZ93" s="50">
        <f t="shared" si="16"/>
        <v>0</v>
      </c>
      <c r="CA93" s="50">
        <f t="shared" si="17"/>
        <v>0</v>
      </c>
    </row>
    <row r="94" spans="1:79" x14ac:dyDescent="0.2">
      <c r="A94" s="56" t="s">
        <v>131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W94" s="50">
        <f t="shared" si="13"/>
        <v>0</v>
      </c>
      <c r="BX94" s="50">
        <f t="shared" si="14"/>
        <v>0</v>
      </c>
      <c r="BY94" s="50">
        <f t="shared" si="15"/>
        <v>0</v>
      </c>
      <c r="BZ94" s="50">
        <f t="shared" si="16"/>
        <v>0</v>
      </c>
      <c r="CA94" s="50">
        <f t="shared" si="17"/>
        <v>0</v>
      </c>
    </row>
    <row r="95" spans="1:79" x14ac:dyDescent="0.2">
      <c r="A95" s="58" t="s">
        <v>102</v>
      </c>
      <c r="B95" s="57">
        <v>21</v>
      </c>
      <c r="C95" s="57">
        <v>21</v>
      </c>
      <c r="D95" s="57">
        <v>19</v>
      </c>
      <c r="E95" s="57">
        <v>19</v>
      </c>
      <c r="F95" s="57">
        <v>19</v>
      </c>
      <c r="G95" s="57">
        <v>19</v>
      </c>
      <c r="H95" s="57">
        <v>19</v>
      </c>
      <c r="I95" s="57">
        <v>19</v>
      </c>
      <c r="J95" s="57">
        <v>19</v>
      </c>
      <c r="K95" s="57">
        <v>19</v>
      </c>
      <c r="L95" s="57">
        <v>19</v>
      </c>
      <c r="M95" s="57">
        <v>19</v>
      </c>
      <c r="N95" s="57">
        <v>19</v>
      </c>
      <c r="O95" s="57">
        <v>19</v>
      </c>
      <c r="P95" s="57">
        <v>19</v>
      </c>
      <c r="Q95" s="57">
        <v>19</v>
      </c>
      <c r="R95" s="57">
        <v>19</v>
      </c>
      <c r="S95" s="57">
        <v>19</v>
      </c>
      <c r="T95" s="57">
        <v>19</v>
      </c>
      <c r="U95" s="57">
        <v>19</v>
      </c>
      <c r="V95" s="57">
        <v>19</v>
      </c>
      <c r="W95" s="57">
        <v>19</v>
      </c>
      <c r="X95" s="57">
        <v>19</v>
      </c>
      <c r="Y95" s="57">
        <v>19</v>
      </c>
      <c r="Z95" s="57">
        <v>19</v>
      </c>
      <c r="AA95" s="57">
        <v>19</v>
      </c>
      <c r="AB95" s="57">
        <v>19</v>
      </c>
      <c r="AC95" s="57">
        <v>19</v>
      </c>
      <c r="AD95" s="57">
        <v>19</v>
      </c>
      <c r="AE95" s="57">
        <v>19</v>
      </c>
      <c r="AF95" s="57">
        <v>19</v>
      </c>
      <c r="AG95" s="57">
        <v>19</v>
      </c>
      <c r="AH95" s="57">
        <v>19</v>
      </c>
      <c r="AI95" s="57">
        <v>19</v>
      </c>
      <c r="AJ95" s="57">
        <v>19</v>
      </c>
      <c r="AK95" s="57">
        <v>19</v>
      </c>
      <c r="AL95" s="57">
        <v>19</v>
      </c>
      <c r="AM95" s="57">
        <v>19</v>
      </c>
      <c r="AN95" s="57">
        <v>19</v>
      </c>
      <c r="AO95" s="57">
        <v>19</v>
      </c>
      <c r="AP95" s="57">
        <v>19</v>
      </c>
      <c r="AQ95" s="57">
        <v>19</v>
      </c>
      <c r="AR95" s="57">
        <v>19</v>
      </c>
      <c r="AS95" s="57">
        <v>20</v>
      </c>
      <c r="AT95" s="57">
        <v>20</v>
      </c>
      <c r="AU95" s="57">
        <v>20</v>
      </c>
      <c r="AV95" s="57">
        <v>20</v>
      </c>
      <c r="AW95" s="57">
        <v>20</v>
      </c>
      <c r="AX95" s="57">
        <v>20</v>
      </c>
      <c r="AY95" s="57">
        <v>20</v>
      </c>
      <c r="AZ95" s="57">
        <v>20</v>
      </c>
      <c r="BA95" s="57">
        <v>20</v>
      </c>
      <c r="BB95" s="57">
        <v>20</v>
      </c>
      <c r="BC95" s="57">
        <v>20</v>
      </c>
      <c r="BD95" s="57">
        <v>20</v>
      </c>
      <c r="BE95" s="57">
        <v>20</v>
      </c>
      <c r="BF95" s="57">
        <v>20</v>
      </c>
      <c r="BG95" s="57">
        <v>20</v>
      </c>
      <c r="BH95" s="57">
        <v>20</v>
      </c>
      <c r="BI95" s="57">
        <v>20</v>
      </c>
      <c r="BJ95" s="57">
        <v>20</v>
      </c>
      <c r="BK95" s="57">
        <v>20</v>
      </c>
      <c r="BL95" s="57">
        <v>20</v>
      </c>
      <c r="BM95" s="57">
        <v>20</v>
      </c>
      <c r="BN95" s="57">
        <v>20</v>
      </c>
      <c r="BO95" s="57">
        <v>20</v>
      </c>
      <c r="BP95" s="57">
        <v>20</v>
      </c>
      <c r="BQ95" s="57">
        <v>20</v>
      </c>
      <c r="BR95" s="57">
        <v>20</v>
      </c>
      <c r="BS95" s="57">
        <v>20</v>
      </c>
      <c r="BT95" s="57">
        <v>20</v>
      </c>
      <c r="BU95" s="57">
        <v>20</v>
      </c>
      <c r="BW95" s="50">
        <f t="shared" si="13"/>
        <v>232</v>
      </c>
      <c r="BX95" s="50">
        <f t="shared" si="14"/>
        <v>228</v>
      </c>
      <c r="BY95" s="50">
        <f t="shared" si="15"/>
        <v>228</v>
      </c>
      <c r="BZ95" s="50">
        <f t="shared" si="16"/>
        <v>233</v>
      </c>
      <c r="CA95" s="50">
        <f t="shared" si="17"/>
        <v>240</v>
      </c>
    </row>
    <row r="96" spans="1:79" x14ac:dyDescent="0.2">
      <c r="A96" s="56" t="s">
        <v>99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W96" s="50">
        <f t="shared" si="13"/>
        <v>0</v>
      </c>
      <c r="BX96" s="50">
        <f t="shared" si="14"/>
        <v>0</v>
      </c>
      <c r="BY96" s="50">
        <f t="shared" si="15"/>
        <v>0</v>
      </c>
      <c r="BZ96" s="50">
        <f t="shared" si="16"/>
        <v>0</v>
      </c>
      <c r="CA96" s="50">
        <f t="shared" si="17"/>
        <v>0</v>
      </c>
    </row>
    <row r="97" spans="1:79" x14ac:dyDescent="0.2">
      <c r="A97" s="56" t="s">
        <v>132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W97" s="50">
        <f t="shared" si="13"/>
        <v>0</v>
      </c>
      <c r="BX97" s="50">
        <f t="shared" si="14"/>
        <v>0</v>
      </c>
      <c r="BY97" s="50">
        <f t="shared" si="15"/>
        <v>0</v>
      </c>
      <c r="BZ97" s="50">
        <f t="shared" si="16"/>
        <v>0</v>
      </c>
      <c r="CA97" s="50">
        <f t="shared" si="17"/>
        <v>0</v>
      </c>
    </row>
    <row r="98" spans="1:79" x14ac:dyDescent="0.2">
      <c r="A98" s="58" t="s">
        <v>102</v>
      </c>
      <c r="B98" s="57">
        <v>8</v>
      </c>
      <c r="C98" s="57">
        <v>8</v>
      </c>
      <c r="D98" s="57">
        <v>8</v>
      </c>
      <c r="E98" s="57">
        <v>8</v>
      </c>
      <c r="F98" s="57">
        <v>8</v>
      </c>
      <c r="G98" s="57">
        <v>8</v>
      </c>
      <c r="H98" s="57">
        <v>8</v>
      </c>
      <c r="I98" s="57">
        <v>7</v>
      </c>
      <c r="J98" s="57">
        <v>7</v>
      </c>
      <c r="K98" s="57">
        <v>7</v>
      </c>
      <c r="L98" s="57">
        <v>7</v>
      </c>
      <c r="M98" s="57">
        <v>7</v>
      </c>
      <c r="N98" s="57">
        <v>7</v>
      </c>
      <c r="O98" s="57">
        <v>7</v>
      </c>
      <c r="P98" s="57">
        <v>7</v>
      </c>
      <c r="Q98" s="57">
        <v>7</v>
      </c>
      <c r="R98" s="57">
        <v>7</v>
      </c>
      <c r="S98" s="57">
        <v>7</v>
      </c>
      <c r="T98" s="57">
        <v>7</v>
      </c>
      <c r="U98" s="57">
        <v>7</v>
      </c>
      <c r="V98" s="57">
        <v>7</v>
      </c>
      <c r="W98" s="57">
        <v>7</v>
      </c>
      <c r="X98" s="57">
        <v>7</v>
      </c>
      <c r="Y98" s="57">
        <v>7</v>
      </c>
      <c r="Z98" s="57">
        <v>7</v>
      </c>
      <c r="AA98" s="57">
        <v>7</v>
      </c>
      <c r="AB98" s="57">
        <v>7</v>
      </c>
      <c r="AC98" s="57">
        <v>7</v>
      </c>
      <c r="AD98" s="57">
        <v>7</v>
      </c>
      <c r="AE98" s="57">
        <v>7</v>
      </c>
      <c r="AF98" s="57">
        <v>7</v>
      </c>
      <c r="AG98" s="57">
        <v>7</v>
      </c>
      <c r="AH98" s="57">
        <v>7</v>
      </c>
      <c r="AI98" s="57">
        <v>7</v>
      </c>
      <c r="AJ98" s="57">
        <v>7</v>
      </c>
      <c r="AK98" s="57">
        <v>7</v>
      </c>
      <c r="AL98" s="57">
        <v>7</v>
      </c>
      <c r="AM98" s="57">
        <v>7</v>
      </c>
      <c r="AN98" s="57">
        <v>7</v>
      </c>
      <c r="AO98" s="57">
        <v>7</v>
      </c>
      <c r="AP98" s="57">
        <v>7</v>
      </c>
      <c r="AQ98" s="57">
        <v>7</v>
      </c>
      <c r="AR98" s="57">
        <v>7</v>
      </c>
      <c r="AS98" s="57">
        <v>7</v>
      </c>
      <c r="AT98" s="57">
        <v>7</v>
      </c>
      <c r="AU98" s="57">
        <v>7</v>
      </c>
      <c r="AV98" s="57">
        <v>7</v>
      </c>
      <c r="AW98" s="57">
        <v>7</v>
      </c>
      <c r="AX98" s="57">
        <v>7</v>
      </c>
      <c r="AY98" s="57">
        <v>7</v>
      </c>
      <c r="AZ98" s="57">
        <v>7</v>
      </c>
      <c r="BA98" s="57">
        <v>7</v>
      </c>
      <c r="BB98" s="57">
        <v>7</v>
      </c>
      <c r="BC98" s="57">
        <v>7</v>
      </c>
      <c r="BD98" s="57">
        <v>7</v>
      </c>
      <c r="BE98" s="57">
        <v>7</v>
      </c>
      <c r="BF98" s="57">
        <v>7</v>
      </c>
      <c r="BG98" s="57">
        <v>7</v>
      </c>
      <c r="BH98" s="57">
        <v>7</v>
      </c>
      <c r="BI98" s="57">
        <v>7</v>
      </c>
      <c r="BJ98" s="57">
        <v>7</v>
      </c>
      <c r="BK98" s="57">
        <v>7</v>
      </c>
      <c r="BL98" s="57">
        <v>7</v>
      </c>
      <c r="BM98" s="57">
        <v>7</v>
      </c>
      <c r="BN98" s="57">
        <v>7</v>
      </c>
      <c r="BO98" s="57">
        <v>7</v>
      </c>
      <c r="BP98" s="57">
        <v>7</v>
      </c>
      <c r="BQ98" s="57">
        <v>7</v>
      </c>
      <c r="BR98" s="57">
        <v>7</v>
      </c>
      <c r="BS98" s="57">
        <v>7</v>
      </c>
      <c r="BT98" s="57">
        <v>7</v>
      </c>
      <c r="BU98" s="57">
        <v>7</v>
      </c>
      <c r="BW98" s="50">
        <f t="shared" si="13"/>
        <v>91</v>
      </c>
      <c r="BX98" s="50">
        <f t="shared" si="14"/>
        <v>84</v>
      </c>
      <c r="BY98" s="50">
        <f t="shared" si="15"/>
        <v>84</v>
      </c>
      <c r="BZ98" s="50">
        <f t="shared" si="16"/>
        <v>84</v>
      </c>
      <c r="CA98" s="50">
        <f t="shared" si="17"/>
        <v>84</v>
      </c>
    </row>
    <row r="99" spans="1:79" x14ac:dyDescent="0.2">
      <c r="A99" s="56" t="s">
        <v>99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W99" s="50">
        <f t="shared" si="13"/>
        <v>0</v>
      </c>
      <c r="BX99" s="50">
        <f t="shared" si="14"/>
        <v>0</v>
      </c>
      <c r="BY99" s="50">
        <f t="shared" si="15"/>
        <v>0</v>
      </c>
      <c r="BZ99" s="50">
        <f t="shared" si="16"/>
        <v>0</v>
      </c>
      <c r="CA99" s="50">
        <f t="shared" si="17"/>
        <v>0</v>
      </c>
    </row>
    <row r="100" spans="1:79" x14ac:dyDescent="0.2">
      <c r="A100" s="56" t="s">
        <v>133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W100" s="50">
        <f t="shared" si="13"/>
        <v>0</v>
      </c>
      <c r="BX100" s="50">
        <f t="shared" si="14"/>
        <v>0</v>
      </c>
      <c r="BY100" s="50">
        <f t="shared" si="15"/>
        <v>0</v>
      </c>
      <c r="BZ100" s="50">
        <f t="shared" si="16"/>
        <v>0</v>
      </c>
      <c r="CA100" s="50">
        <f t="shared" si="17"/>
        <v>0</v>
      </c>
    </row>
    <row r="101" spans="1:79" x14ac:dyDescent="0.2">
      <c r="A101" s="58" t="s">
        <v>102</v>
      </c>
      <c r="B101" s="57">
        <v>4</v>
      </c>
      <c r="C101" s="57">
        <v>4</v>
      </c>
      <c r="D101" s="57">
        <v>4</v>
      </c>
      <c r="E101" s="57">
        <v>4</v>
      </c>
      <c r="F101" s="57">
        <v>4</v>
      </c>
      <c r="G101" s="57">
        <v>3</v>
      </c>
      <c r="H101" s="57">
        <v>3</v>
      </c>
      <c r="I101" s="57">
        <v>3</v>
      </c>
      <c r="J101" s="57">
        <v>3</v>
      </c>
      <c r="K101" s="57">
        <v>3</v>
      </c>
      <c r="L101" s="57">
        <v>3</v>
      </c>
      <c r="M101" s="57">
        <v>3</v>
      </c>
      <c r="N101" s="57">
        <v>3</v>
      </c>
      <c r="O101" s="57">
        <v>3</v>
      </c>
      <c r="P101" s="57">
        <v>3</v>
      </c>
      <c r="Q101" s="57">
        <v>3</v>
      </c>
      <c r="R101" s="57">
        <v>3</v>
      </c>
      <c r="S101" s="57">
        <v>3</v>
      </c>
      <c r="T101" s="57">
        <v>3</v>
      </c>
      <c r="U101" s="57">
        <v>3</v>
      </c>
      <c r="V101" s="57">
        <v>3</v>
      </c>
      <c r="W101" s="57">
        <v>3</v>
      </c>
      <c r="X101" s="57">
        <v>3</v>
      </c>
      <c r="Y101" s="57">
        <v>3</v>
      </c>
      <c r="Z101" s="57">
        <v>3</v>
      </c>
      <c r="AA101" s="57">
        <v>3</v>
      </c>
      <c r="AB101" s="57">
        <v>3</v>
      </c>
      <c r="AC101" s="57">
        <v>3</v>
      </c>
      <c r="AD101" s="57">
        <v>3</v>
      </c>
      <c r="AE101" s="57">
        <v>3</v>
      </c>
      <c r="AF101" s="57">
        <v>3</v>
      </c>
      <c r="AG101" s="57">
        <v>3</v>
      </c>
      <c r="AH101" s="57">
        <v>3</v>
      </c>
      <c r="AI101" s="57">
        <v>3</v>
      </c>
      <c r="AJ101" s="57">
        <v>3</v>
      </c>
      <c r="AK101" s="57">
        <v>3</v>
      </c>
      <c r="AL101" s="57">
        <v>3</v>
      </c>
      <c r="AM101" s="57">
        <v>3</v>
      </c>
      <c r="AN101" s="57">
        <v>3</v>
      </c>
      <c r="AO101" s="57">
        <v>3</v>
      </c>
      <c r="AP101" s="57">
        <v>3</v>
      </c>
      <c r="AQ101" s="57">
        <v>3</v>
      </c>
      <c r="AR101" s="57">
        <v>3</v>
      </c>
      <c r="AS101" s="57">
        <v>3</v>
      </c>
      <c r="AT101" s="57">
        <v>3</v>
      </c>
      <c r="AU101" s="57">
        <v>3</v>
      </c>
      <c r="AV101" s="57">
        <v>3</v>
      </c>
      <c r="AW101" s="57">
        <v>3</v>
      </c>
      <c r="AX101" s="57">
        <v>3</v>
      </c>
      <c r="AY101" s="57">
        <v>3</v>
      </c>
      <c r="AZ101" s="57">
        <v>3</v>
      </c>
      <c r="BA101" s="57">
        <v>3</v>
      </c>
      <c r="BB101" s="57">
        <v>3</v>
      </c>
      <c r="BC101" s="57">
        <v>3</v>
      </c>
      <c r="BD101" s="57">
        <v>3</v>
      </c>
      <c r="BE101" s="57">
        <v>3</v>
      </c>
      <c r="BF101" s="57">
        <v>3</v>
      </c>
      <c r="BG101" s="57">
        <v>3</v>
      </c>
      <c r="BH101" s="57">
        <v>3</v>
      </c>
      <c r="BI101" s="57">
        <v>3</v>
      </c>
      <c r="BJ101" s="57">
        <v>3</v>
      </c>
      <c r="BK101" s="57">
        <v>3</v>
      </c>
      <c r="BL101" s="57">
        <v>3</v>
      </c>
      <c r="BM101" s="57">
        <v>3</v>
      </c>
      <c r="BN101" s="57">
        <v>3</v>
      </c>
      <c r="BO101" s="57">
        <v>3</v>
      </c>
      <c r="BP101" s="57">
        <v>3</v>
      </c>
      <c r="BQ101" s="57">
        <v>3</v>
      </c>
      <c r="BR101" s="57">
        <v>3</v>
      </c>
      <c r="BS101" s="57">
        <v>3</v>
      </c>
      <c r="BT101" s="57">
        <v>3</v>
      </c>
      <c r="BU101" s="57">
        <v>3</v>
      </c>
      <c r="BW101" s="50">
        <f t="shared" si="13"/>
        <v>41</v>
      </c>
      <c r="BX101" s="50">
        <f t="shared" si="14"/>
        <v>36</v>
      </c>
      <c r="BY101" s="50">
        <f t="shared" si="15"/>
        <v>36</v>
      </c>
      <c r="BZ101" s="50">
        <f t="shared" si="16"/>
        <v>36</v>
      </c>
      <c r="CA101" s="50">
        <f t="shared" si="17"/>
        <v>36</v>
      </c>
    </row>
    <row r="102" spans="1:79" x14ac:dyDescent="0.2">
      <c r="A102" s="56" t="s">
        <v>99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W102" s="50">
        <f t="shared" si="13"/>
        <v>0</v>
      </c>
      <c r="BX102" s="50">
        <f t="shared" si="14"/>
        <v>0</v>
      </c>
      <c r="BY102" s="50">
        <f t="shared" si="15"/>
        <v>0</v>
      </c>
      <c r="BZ102" s="50">
        <f t="shared" si="16"/>
        <v>0</v>
      </c>
      <c r="CA102" s="50">
        <f t="shared" si="17"/>
        <v>0</v>
      </c>
    </row>
    <row r="103" spans="1:79" x14ac:dyDescent="0.2">
      <c r="A103" s="56" t="s">
        <v>134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W103" s="50">
        <f t="shared" si="13"/>
        <v>0</v>
      </c>
      <c r="BX103" s="50">
        <f t="shared" si="14"/>
        <v>0</v>
      </c>
      <c r="BY103" s="50">
        <f t="shared" si="15"/>
        <v>0</v>
      </c>
      <c r="BZ103" s="50">
        <f t="shared" si="16"/>
        <v>0</v>
      </c>
      <c r="CA103" s="50">
        <f t="shared" si="17"/>
        <v>0</v>
      </c>
    </row>
    <row r="104" spans="1:79" x14ac:dyDescent="0.2">
      <c r="A104" s="58" t="s">
        <v>102</v>
      </c>
      <c r="B104" s="57">
        <v>27</v>
      </c>
      <c r="C104" s="57">
        <v>27</v>
      </c>
      <c r="D104" s="57">
        <v>27</v>
      </c>
      <c r="E104" s="57">
        <v>27</v>
      </c>
      <c r="F104" s="57">
        <v>27</v>
      </c>
      <c r="G104" s="57">
        <v>27</v>
      </c>
      <c r="H104" s="57">
        <v>27</v>
      </c>
      <c r="I104" s="57">
        <v>27</v>
      </c>
      <c r="J104" s="57">
        <v>27</v>
      </c>
      <c r="K104" s="57">
        <v>27</v>
      </c>
      <c r="L104" s="57">
        <v>27</v>
      </c>
      <c r="M104" s="57">
        <v>27</v>
      </c>
      <c r="N104" s="57">
        <v>27</v>
      </c>
      <c r="O104" s="57">
        <v>27</v>
      </c>
      <c r="P104" s="57">
        <v>27</v>
      </c>
      <c r="Q104" s="57">
        <v>27</v>
      </c>
      <c r="R104" s="57">
        <v>27</v>
      </c>
      <c r="S104" s="57">
        <v>27</v>
      </c>
      <c r="T104" s="57">
        <v>27</v>
      </c>
      <c r="U104" s="57">
        <v>27</v>
      </c>
      <c r="V104" s="57">
        <v>27</v>
      </c>
      <c r="W104" s="57">
        <v>27</v>
      </c>
      <c r="X104" s="57">
        <v>27</v>
      </c>
      <c r="Y104" s="57">
        <v>27</v>
      </c>
      <c r="Z104" s="57">
        <v>27</v>
      </c>
      <c r="AA104" s="57">
        <v>27</v>
      </c>
      <c r="AB104" s="57">
        <v>27</v>
      </c>
      <c r="AC104" s="57">
        <v>27</v>
      </c>
      <c r="AD104" s="57">
        <v>27</v>
      </c>
      <c r="AE104" s="57">
        <v>27</v>
      </c>
      <c r="AF104" s="57">
        <v>27</v>
      </c>
      <c r="AG104" s="57">
        <v>27</v>
      </c>
      <c r="AH104" s="57">
        <v>27</v>
      </c>
      <c r="AI104" s="57">
        <v>27</v>
      </c>
      <c r="AJ104" s="57">
        <v>27</v>
      </c>
      <c r="AK104" s="57">
        <v>27</v>
      </c>
      <c r="AL104" s="57">
        <v>27</v>
      </c>
      <c r="AM104" s="57">
        <v>27</v>
      </c>
      <c r="AN104" s="57">
        <v>27</v>
      </c>
      <c r="AO104" s="57">
        <v>27</v>
      </c>
      <c r="AP104" s="57">
        <v>27</v>
      </c>
      <c r="AQ104" s="57">
        <v>27</v>
      </c>
      <c r="AR104" s="57">
        <v>27</v>
      </c>
      <c r="AS104" s="57">
        <v>27</v>
      </c>
      <c r="AT104" s="57">
        <v>27</v>
      </c>
      <c r="AU104" s="57">
        <v>27</v>
      </c>
      <c r="AV104" s="57">
        <v>27</v>
      </c>
      <c r="AW104" s="57">
        <v>27</v>
      </c>
      <c r="AX104" s="57">
        <v>27</v>
      </c>
      <c r="AY104" s="57">
        <v>27</v>
      </c>
      <c r="AZ104" s="57">
        <v>27</v>
      </c>
      <c r="BA104" s="57">
        <v>27</v>
      </c>
      <c r="BB104" s="57">
        <v>27</v>
      </c>
      <c r="BC104" s="57">
        <v>27</v>
      </c>
      <c r="BD104" s="57">
        <v>27</v>
      </c>
      <c r="BE104" s="57">
        <v>27</v>
      </c>
      <c r="BF104" s="57">
        <v>27</v>
      </c>
      <c r="BG104" s="57">
        <v>27</v>
      </c>
      <c r="BH104" s="57">
        <v>27</v>
      </c>
      <c r="BI104" s="57">
        <v>27</v>
      </c>
      <c r="BJ104" s="57">
        <v>27</v>
      </c>
      <c r="BK104" s="57">
        <v>27</v>
      </c>
      <c r="BL104" s="57">
        <v>27</v>
      </c>
      <c r="BM104" s="57">
        <v>27</v>
      </c>
      <c r="BN104" s="57">
        <v>27</v>
      </c>
      <c r="BO104" s="57">
        <v>27</v>
      </c>
      <c r="BP104" s="57">
        <v>27</v>
      </c>
      <c r="BQ104" s="57">
        <v>27</v>
      </c>
      <c r="BR104" s="57">
        <v>27</v>
      </c>
      <c r="BS104" s="57">
        <v>27</v>
      </c>
      <c r="BT104" s="57">
        <v>27</v>
      </c>
      <c r="BU104" s="57">
        <v>27</v>
      </c>
      <c r="BW104" s="50">
        <f t="shared" si="13"/>
        <v>324</v>
      </c>
      <c r="BX104" s="50">
        <f t="shared" si="14"/>
        <v>324</v>
      </c>
      <c r="BY104" s="50">
        <f t="shared" si="15"/>
        <v>324</v>
      </c>
      <c r="BZ104" s="50">
        <f t="shared" si="16"/>
        <v>324</v>
      </c>
      <c r="CA104" s="50">
        <f t="shared" si="17"/>
        <v>324</v>
      </c>
    </row>
    <row r="105" spans="1:79" x14ac:dyDescent="0.2">
      <c r="A105" s="56" t="s">
        <v>99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W105" s="50">
        <f t="shared" si="13"/>
        <v>0</v>
      </c>
      <c r="BX105" s="50">
        <f t="shared" si="14"/>
        <v>0</v>
      </c>
      <c r="BY105" s="50">
        <f t="shared" si="15"/>
        <v>0</v>
      </c>
      <c r="BZ105" s="50">
        <f t="shared" si="16"/>
        <v>0</v>
      </c>
      <c r="CA105" s="50">
        <f t="shared" si="17"/>
        <v>0</v>
      </c>
    </row>
    <row r="106" spans="1:79" x14ac:dyDescent="0.2">
      <c r="A106" s="56" t="s">
        <v>135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W106" s="50">
        <f t="shared" si="13"/>
        <v>0</v>
      </c>
      <c r="BX106" s="50">
        <f t="shared" si="14"/>
        <v>0</v>
      </c>
      <c r="BY106" s="50">
        <f t="shared" si="15"/>
        <v>0</v>
      </c>
      <c r="BZ106" s="50">
        <f t="shared" si="16"/>
        <v>0</v>
      </c>
      <c r="CA106" s="50">
        <f t="shared" si="17"/>
        <v>0</v>
      </c>
    </row>
    <row r="107" spans="1:79" x14ac:dyDescent="0.2">
      <c r="A107" s="58" t="s">
        <v>102</v>
      </c>
      <c r="B107" s="57">
        <v>1</v>
      </c>
      <c r="C107" s="57">
        <v>1</v>
      </c>
      <c r="D107" s="57">
        <v>1</v>
      </c>
      <c r="E107" s="57">
        <v>1</v>
      </c>
      <c r="F107" s="57">
        <v>1</v>
      </c>
      <c r="G107" s="57">
        <v>1</v>
      </c>
      <c r="H107" s="57">
        <v>1</v>
      </c>
      <c r="I107" s="57">
        <v>1</v>
      </c>
      <c r="J107" s="57">
        <v>1</v>
      </c>
      <c r="K107" s="57">
        <v>1</v>
      </c>
      <c r="L107" s="57">
        <v>1</v>
      </c>
      <c r="M107" s="57">
        <v>1</v>
      </c>
      <c r="N107" s="57">
        <v>1</v>
      </c>
      <c r="O107" s="57">
        <v>1</v>
      </c>
      <c r="P107" s="57">
        <v>1</v>
      </c>
      <c r="Q107" s="57">
        <v>1</v>
      </c>
      <c r="R107" s="57">
        <v>1</v>
      </c>
      <c r="S107" s="57">
        <v>1</v>
      </c>
      <c r="T107" s="57">
        <v>1</v>
      </c>
      <c r="U107" s="57">
        <v>1</v>
      </c>
      <c r="V107" s="57">
        <v>1</v>
      </c>
      <c r="W107" s="57">
        <v>1</v>
      </c>
      <c r="X107" s="57">
        <v>1</v>
      </c>
      <c r="Y107" s="57">
        <v>1</v>
      </c>
      <c r="Z107" s="57">
        <v>1</v>
      </c>
      <c r="AA107" s="57">
        <v>1</v>
      </c>
      <c r="AB107" s="57">
        <v>1</v>
      </c>
      <c r="AC107" s="57">
        <v>1</v>
      </c>
      <c r="AD107" s="57">
        <v>1</v>
      </c>
      <c r="AE107" s="57">
        <v>1</v>
      </c>
      <c r="AF107" s="57">
        <v>1</v>
      </c>
      <c r="AG107" s="57">
        <v>1</v>
      </c>
      <c r="AH107" s="57">
        <v>1</v>
      </c>
      <c r="AI107" s="57">
        <v>1</v>
      </c>
      <c r="AJ107" s="57">
        <v>1</v>
      </c>
      <c r="AK107" s="57">
        <v>1</v>
      </c>
      <c r="AL107" s="57">
        <v>1</v>
      </c>
      <c r="AM107" s="57">
        <v>1</v>
      </c>
      <c r="AN107" s="57">
        <v>1</v>
      </c>
      <c r="AO107" s="57">
        <v>1</v>
      </c>
      <c r="AP107" s="57">
        <v>1</v>
      </c>
      <c r="AQ107" s="57">
        <v>1</v>
      </c>
      <c r="AR107" s="57">
        <v>1</v>
      </c>
      <c r="AS107" s="57">
        <v>1</v>
      </c>
      <c r="AT107" s="57">
        <v>1</v>
      </c>
      <c r="AU107" s="57">
        <v>1</v>
      </c>
      <c r="AV107" s="57">
        <v>1</v>
      </c>
      <c r="AW107" s="57">
        <v>1</v>
      </c>
      <c r="AX107" s="57">
        <v>1</v>
      </c>
      <c r="AY107" s="57">
        <v>1</v>
      </c>
      <c r="AZ107" s="57">
        <v>1</v>
      </c>
      <c r="BA107" s="57">
        <v>1</v>
      </c>
      <c r="BB107" s="57">
        <v>1</v>
      </c>
      <c r="BC107" s="57">
        <v>1</v>
      </c>
      <c r="BD107" s="57">
        <v>1</v>
      </c>
      <c r="BE107" s="57">
        <v>1</v>
      </c>
      <c r="BF107" s="57">
        <v>1</v>
      </c>
      <c r="BG107" s="57">
        <v>1</v>
      </c>
      <c r="BH107" s="57">
        <v>1</v>
      </c>
      <c r="BI107" s="57">
        <v>1</v>
      </c>
      <c r="BJ107" s="57">
        <v>1</v>
      </c>
      <c r="BK107" s="57">
        <v>1</v>
      </c>
      <c r="BL107" s="57">
        <v>1</v>
      </c>
      <c r="BM107" s="57">
        <v>1</v>
      </c>
      <c r="BN107" s="57">
        <v>1</v>
      </c>
      <c r="BO107" s="57">
        <v>1</v>
      </c>
      <c r="BP107" s="57">
        <v>1</v>
      </c>
      <c r="BQ107" s="57">
        <v>1</v>
      </c>
      <c r="BR107" s="57">
        <v>1</v>
      </c>
      <c r="BS107" s="57">
        <v>1</v>
      </c>
      <c r="BT107" s="57">
        <v>1</v>
      </c>
      <c r="BU107" s="57">
        <v>1</v>
      </c>
      <c r="BW107" s="50">
        <f t="shared" si="13"/>
        <v>12</v>
      </c>
      <c r="BX107" s="50">
        <f t="shared" si="14"/>
        <v>12</v>
      </c>
      <c r="BY107" s="50">
        <f t="shared" si="15"/>
        <v>12</v>
      </c>
      <c r="BZ107" s="50">
        <f t="shared" si="16"/>
        <v>12</v>
      </c>
      <c r="CA107" s="50">
        <f t="shared" si="17"/>
        <v>12</v>
      </c>
    </row>
    <row r="108" spans="1:79" x14ac:dyDescent="0.2">
      <c r="A108" s="56" t="s">
        <v>99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W108" s="50">
        <f t="shared" si="13"/>
        <v>0</v>
      </c>
      <c r="BX108" s="50">
        <f t="shared" si="14"/>
        <v>0</v>
      </c>
      <c r="BY108" s="50">
        <f t="shared" si="15"/>
        <v>0</v>
      </c>
      <c r="BZ108" s="50">
        <f t="shared" si="16"/>
        <v>0</v>
      </c>
      <c r="CA108" s="50">
        <f t="shared" si="17"/>
        <v>0</v>
      </c>
    </row>
    <row r="109" spans="1:79" x14ac:dyDescent="0.2">
      <c r="A109" s="56" t="s">
        <v>136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W109" s="50">
        <f t="shared" si="13"/>
        <v>0</v>
      </c>
      <c r="BX109" s="50">
        <f t="shared" si="14"/>
        <v>0</v>
      </c>
      <c r="BY109" s="50">
        <f t="shared" si="15"/>
        <v>0</v>
      </c>
      <c r="BZ109" s="50">
        <f t="shared" si="16"/>
        <v>0</v>
      </c>
      <c r="CA109" s="50">
        <f t="shared" si="17"/>
        <v>0</v>
      </c>
    </row>
    <row r="110" spans="1:79" x14ac:dyDescent="0.2">
      <c r="A110" s="58" t="s">
        <v>102</v>
      </c>
      <c r="B110" s="57">
        <v>4</v>
      </c>
      <c r="C110" s="57">
        <v>4</v>
      </c>
      <c r="D110" s="57">
        <v>3</v>
      </c>
      <c r="E110" s="57">
        <v>3</v>
      </c>
      <c r="F110" s="57">
        <v>3</v>
      </c>
      <c r="G110" s="57">
        <v>3</v>
      </c>
      <c r="H110" s="57">
        <v>4</v>
      </c>
      <c r="I110" s="57">
        <v>4</v>
      </c>
      <c r="J110" s="57">
        <v>4</v>
      </c>
      <c r="K110" s="57">
        <v>4</v>
      </c>
      <c r="L110" s="57">
        <v>4</v>
      </c>
      <c r="M110" s="57">
        <v>4</v>
      </c>
      <c r="N110" s="57">
        <v>4</v>
      </c>
      <c r="O110" s="57">
        <v>4</v>
      </c>
      <c r="P110" s="57">
        <v>4</v>
      </c>
      <c r="Q110" s="57">
        <v>4</v>
      </c>
      <c r="R110" s="57">
        <v>4</v>
      </c>
      <c r="S110" s="57">
        <v>4</v>
      </c>
      <c r="T110" s="57">
        <v>4</v>
      </c>
      <c r="U110" s="57">
        <v>4</v>
      </c>
      <c r="V110" s="57">
        <v>4</v>
      </c>
      <c r="W110" s="57">
        <v>4</v>
      </c>
      <c r="X110" s="57">
        <v>4</v>
      </c>
      <c r="Y110" s="57">
        <v>4</v>
      </c>
      <c r="Z110" s="57">
        <v>4</v>
      </c>
      <c r="AA110" s="57">
        <v>4</v>
      </c>
      <c r="AB110" s="57">
        <v>4</v>
      </c>
      <c r="AC110" s="57">
        <v>4</v>
      </c>
      <c r="AD110" s="57">
        <v>4</v>
      </c>
      <c r="AE110" s="57">
        <v>4</v>
      </c>
      <c r="AF110" s="57">
        <v>4</v>
      </c>
      <c r="AG110" s="57">
        <v>4</v>
      </c>
      <c r="AH110" s="57">
        <v>4</v>
      </c>
      <c r="AI110" s="57">
        <v>4</v>
      </c>
      <c r="AJ110" s="57">
        <v>4</v>
      </c>
      <c r="AK110" s="57">
        <v>4</v>
      </c>
      <c r="AL110" s="57">
        <v>4</v>
      </c>
      <c r="AM110" s="57">
        <v>4</v>
      </c>
      <c r="AN110" s="57">
        <v>4</v>
      </c>
      <c r="AO110" s="57">
        <v>4</v>
      </c>
      <c r="AP110" s="57">
        <v>4</v>
      </c>
      <c r="AQ110" s="57">
        <v>4</v>
      </c>
      <c r="AR110" s="57">
        <v>4</v>
      </c>
      <c r="AS110" s="57">
        <v>4</v>
      </c>
      <c r="AT110" s="57">
        <v>4</v>
      </c>
      <c r="AU110" s="57">
        <v>4</v>
      </c>
      <c r="AV110" s="57">
        <v>4</v>
      </c>
      <c r="AW110" s="57">
        <v>4</v>
      </c>
      <c r="AX110" s="57">
        <v>4</v>
      </c>
      <c r="AY110" s="57">
        <v>4</v>
      </c>
      <c r="AZ110" s="57">
        <v>4</v>
      </c>
      <c r="BA110" s="57">
        <v>4</v>
      </c>
      <c r="BB110" s="57">
        <v>4</v>
      </c>
      <c r="BC110" s="57">
        <v>4</v>
      </c>
      <c r="BD110" s="57">
        <v>4</v>
      </c>
      <c r="BE110" s="57">
        <v>4</v>
      </c>
      <c r="BF110" s="57">
        <v>4</v>
      </c>
      <c r="BG110" s="57">
        <v>4</v>
      </c>
      <c r="BH110" s="57">
        <v>4</v>
      </c>
      <c r="BI110" s="57">
        <v>4</v>
      </c>
      <c r="BJ110" s="57">
        <v>4</v>
      </c>
      <c r="BK110" s="57">
        <v>4</v>
      </c>
      <c r="BL110" s="57">
        <v>4</v>
      </c>
      <c r="BM110" s="57">
        <v>4</v>
      </c>
      <c r="BN110" s="57">
        <v>4</v>
      </c>
      <c r="BO110" s="57">
        <v>4</v>
      </c>
      <c r="BP110" s="57">
        <v>4</v>
      </c>
      <c r="BQ110" s="57">
        <v>4</v>
      </c>
      <c r="BR110" s="57">
        <v>4</v>
      </c>
      <c r="BS110" s="57">
        <v>4</v>
      </c>
      <c r="BT110" s="57">
        <v>4</v>
      </c>
      <c r="BU110" s="57">
        <v>4</v>
      </c>
      <c r="BW110" s="50">
        <f t="shared" si="13"/>
        <v>44</v>
      </c>
      <c r="BX110" s="50">
        <f t="shared" si="14"/>
        <v>48</v>
      </c>
      <c r="BY110" s="50">
        <f t="shared" si="15"/>
        <v>48</v>
      </c>
      <c r="BZ110" s="50">
        <f t="shared" si="16"/>
        <v>48</v>
      </c>
      <c r="CA110" s="50">
        <f t="shared" si="17"/>
        <v>48</v>
      </c>
    </row>
    <row r="111" spans="1:79" x14ac:dyDescent="0.2">
      <c r="A111" s="56" t="s">
        <v>99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W111" s="50">
        <f t="shared" si="13"/>
        <v>0</v>
      </c>
      <c r="BX111" s="50">
        <f t="shared" si="14"/>
        <v>0</v>
      </c>
      <c r="BY111" s="50">
        <f t="shared" si="15"/>
        <v>0</v>
      </c>
      <c r="BZ111" s="50">
        <f t="shared" si="16"/>
        <v>0</v>
      </c>
      <c r="CA111" s="50">
        <f t="shared" si="17"/>
        <v>0</v>
      </c>
    </row>
    <row r="112" spans="1:79" x14ac:dyDescent="0.2">
      <c r="A112" s="56" t="s">
        <v>137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W112" s="50">
        <f t="shared" si="13"/>
        <v>0</v>
      </c>
      <c r="BX112" s="50">
        <f t="shared" si="14"/>
        <v>0</v>
      </c>
      <c r="BY112" s="50">
        <f t="shared" si="15"/>
        <v>0</v>
      </c>
      <c r="BZ112" s="50">
        <f t="shared" si="16"/>
        <v>0</v>
      </c>
      <c r="CA112" s="50">
        <f t="shared" si="17"/>
        <v>0</v>
      </c>
    </row>
    <row r="113" spans="1:79" x14ac:dyDescent="0.2">
      <c r="A113" s="58" t="s">
        <v>102</v>
      </c>
      <c r="B113" s="57">
        <v>2</v>
      </c>
      <c r="C113" s="57">
        <v>2</v>
      </c>
      <c r="D113" s="57">
        <v>2</v>
      </c>
      <c r="E113" s="57">
        <v>2</v>
      </c>
      <c r="F113" s="57">
        <v>2</v>
      </c>
      <c r="G113" s="57">
        <v>2</v>
      </c>
      <c r="H113" s="57">
        <v>2</v>
      </c>
      <c r="I113" s="57">
        <v>2</v>
      </c>
      <c r="J113" s="57">
        <v>2</v>
      </c>
      <c r="K113" s="57">
        <v>2</v>
      </c>
      <c r="L113" s="57">
        <v>2</v>
      </c>
      <c r="M113" s="57">
        <v>2</v>
      </c>
      <c r="N113" s="57">
        <v>2</v>
      </c>
      <c r="O113" s="57">
        <v>2</v>
      </c>
      <c r="P113" s="57">
        <v>2</v>
      </c>
      <c r="Q113" s="57">
        <v>2</v>
      </c>
      <c r="R113" s="57">
        <v>2</v>
      </c>
      <c r="S113" s="57">
        <v>2</v>
      </c>
      <c r="T113" s="57">
        <v>2</v>
      </c>
      <c r="U113" s="57">
        <v>2</v>
      </c>
      <c r="V113" s="57">
        <v>2</v>
      </c>
      <c r="W113" s="57">
        <v>2</v>
      </c>
      <c r="X113" s="57">
        <v>2</v>
      </c>
      <c r="Y113" s="57">
        <v>2</v>
      </c>
      <c r="Z113" s="57">
        <v>2</v>
      </c>
      <c r="AA113" s="57">
        <v>2</v>
      </c>
      <c r="AB113" s="57">
        <v>2</v>
      </c>
      <c r="AC113" s="57">
        <v>2</v>
      </c>
      <c r="AD113" s="57">
        <v>2</v>
      </c>
      <c r="AE113" s="57">
        <v>2</v>
      </c>
      <c r="AF113" s="57">
        <v>2</v>
      </c>
      <c r="AG113" s="57">
        <v>2</v>
      </c>
      <c r="AH113" s="57">
        <v>2</v>
      </c>
      <c r="AI113" s="57">
        <v>2</v>
      </c>
      <c r="AJ113" s="57">
        <v>2</v>
      </c>
      <c r="AK113" s="57">
        <v>2</v>
      </c>
      <c r="AL113" s="57">
        <v>2</v>
      </c>
      <c r="AM113" s="57">
        <v>2</v>
      </c>
      <c r="AN113" s="57">
        <v>2</v>
      </c>
      <c r="AO113" s="57">
        <v>2</v>
      </c>
      <c r="AP113" s="57">
        <v>2</v>
      </c>
      <c r="AQ113" s="57">
        <v>2</v>
      </c>
      <c r="AR113" s="57">
        <v>2</v>
      </c>
      <c r="AS113" s="57">
        <v>2</v>
      </c>
      <c r="AT113" s="57">
        <v>2</v>
      </c>
      <c r="AU113" s="57">
        <v>2</v>
      </c>
      <c r="AV113" s="57">
        <v>2</v>
      </c>
      <c r="AW113" s="57">
        <v>2</v>
      </c>
      <c r="AX113" s="57">
        <v>2</v>
      </c>
      <c r="AY113" s="57">
        <v>2</v>
      </c>
      <c r="AZ113" s="57">
        <v>2</v>
      </c>
      <c r="BA113" s="57">
        <v>2</v>
      </c>
      <c r="BB113" s="57">
        <v>2</v>
      </c>
      <c r="BC113" s="57">
        <v>2</v>
      </c>
      <c r="BD113" s="57">
        <v>2</v>
      </c>
      <c r="BE113" s="57">
        <v>2</v>
      </c>
      <c r="BF113" s="57">
        <v>2</v>
      </c>
      <c r="BG113" s="57">
        <v>2</v>
      </c>
      <c r="BH113" s="57">
        <v>2</v>
      </c>
      <c r="BI113" s="57">
        <v>2</v>
      </c>
      <c r="BJ113" s="57">
        <v>2</v>
      </c>
      <c r="BK113" s="57">
        <v>2</v>
      </c>
      <c r="BL113" s="57">
        <v>2</v>
      </c>
      <c r="BM113" s="57">
        <v>2</v>
      </c>
      <c r="BN113" s="57">
        <v>2</v>
      </c>
      <c r="BO113" s="57">
        <v>2</v>
      </c>
      <c r="BP113" s="57">
        <v>2</v>
      </c>
      <c r="BQ113" s="57">
        <v>2</v>
      </c>
      <c r="BR113" s="57">
        <v>2</v>
      </c>
      <c r="BS113" s="57">
        <v>2</v>
      </c>
      <c r="BT113" s="57">
        <v>2</v>
      </c>
      <c r="BU113" s="57">
        <v>2</v>
      </c>
      <c r="BW113" s="50">
        <f t="shared" si="13"/>
        <v>24</v>
      </c>
      <c r="BX113" s="50">
        <f t="shared" si="14"/>
        <v>24</v>
      </c>
      <c r="BY113" s="50">
        <f t="shared" si="15"/>
        <v>24</v>
      </c>
      <c r="BZ113" s="50">
        <f t="shared" si="16"/>
        <v>24</v>
      </c>
      <c r="CA113" s="50">
        <f t="shared" si="17"/>
        <v>24</v>
      </c>
    </row>
    <row r="114" spans="1:79" x14ac:dyDescent="0.2">
      <c r="A114" s="56" t="s">
        <v>99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W114" s="50">
        <f t="shared" si="13"/>
        <v>0</v>
      </c>
      <c r="BX114" s="50">
        <f t="shared" si="14"/>
        <v>0</v>
      </c>
      <c r="BY114" s="50">
        <f t="shared" si="15"/>
        <v>0</v>
      </c>
      <c r="BZ114" s="50">
        <f t="shared" si="16"/>
        <v>0</v>
      </c>
      <c r="CA114" s="50">
        <f t="shared" si="17"/>
        <v>0</v>
      </c>
    </row>
    <row r="115" spans="1:79" x14ac:dyDescent="0.2">
      <c r="A115" s="56" t="s">
        <v>138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W115" s="50">
        <f t="shared" si="13"/>
        <v>0</v>
      </c>
      <c r="BX115" s="50">
        <f t="shared" si="14"/>
        <v>0</v>
      </c>
      <c r="BY115" s="50">
        <f t="shared" si="15"/>
        <v>0</v>
      </c>
      <c r="BZ115" s="50">
        <f t="shared" si="16"/>
        <v>0</v>
      </c>
      <c r="CA115" s="50">
        <f t="shared" si="17"/>
        <v>0</v>
      </c>
    </row>
    <row r="116" spans="1:79" x14ac:dyDescent="0.2">
      <c r="A116" s="58" t="s">
        <v>102</v>
      </c>
      <c r="B116" s="57">
        <v>13</v>
      </c>
      <c r="C116" s="57">
        <v>13</v>
      </c>
      <c r="D116" s="57">
        <v>13</v>
      </c>
      <c r="E116" s="57">
        <v>13</v>
      </c>
      <c r="F116" s="57">
        <v>13</v>
      </c>
      <c r="G116" s="57">
        <v>14</v>
      </c>
      <c r="H116" s="57">
        <v>14</v>
      </c>
      <c r="I116" s="57">
        <v>14</v>
      </c>
      <c r="J116" s="57">
        <v>14</v>
      </c>
      <c r="K116" s="57">
        <v>14</v>
      </c>
      <c r="L116" s="57">
        <v>14</v>
      </c>
      <c r="M116" s="57">
        <v>14</v>
      </c>
      <c r="N116" s="57">
        <v>14</v>
      </c>
      <c r="O116" s="57">
        <v>14</v>
      </c>
      <c r="P116" s="57">
        <v>14</v>
      </c>
      <c r="Q116" s="57">
        <v>14</v>
      </c>
      <c r="R116" s="57">
        <v>14</v>
      </c>
      <c r="S116" s="57">
        <v>14</v>
      </c>
      <c r="T116" s="57">
        <v>14</v>
      </c>
      <c r="U116" s="57">
        <v>14</v>
      </c>
      <c r="V116" s="57">
        <v>14</v>
      </c>
      <c r="W116" s="57">
        <v>14</v>
      </c>
      <c r="X116" s="57">
        <v>14</v>
      </c>
      <c r="Y116" s="57">
        <v>14</v>
      </c>
      <c r="Z116" s="57">
        <v>14</v>
      </c>
      <c r="AA116" s="57">
        <v>14</v>
      </c>
      <c r="AB116" s="57">
        <v>14</v>
      </c>
      <c r="AC116" s="57">
        <v>14</v>
      </c>
      <c r="AD116" s="57">
        <v>14</v>
      </c>
      <c r="AE116" s="57">
        <v>14</v>
      </c>
      <c r="AF116" s="57">
        <v>14</v>
      </c>
      <c r="AG116" s="57">
        <v>14</v>
      </c>
      <c r="AH116" s="57">
        <v>14</v>
      </c>
      <c r="AI116" s="57">
        <v>14</v>
      </c>
      <c r="AJ116" s="57">
        <v>14</v>
      </c>
      <c r="AK116" s="57">
        <v>14</v>
      </c>
      <c r="AL116" s="57">
        <v>14</v>
      </c>
      <c r="AM116" s="57">
        <v>14</v>
      </c>
      <c r="AN116" s="57">
        <v>14</v>
      </c>
      <c r="AO116" s="57">
        <v>14</v>
      </c>
      <c r="AP116" s="57">
        <v>14</v>
      </c>
      <c r="AQ116" s="57">
        <v>14</v>
      </c>
      <c r="AR116" s="57">
        <v>14</v>
      </c>
      <c r="AS116" s="57">
        <v>14</v>
      </c>
      <c r="AT116" s="57">
        <v>14</v>
      </c>
      <c r="AU116" s="57">
        <v>14</v>
      </c>
      <c r="AV116" s="57">
        <v>14</v>
      </c>
      <c r="AW116" s="57">
        <v>14</v>
      </c>
      <c r="AX116" s="57">
        <v>14</v>
      </c>
      <c r="AY116" s="57">
        <v>14</v>
      </c>
      <c r="AZ116" s="57">
        <v>14</v>
      </c>
      <c r="BA116" s="57">
        <v>14</v>
      </c>
      <c r="BB116" s="57">
        <v>14</v>
      </c>
      <c r="BC116" s="57">
        <v>14</v>
      </c>
      <c r="BD116" s="57">
        <v>14</v>
      </c>
      <c r="BE116" s="57">
        <v>14</v>
      </c>
      <c r="BF116" s="57">
        <v>14</v>
      </c>
      <c r="BG116" s="57">
        <v>14</v>
      </c>
      <c r="BH116" s="57">
        <v>14</v>
      </c>
      <c r="BI116" s="57">
        <v>14</v>
      </c>
      <c r="BJ116" s="57">
        <v>14</v>
      </c>
      <c r="BK116" s="57">
        <v>14</v>
      </c>
      <c r="BL116" s="57">
        <v>14</v>
      </c>
      <c r="BM116" s="57">
        <v>14</v>
      </c>
      <c r="BN116" s="57">
        <v>14</v>
      </c>
      <c r="BO116" s="57">
        <v>14</v>
      </c>
      <c r="BP116" s="57">
        <v>14</v>
      </c>
      <c r="BQ116" s="57">
        <v>14</v>
      </c>
      <c r="BR116" s="57">
        <v>14</v>
      </c>
      <c r="BS116" s="57">
        <v>14</v>
      </c>
      <c r="BT116" s="57">
        <v>14</v>
      </c>
      <c r="BU116" s="57">
        <v>14</v>
      </c>
      <c r="BW116" s="50">
        <f t="shared" si="13"/>
        <v>163</v>
      </c>
      <c r="BX116" s="50">
        <f t="shared" si="14"/>
        <v>168</v>
      </c>
      <c r="BY116" s="50">
        <f t="shared" si="15"/>
        <v>168</v>
      </c>
      <c r="BZ116" s="50">
        <f t="shared" si="16"/>
        <v>168</v>
      </c>
      <c r="CA116" s="50">
        <f t="shared" si="17"/>
        <v>168</v>
      </c>
    </row>
    <row r="117" spans="1:79" x14ac:dyDescent="0.2">
      <c r="A117" s="56" t="s">
        <v>99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W117" s="50">
        <f t="shared" si="13"/>
        <v>0</v>
      </c>
      <c r="BX117" s="50">
        <f t="shared" si="14"/>
        <v>0</v>
      </c>
      <c r="BY117" s="50">
        <f t="shared" si="15"/>
        <v>0</v>
      </c>
      <c r="BZ117" s="50">
        <f t="shared" si="16"/>
        <v>0</v>
      </c>
      <c r="CA117" s="50">
        <f t="shared" si="17"/>
        <v>0</v>
      </c>
    </row>
    <row r="118" spans="1:79" x14ac:dyDescent="0.2">
      <c r="A118" s="56" t="s">
        <v>139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W118" s="50">
        <f t="shared" si="13"/>
        <v>0</v>
      </c>
      <c r="BX118" s="50">
        <f t="shared" si="14"/>
        <v>0</v>
      </c>
      <c r="BY118" s="50">
        <f t="shared" si="15"/>
        <v>0</v>
      </c>
      <c r="BZ118" s="50">
        <f t="shared" si="16"/>
        <v>0</v>
      </c>
      <c r="CA118" s="50">
        <f t="shared" si="17"/>
        <v>0</v>
      </c>
    </row>
    <row r="119" spans="1:79" x14ac:dyDescent="0.2">
      <c r="A119" s="58" t="s">
        <v>102</v>
      </c>
      <c r="B119" s="57">
        <v>872</v>
      </c>
      <c r="C119" s="57">
        <v>872</v>
      </c>
      <c r="D119" s="57">
        <v>876</v>
      </c>
      <c r="E119" s="57">
        <v>875</v>
      </c>
      <c r="F119" s="57">
        <v>875</v>
      </c>
      <c r="G119" s="57">
        <v>875</v>
      </c>
      <c r="H119" s="57">
        <v>875</v>
      </c>
      <c r="I119" s="57">
        <v>874</v>
      </c>
      <c r="J119" s="57">
        <v>880</v>
      </c>
      <c r="K119" s="57">
        <v>882</v>
      </c>
      <c r="L119" s="57">
        <v>883</v>
      </c>
      <c r="M119" s="57">
        <v>885</v>
      </c>
      <c r="N119" s="57">
        <v>886</v>
      </c>
      <c r="O119" s="57">
        <v>888</v>
      </c>
      <c r="P119" s="57">
        <v>890</v>
      </c>
      <c r="Q119" s="57">
        <v>891</v>
      </c>
      <c r="R119" s="57">
        <v>893</v>
      </c>
      <c r="S119" s="57">
        <v>895</v>
      </c>
      <c r="T119" s="57">
        <v>896</v>
      </c>
      <c r="U119" s="57">
        <v>898</v>
      </c>
      <c r="V119" s="57">
        <v>899</v>
      </c>
      <c r="W119" s="57">
        <v>901</v>
      </c>
      <c r="X119" s="57">
        <v>903</v>
      </c>
      <c r="Y119" s="57">
        <v>904</v>
      </c>
      <c r="Z119" s="57">
        <v>906</v>
      </c>
      <c r="AA119" s="57">
        <v>908</v>
      </c>
      <c r="AB119" s="57">
        <v>909</v>
      </c>
      <c r="AC119" s="57">
        <v>911</v>
      </c>
      <c r="AD119" s="57">
        <v>912</v>
      </c>
      <c r="AE119" s="57">
        <v>914</v>
      </c>
      <c r="AF119" s="57">
        <v>916</v>
      </c>
      <c r="AG119" s="57">
        <v>917</v>
      </c>
      <c r="AH119" s="57">
        <v>919</v>
      </c>
      <c r="AI119" s="57">
        <v>920</v>
      </c>
      <c r="AJ119" s="57">
        <v>922</v>
      </c>
      <c r="AK119" s="57">
        <v>924</v>
      </c>
      <c r="AL119" s="57">
        <v>925</v>
      </c>
      <c r="AM119" s="57">
        <v>927</v>
      </c>
      <c r="AN119" s="57">
        <v>928</v>
      </c>
      <c r="AO119" s="57">
        <v>930</v>
      </c>
      <c r="AP119" s="57">
        <v>932</v>
      </c>
      <c r="AQ119" s="57">
        <v>933</v>
      </c>
      <c r="AR119" s="57">
        <v>935</v>
      </c>
      <c r="AS119" s="57">
        <v>936</v>
      </c>
      <c r="AT119" s="57">
        <v>938</v>
      </c>
      <c r="AU119" s="57">
        <v>940</v>
      </c>
      <c r="AV119" s="57">
        <v>941</v>
      </c>
      <c r="AW119" s="57">
        <v>943</v>
      </c>
      <c r="AX119" s="57">
        <v>944</v>
      </c>
      <c r="AY119" s="57">
        <v>946</v>
      </c>
      <c r="AZ119" s="57">
        <v>948</v>
      </c>
      <c r="BA119" s="57">
        <v>949</v>
      </c>
      <c r="BB119" s="57">
        <v>951</v>
      </c>
      <c r="BC119" s="57">
        <v>952</v>
      </c>
      <c r="BD119" s="57">
        <v>954</v>
      </c>
      <c r="BE119" s="57">
        <v>955</v>
      </c>
      <c r="BF119" s="57">
        <v>957</v>
      </c>
      <c r="BG119" s="57">
        <v>959</v>
      </c>
      <c r="BH119" s="57">
        <v>960</v>
      </c>
      <c r="BI119" s="57">
        <v>962</v>
      </c>
      <c r="BJ119" s="57">
        <v>963</v>
      </c>
      <c r="BK119" s="57">
        <v>965</v>
      </c>
      <c r="BL119" s="57">
        <v>966</v>
      </c>
      <c r="BM119" s="57">
        <v>968</v>
      </c>
      <c r="BN119" s="57">
        <v>970</v>
      </c>
      <c r="BO119" s="57">
        <v>971</v>
      </c>
      <c r="BP119" s="57">
        <v>973</v>
      </c>
      <c r="BQ119" s="57">
        <v>974</v>
      </c>
      <c r="BR119" s="57">
        <v>976</v>
      </c>
      <c r="BS119" s="57">
        <v>977</v>
      </c>
      <c r="BT119" s="57">
        <v>979</v>
      </c>
      <c r="BU119" s="57">
        <v>981</v>
      </c>
      <c r="BW119" s="50">
        <f t="shared" si="13"/>
        <v>10524</v>
      </c>
      <c r="BX119" s="50">
        <f t="shared" si="14"/>
        <v>10744</v>
      </c>
      <c r="BY119" s="50">
        <f t="shared" si="15"/>
        <v>10978</v>
      </c>
      <c r="BZ119" s="50">
        <f t="shared" si="16"/>
        <v>11208</v>
      </c>
      <c r="CA119" s="50">
        <f t="shared" si="17"/>
        <v>11437</v>
      </c>
    </row>
    <row r="120" spans="1:79" x14ac:dyDescent="0.2">
      <c r="A120" s="56" t="s">
        <v>99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W120" s="50">
        <f t="shared" si="13"/>
        <v>0</v>
      </c>
      <c r="BX120" s="50">
        <f t="shared" si="14"/>
        <v>0</v>
      </c>
      <c r="BY120" s="50">
        <f t="shared" si="15"/>
        <v>0</v>
      </c>
      <c r="BZ120" s="50">
        <f t="shared" si="16"/>
        <v>0</v>
      </c>
      <c r="CA120" s="50">
        <f t="shared" si="17"/>
        <v>0</v>
      </c>
    </row>
    <row r="121" spans="1:79" x14ac:dyDescent="0.2">
      <c r="A121" s="56" t="s">
        <v>140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W121" s="50">
        <f t="shared" si="13"/>
        <v>0</v>
      </c>
      <c r="BX121" s="50">
        <f t="shared" si="14"/>
        <v>0</v>
      </c>
      <c r="BY121" s="50">
        <f t="shared" si="15"/>
        <v>0</v>
      </c>
      <c r="BZ121" s="50">
        <f t="shared" si="16"/>
        <v>0</v>
      </c>
      <c r="CA121" s="50">
        <f t="shared" si="17"/>
        <v>0</v>
      </c>
    </row>
    <row r="122" spans="1:79" x14ac:dyDescent="0.2">
      <c r="A122" s="58" t="s">
        <v>102</v>
      </c>
      <c r="B122" s="57">
        <v>8658</v>
      </c>
      <c r="C122" s="57">
        <v>8675</v>
      </c>
      <c r="D122" s="57">
        <v>8702</v>
      </c>
      <c r="E122" s="57">
        <v>8732</v>
      </c>
      <c r="F122" s="57">
        <v>8758</v>
      </c>
      <c r="G122" s="57">
        <v>8806</v>
      </c>
      <c r="H122" s="57">
        <v>8811</v>
      </c>
      <c r="I122" s="57">
        <v>8822</v>
      </c>
      <c r="J122" s="57">
        <v>8851</v>
      </c>
      <c r="K122" s="57">
        <v>8863</v>
      </c>
      <c r="L122" s="57">
        <v>8876</v>
      </c>
      <c r="M122" s="57">
        <v>8886</v>
      </c>
      <c r="N122" s="57">
        <v>8898</v>
      </c>
      <c r="O122" s="57">
        <v>8909</v>
      </c>
      <c r="P122" s="57">
        <v>8921</v>
      </c>
      <c r="Q122" s="57">
        <v>8934</v>
      </c>
      <c r="R122" s="57">
        <v>8946</v>
      </c>
      <c r="S122" s="57">
        <v>8958</v>
      </c>
      <c r="T122" s="57">
        <v>8970</v>
      </c>
      <c r="U122" s="57">
        <v>8982</v>
      </c>
      <c r="V122" s="57">
        <v>8994</v>
      </c>
      <c r="W122" s="57">
        <v>9006</v>
      </c>
      <c r="X122" s="57">
        <v>9017</v>
      </c>
      <c r="Y122" s="57">
        <v>9029</v>
      </c>
      <c r="Z122" s="57">
        <v>9040</v>
      </c>
      <c r="AA122" s="57">
        <v>9051</v>
      </c>
      <c r="AB122" s="57">
        <v>9063</v>
      </c>
      <c r="AC122" s="57">
        <v>9074</v>
      </c>
      <c r="AD122" s="57">
        <v>9087</v>
      </c>
      <c r="AE122" s="57">
        <v>9098</v>
      </c>
      <c r="AF122" s="57">
        <v>9110</v>
      </c>
      <c r="AG122" s="57">
        <v>9122</v>
      </c>
      <c r="AH122" s="57">
        <v>9134</v>
      </c>
      <c r="AI122" s="57">
        <v>9146</v>
      </c>
      <c r="AJ122" s="57">
        <v>9157</v>
      </c>
      <c r="AK122" s="57">
        <v>9167</v>
      </c>
      <c r="AL122" s="57">
        <v>9178</v>
      </c>
      <c r="AM122" s="57">
        <v>9189</v>
      </c>
      <c r="AN122" s="57">
        <v>9201</v>
      </c>
      <c r="AO122" s="57">
        <v>9212</v>
      </c>
      <c r="AP122" s="57">
        <v>9224</v>
      </c>
      <c r="AQ122" s="57">
        <v>9236</v>
      </c>
      <c r="AR122" s="57">
        <v>9246</v>
      </c>
      <c r="AS122" s="57">
        <v>9258</v>
      </c>
      <c r="AT122" s="57">
        <v>9269</v>
      </c>
      <c r="AU122" s="57">
        <v>9280</v>
      </c>
      <c r="AV122" s="57">
        <v>9292</v>
      </c>
      <c r="AW122" s="57">
        <v>9302</v>
      </c>
      <c r="AX122" s="57">
        <v>9313</v>
      </c>
      <c r="AY122" s="57">
        <v>9323</v>
      </c>
      <c r="AZ122" s="57">
        <v>9334</v>
      </c>
      <c r="BA122" s="57">
        <v>9346</v>
      </c>
      <c r="BB122" s="57">
        <v>9358</v>
      </c>
      <c r="BC122" s="57">
        <v>9369</v>
      </c>
      <c r="BD122" s="57">
        <v>9380</v>
      </c>
      <c r="BE122" s="57">
        <v>9392</v>
      </c>
      <c r="BF122" s="57">
        <v>9403</v>
      </c>
      <c r="BG122" s="57">
        <v>9413</v>
      </c>
      <c r="BH122" s="57">
        <v>9424</v>
      </c>
      <c r="BI122" s="57">
        <v>9434</v>
      </c>
      <c r="BJ122" s="57">
        <v>9446</v>
      </c>
      <c r="BK122" s="57">
        <v>9456</v>
      </c>
      <c r="BL122" s="57">
        <v>9467</v>
      </c>
      <c r="BM122" s="57">
        <v>9478</v>
      </c>
      <c r="BN122" s="57">
        <v>9490</v>
      </c>
      <c r="BO122" s="57">
        <v>9501</v>
      </c>
      <c r="BP122" s="57">
        <v>9511</v>
      </c>
      <c r="BQ122" s="57">
        <v>9523</v>
      </c>
      <c r="BR122" s="57">
        <v>9533</v>
      </c>
      <c r="BS122" s="57">
        <v>9544</v>
      </c>
      <c r="BT122" s="57">
        <v>9555</v>
      </c>
      <c r="BU122" s="57">
        <v>9565</v>
      </c>
      <c r="BW122" s="50">
        <f t="shared" si="13"/>
        <v>105440</v>
      </c>
      <c r="BX122" s="50">
        <f t="shared" si="14"/>
        <v>107564</v>
      </c>
      <c r="BY122" s="50">
        <f t="shared" si="15"/>
        <v>109249</v>
      </c>
      <c r="BZ122" s="50">
        <f t="shared" si="16"/>
        <v>110887</v>
      </c>
      <c r="CA122" s="50">
        <f t="shared" si="17"/>
        <v>112489</v>
      </c>
    </row>
    <row r="123" spans="1:79" x14ac:dyDescent="0.2">
      <c r="A123" s="56" t="s">
        <v>99</v>
      </c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W123" s="50">
        <f t="shared" si="13"/>
        <v>0</v>
      </c>
      <c r="BX123" s="50">
        <f t="shared" si="14"/>
        <v>0</v>
      </c>
      <c r="BY123" s="50">
        <f t="shared" si="15"/>
        <v>0</v>
      </c>
      <c r="BZ123" s="50">
        <f t="shared" si="16"/>
        <v>0</v>
      </c>
      <c r="CA123" s="50">
        <f t="shared" si="17"/>
        <v>0</v>
      </c>
    </row>
    <row r="124" spans="1:79" x14ac:dyDescent="0.2">
      <c r="A124" s="56" t="s">
        <v>141</v>
      </c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W124" s="50">
        <f t="shared" si="13"/>
        <v>0</v>
      </c>
      <c r="BX124" s="50">
        <f t="shared" si="14"/>
        <v>0</v>
      </c>
      <c r="BY124" s="50">
        <f t="shared" si="15"/>
        <v>0</v>
      </c>
      <c r="BZ124" s="50">
        <f t="shared" si="16"/>
        <v>0</v>
      </c>
      <c r="CA124" s="50">
        <f t="shared" si="17"/>
        <v>0</v>
      </c>
    </row>
    <row r="125" spans="1:79" x14ac:dyDescent="0.2">
      <c r="A125" s="58" t="s">
        <v>102</v>
      </c>
      <c r="B125" s="57">
        <v>6</v>
      </c>
      <c r="C125" s="57">
        <v>6</v>
      </c>
      <c r="D125" s="57">
        <v>7</v>
      </c>
      <c r="E125" s="57">
        <v>7</v>
      </c>
      <c r="F125" s="57">
        <v>7</v>
      </c>
      <c r="G125" s="57">
        <v>6</v>
      </c>
      <c r="H125" s="57">
        <v>6</v>
      </c>
      <c r="I125" s="57">
        <v>6</v>
      </c>
      <c r="J125" s="57">
        <v>6</v>
      </c>
      <c r="K125" s="57">
        <v>6</v>
      </c>
      <c r="L125" s="57">
        <v>6</v>
      </c>
      <c r="M125" s="57">
        <v>6</v>
      </c>
      <c r="N125" s="57">
        <v>6</v>
      </c>
      <c r="O125" s="57">
        <v>6</v>
      </c>
      <c r="P125" s="57">
        <v>6</v>
      </c>
      <c r="Q125" s="57">
        <v>6</v>
      </c>
      <c r="R125" s="57">
        <v>6</v>
      </c>
      <c r="S125" s="57">
        <v>6</v>
      </c>
      <c r="T125" s="57">
        <v>6</v>
      </c>
      <c r="U125" s="57">
        <v>6</v>
      </c>
      <c r="V125" s="57">
        <v>6</v>
      </c>
      <c r="W125" s="57">
        <v>6</v>
      </c>
      <c r="X125" s="57">
        <v>6</v>
      </c>
      <c r="Y125" s="57">
        <v>6</v>
      </c>
      <c r="Z125" s="57">
        <v>6</v>
      </c>
      <c r="AA125" s="57">
        <v>6</v>
      </c>
      <c r="AB125" s="57">
        <v>6</v>
      </c>
      <c r="AC125" s="57">
        <v>6</v>
      </c>
      <c r="AD125" s="57">
        <v>6</v>
      </c>
      <c r="AE125" s="57">
        <v>6</v>
      </c>
      <c r="AF125" s="57">
        <v>6</v>
      </c>
      <c r="AG125" s="57">
        <v>6</v>
      </c>
      <c r="AH125" s="57">
        <v>6</v>
      </c>
      <c r="AI125" s="57">
        <v>6</v>
      </c>
      <c r="AJ125" s="57">
        <v>6</v>
      </c>
      <c r="AK125" s="57">
        <v>6</v>
      </c>
      <c r="AL125" s="57">
        <v>6</v>
      </c>
      <c r="AM125" s="57">
        <v>6</v>
      </c>
      <c r="AN125" s="57">
        <v>6</v>
      </c>
      <c r="AO125" s="57">
        <v>6</v>
      </c>
      <c r="AP125" s="57">
        <v>6</v>
      </c>
      <c r="AQ125" s="57">
        <v>6</v>
      </c>
      <c r="AR125" s="57">
        <v>6</v>
      </c>
      <c r="AS125" s="57">
        <v>6</v>
      </c>
      <c r="AT125" s="57">
        <v>6</v>
      </c>
      <c r="AU125" s="57">
        <v>6</v>
      </c>
      <c r="AV125" s="57">
        <v>6</v>
      </c>
      <c r="AW125" s="57">
        <v>6</v>
      </c>
      <c r="AX125" s="57">
        <v>6</v>
      </c>
      <c r="AY125" s="57">
        <v>6</v>
      </c>
      <c r="AZ125" s="57">
        <v>6</v>
      </c>
      <c r="BA125" s="57">
        <v>6</v>
      </c>
      <c r="BB125" s="57">
        <v>6</v>
      </c>
      <c r="BC125" s="57">
        <v>6</v>
      </c>
      <c r="BD125" s="57">
        <v>6</v>
      </c>
      <c r="BE125" s="57">
        <v>6</v>
      </c>
      <c r="BF125" s="57">
        <v>6</v>
      </c>
      <c r="BG125" s="57">
        <v>6</v>
      </c>
      <c r="BH125" s="57">
        <v>6</v>
      </c>
      <c r="BI125" s="57">
        <v>6</v>
      </c>
      <c r="BJ125" s="57">
        <v>6</v>
      </c>
      <c r="BK125" s="57">
        <v>6</v>
      </c>
      <c r="BL125" s="57">
        <v>6</v>
      </c>
      <c r="BM125" s="57">
        <v>6</v>
      </c>
      <c r="BN125" s="57">
        <v>6</v>
      </c>
      <c r="BO125" s="57">
        <v>6</v>
      </c>
      <c r="BP125" s="57">
        <v>6</v>
      </c>
      <c r="BQ125" s="57">
        <v>6</v>
      </c>
      <c r="BR125" s="57">
        <v>6</v>
      </c>
      <c r="BS125" s="57">
        <v>6</v>
      </c>
      <c r="BT125" s="57">
        <v>6</v>
      </c>
      <c r="BU125" s="57">
        <v>6</v>
      </c>
      <c r="BW125" s="50">
        <f t="shared" si="13"/>
        <v>75</v>
      </c>
      <c r="BX125" s="50">
        <f t="shared" si="14"/>
        <v>72</v>
      </c>
      <c r="BY125" s="50">
        <f t="shared" si="15"/>
        <v>72</v>
      </c>
      <c r="BZ125" s="50">
        <f t="shared" si="16"/>
        <v>72</v>
      </c>
      <c r="CA125" s="50">
        <f t="shared" si="17"/>
        <v>72</v>
      </c>
    </row>
    <row r="126" spans="1:79" x14ac:dyDescent="0.2">
      <c r="A126" s="56" t="s">
        <v>99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W126" s="50">
        <f t="shared" si="13"/>
        <v>0</v>
      </c>
      <c r="BX126" s="50">
        <f t="shared" si="14"/>
        <v>0</v>
      </c>
      <c r="BY126" s="50">
        <f t="shared" si="15"/>
        <v>0</v>
      </c>
      <c r="BZ126" s="50">
        <f t="shared" si="16"/>
        <v>0</v>
      </c>
      <c r="CA126" s="50">
        <f t="shared" si="17"/>
        <v>0</v>
      </c>
    </row>
    <row r="127" spans="1:79" x14ac:dyDescent="0.2">
      <c r="A127" s="56" t="s">
        <v>142</v>
      </c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W127" s="50">
        <f t="shared" si="13"/>
        <v>0</v>
      </c>
      <c r="BX127" s="50">
        <f t="shared" si="14"/>
        <v>0</v>
      </c>
      <c r="BY127" s="50">
        <f t="shared" si="15"/>
        <v>0</v>
      </c>
      <c r="BZ127" s="50">
        <f t="shared" si="16"/>
        <v>0</v>
      </c>
      <c r="CA127" s="50">
        <f t="shared" si="17"/>
        <v>0</v>
      </c>
    </row>
    <row r="128" spans="1:79" x14ac:dyDescent="0.2">
      <c r="A128" s="58" t="s">
        <v>102</v>
      </c>
      <c r="B128" s="57">
        <v>1</v>
      </c>
      <c r="C128" s="57">
        <v>1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  <c r="AO128" s="57">
        <v>0</v>
      </c>
      <c r="AP128" s="57">
        <v>0</v>
      </c>
      <c r="AQ128" s="57">
        <v>0</v>
      </c>
      <c r="AR128" s="57">
        <v>0</v>
      </c>
      <c r="AS128" s="57">
        <v>0</v>
      </c>
      <c r="AT128" s="57">
        <v>0</v>
      </c>
      <c r="AU128" s="57">
        <v>0</v>
      </c>
      <c r="AV128" s="57">
        <v>0</v>
      </c>
      <c r="AW128" s="57">
        <v>0</v>
      </c>
      <c r="AX128" s="57">
        <v>0</v>
      </c>
      <c r="AY128" s="57">
        <v>0</v>
      </c>
      <c r="AZ128" s="57">
        <v>0</v>
      </c>
      <c r="BA128" s="57">
        <v>0</v>
      </c>
      <c r="BB128" s="57">
        <v>0</v>
      </c>
      <c r="BC128" s="57">
        <v>0</v>
      </c>
      <c r="BD128" s="57">
        <v>0</v>
      </c>
      <c r="BE128" s="57">
        <v>0</v>
      </c>
      <c r="BF128" s="57">
        <v>0</v>
      </c>
      <c r="BG128" s="57">
        <v>0</v>
      </c>
      <c r="BH128" s="57">
        <v>0</v>
      </c>
      <c r="BI128" s="57">
        <v>0</v>
      </c>
      <c r="BJ128" s="57">
        <v>0</v>
      </c>
      <c r="BK128" s="57">
        <v>0</v>
      </c>
      <c r="BL128" s="57">
        <v>0</v>
      </c>
      <c r="BM128" s="57">
        <v>0</v>
      </c>
      <c r="BN128" s="57">
        <v>0</v>
      </c>
      <c r="BO128" s="57">
        <v>0</v>
      </c>
      <c r="BP128" s="57">
        <v>0</v>
      </c>
      <c r="BQ128" s="57">
        <v>0</v>
      </c>
      <c r="BR128" s="57">
        <v>0</v>
      </c>
      <c r="BS128" s="57">
        <v>0</v>
      </c>
      <c r="BT128" s="57">
        <v>0</v>
      </c>
      <c r="BU128" s="57">
        <v>0</v>
      </c>
    </row>
    <row r="129" spans="1:73" x14ac:dyDescent="0.2">
      <c r="A129" s="58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</row>
    <row r="130" spans="1:73" x14ac:dyDescent="0.2">
      <c r="A130" s="58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</row>
    <row r="131" spans="1:73" x14ac:dyDescent="0.2">
      <c r="A131" s="58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</row>
    <row r="132" spans="1:73" x14ac:dyDescent="0.2">
      <c r="A132" s="58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</row>
    <row r="133" spans="1:73" x14ac:dyDescent="0.2">
      <c r="A133" s="58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</row>
    <row r="134" spans="1:73" x14ac:dyDescent="0.2">
      <c r="A134" s="58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</row>
    <row r="135" spans="1:73" x14ac:dyDescent="0.2">
      <c r="A135" s="58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</row>
    <row r="136" spans="1:73" x14ac:dyDescent="0.2">
      <c r="A136" s="58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</row>
    <row r="137" spans="1:73" x14ac:dyDescent="0.2">
      <c r="A137" s="58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</row>
    <row r="138" spans="1:73" x14ac:dyDescent="0.2">
      <c r="A138" s="58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</row>
    <row r="139" spans="1:73" x14ac:dyDescent="0.2">
      <c r="A139" s="58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</row>
    <row r="140" spans="1:73" x14ac:dyDescent="0.2">
      <c r="A140" s="58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</row>
    <row r="141" spans="1:73" x14ac:dyDescent="0.2">
      <c r="A141" s="58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</row>
    <row r="142" spans="1:73" x14ac:dyDescent="0.2">
      <c r="A142" s="58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</row>
    <row r="143" spans="1:73" x14ac:dyDescent="0.2">
      <c r="A143" s="58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</row>
    <row r="144" spans="1:73" x14ac:dyDescent="0.2">
      <c r="A144" s="58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</row>
    <row r="145" spans="1:73" x14ac:dyDescent="0.2">
      <c r="A145" s="58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</row>
    <row r="146" spans="1:73" x14ac:dyDescent="0.2">
      <c r="A146" s="58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</row>
    <row r="147" spans="1:73" x14ac:dyDescent="0.2">
      <c r="A147" s="58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</row>
    <row r="148" spans="1:73" x14ac:dyDescent="0.2">
      <c r="A148" s="58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</row>
    <row r="149" spans="1:73" x14ac:dyDescent="0.2">
      <c r="A149" s="58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</row>
    <row r="150" spans="1:73" x14ac:dyDescent="0.2">
      <c r="A150" s="58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</row>
    <row r="151" spans="1:73" x14ac:dyDescent="0.2">
      <c r="A151" s="58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</row>
    <row r="152" spans="1:73" x14ac:dyDescent="0.2">
      <c r="A152" s="58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</row>
    <row r="153" spans="1:73" x14ac:dyDescent="0.2">
      <c r="A153" s="58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</row>
    <row r="154" spans="1:73" x14ac:dyDescent="0.2">
      <c r="A154" s="58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</row>
    <row r="155" spans="1:73" x14ac:dyDescent="0.2">
      <c r="A155" s="58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</row>
    <row r="156" spans="1:73" x14ac:dyDescent="0.2">
      <c r="A156" s="58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</row>
    <row r="157" spans="1:73" x14ac:dyDescent="0.2">
      <c r="A157" s="58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</row>
    <row r="158" spans="1:73" x14ac:dyDescent="0.2">
      <c r="A158" s="58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</row>
    <row r="159" spans="1:73" x14ac:dyDescent="0.2">
      <c r="A159" s="58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</row>
    <row r="160" spans="1:73" x14ac:dyDescent="0.2">
      <c r="A160" s="58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</row>
    <row r="161" spans="1:73" x14ac:dyDescent="0.2">
      <c r="A161" s="58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</row>
    <row r="162" spans="1:73" x14ac:dyDescent="0.2">
      <c r="A162" s="58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</row>
    <row r="163" spans="1:73" x14ac:dyDescent="0.2">
      <c r="A163" s="58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</row>
    <row r="164" spans="1:73" x14ac:dyDescent="0.2">
      <c r="A164" s="58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</row>
    <row r="165" spans="1:73" x14ac:dyDescent="0.2">
      <c r="A165" s="58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</row>
    <row r="166" spans="1:73" x14ac:dyDescent="0.2">
      <c r="A166" s="58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</row>
    <row r="167" spans="1:73" x14ac:dyDescent="0.2">
      <c r="A167" s="58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</row>
    <row r="168" spans="1:73" x14ac:dyDescent="0.2">
      <c r="A168" s="58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</row>
    <row r="169" spans="1:73" x14ac:dyDescent="0.2">
      <c r="A169" s="58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</row>
    <row r="170" spans="1:73" x14ac:dyDescent="0.2">
      <c r="A170" s="58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</row>
    <row r="171" spans="1:73" x14ac:dyDescent="0.2">
      <c r="A171" s="58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</row>
    <row r="172" spans="1:73" x14ac:dyDescent="0.2">
      <c r="A172" s="58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</row>
    <row r="173" spans="1:73" x14ac:dyDescent="0.2">
      <c r="A173" s="58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</row>
    <row r="174" spans="1:73" x14ac:dyDescent="0.2">
      <c r="A174" s="58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</row>
    <row r="175" spans="1:73" x14ac:dyDescent="0.2">
      <c r="A175" s="58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</row>
    <row r="176" spans="1:73" x14ac:dyDescent="0.2">
      <c r="A176" s="58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</row>
    <row r="177" spans="1:73" x14ac:dyDescent="0.2">
      <c r="A177" s="58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</row>
    <row r="178" spans="1:73" x14ac:dyDescent="0.2">
      <c r="A178" s="58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</row>
    <row r="179" spans="1:73" x14ac:dyDescent="0.2">
      <c r="A179" s="58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</row>
    <row r="180" spans="1:73" x14ac:dyDescent="0.2">
      <c r="A180" s="58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</row>
    <row r="181" spans="1:73" x14ac:dyDescent="0.2">
      <c r="A181" s="58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</row>
    <row r="182" spans="1:73" x14ac:dyDescent="0.2">
      <c r="A182" s="58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</row>
    <row r="183" spans="1:73" x14ac:dyDescent="0.2">
      <c r="A183" s="58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</row>
    <row r="184" spans="1:73" x14ac:dyDescent="0.2">
      <c r="A184" s="58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</row>
    <row r="185" spans="1:73" x14ac:dyDescent="0.2">
      <c r="A185" s="58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</row>
    <row r="186" spans="1:73" x14ac:dyDescent="0.2">
      <c r="A186" s="58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</row>
    <row r="187" spans="1:73" x14ac:dyDescent="0.2">
      <c r="A187" s="58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</row>
    <row r="188" spans="1:73" x14ac:dyDescent="0.2">
      <c r="A188" s="58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</row>
    <row r="189" spans="1:73" x14ac:dyDescent="0.2">
      <c r="A189" s="58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</row>
    <row r="190" spans="1:73" x14ac:dyDescent="0.2">
      <c r="A190" s="58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</row>
    <row r="191" spans="1:73" x14ac:dyDescent="0.2">
      <c r="A191" s="58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</row>
    <row r="192" spans="1:73" x14ac:dyDescent="0.2">
      <c r="A192" s="58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</row>
    <row r="193" spans="1:73" x14ac:dyDescent="0.2">
      <c r="A193" s="58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</row>
    <row r="194" spans="1:73" x14ac:dyDescent="0.2">
      <c r="A194" s="58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</row>
    <row r="195" spans="1:73" x14ac:dyDescent="0.2">
      <c r="A195" s="58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</row>
    <row r="196" spans="1:73" x14ac:dyDescent="0.2">
      <c r="A196" s="58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</row>
    <row r="197" spans="1:73" x14ac:dyDescent="0.2">
      <c r="A197" s="58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</row>
    <row r="198" spans="1:73" x14ac:dyDescent="0.2">
      <c r="A198" s="58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</row>
    <row r="199" spans="1:73" x14ac:dyDescent="0.2">
      <c r="A199" s="58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</row>
    <row r="200" spans="1:73" x14ac:dyDescent="0.2">
      <c r="A200" s="58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</row>
    <row r="201" spans="1:73" x14ac:dyDescent="0.2">
      <c r="A201" s="58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</row>
    <row r="202" spans="1:73" x14ac:dyDescent="0.2">
      <c r="A202" s="58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</row>
    <row r="203" spans="1:73" x14ac:dyDescent="0.2">
      <c r="A203" s="58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</row>
    <row r="204" spans="1:73" x14ac:dyDescent="0.2">
      <c r="A204" s="58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</row>
    <row r="205" spans="1:73" x14ac:dyDescent="0.2">
      <c r="A205" s="58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</row>
    <row r="206" spans="1:73" x14ac:dyDescent="0.2">
      <c r="A206" s="58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</row>
    <row r="207" spans="1:73" x14ac:dyDescent="0.2">
      <c r="A207" s="58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</row>
    <row r="208" spans="1:73" x14ac:dyDescent="0.2">
      <c r="A208" s="58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</row>
    <row r="209" spans="1:73" x14ac:dyDescent="0.2">
      <c r="A209" s="58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</row>
    <row r="210" spans="1:73" x14ac:dyDescent="0.2">
      <c r="A210" s="58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</row>
    <row r="211" spans="1:73" x14ac:dyDescent="0.2">
      <c r="A211" s="58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</row>
    <row r="212" spans="1:73" x14ac:dyDescent="0.2">
      <c r="A212" s="58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</row>
    <row r="213" spans="1:73" x14ac:dyDescent="0.2">
      <c r="A213" s="58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</row>
    <row r="214" spans="1:73" x14ac:dyDescent="0.2">
      <c r="A214" s="58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</row>
    <row r="215" spans="1:73" x14ac:dyDescent="0.2">
      <c r="A215" s="58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</row>
    <row r="216" spans="1:73" x14ac:dyDescent="0.2">
      <c r="A216" s="58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</row>
    <row r="217" spans="1:73" x14ac:dyDescent="0.2">
      <c r="A217" s="58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</row>
    <row r="218" spans="1:73" x14ac:dyDescent="0.2">
      <c r="A218" s="58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</row>
    <row r="219" spans="1:73" x14ac:dyDescent="0.2">
      <c r="A219" s="58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</row>
    <row r="220" spans="1:73" x14ac:dyDescent="0.2">
      <c r="A220" s="58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</row>
    <row r="221" spans="1:73" x14ac:dyDescent="0.2">
      <c r="A221" s="58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</row>
    <row r="222" spans="1:73" x14ac:dyDescent="0.2">
      <c r="A222" s="58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</row>
    <row r="223" spans="1:73" x14ac:dyDescent="0.2">
      <c r="A223" s="58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</row>
    <row r="224" spans="1:73" x14ac:dyDescent="0.2">
      <c r="A224" s="58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</row>
    <row r="225" spans="1:73" x14ac:dyDescent="0.2">
      <c r="A225" s="58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</row>
    <row r="226" spans="1:73" x14ac:dyDescent="0.2">
      <c r="A226" s="58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</row>
    <row r="227" spans="1:73" x14ac:dyDescent="0.2">
      <c r="A227" s="58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</row>
    <row r="228" spans="1:73" x14ac:dyDescent="0.2">
      <c r="A228" s="58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</row>
    <row r="229" spans="1:73" x14ac:dyDescent="0.2">
      <c r="A229" s="58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</row>
    <row r="230" spans="1:73" x14ac:dyDescent="0.2">
      <c r="A230" s="58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</row>
    <row r="231" spans="1:73" x14ac:dyDescent="0.2">
      <c r="A231" s="58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</row>
    <row r="232" spans="1:73" x14ac:dyDescent="0.2">
      <c r="A232" s="58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</row>
    <row r="233" spans="1:73" x14ac:dyDescent="0.2">
      <c r="A233" s="58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</row>
    <row r="234" spans="1:73" x14ac:dyDescent="0.2">
      <c r="A234" s="58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</row>
    <row r="235" spans="1:73" x14ac:dyDescent="0.2">
      <c r="A235" s="58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</row>
    <row r="236" spans="1:73" x14ac:dyDescent="0.2">
      <c r="A236" s="58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</row>
    <row r="237" spans="1:73" x14ac:dyDescent="0.2">
      <c r="A237" s="58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</row>
    <row r="238" spans="1:73" x14ac:dyDescent="0.2">
      <c r="A238" s="58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</row>
    <row r="239" spans="1:73" x14ac:dyDescent="0.2">
      <c r="A239" s="58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</row>
    <row r="240" spans="1:73" x14ac:dyDescent="0.2">
      <c r="A240" s="58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</row>
    <row r="241" spans="1:73" x14ac:dyDescent="0.2">
      <c r="A241" s="58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</row>
    <row r="242" spans="1:73" x14ac:dyDescent="0.2">
      <c r="A242" s="58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</row>
    <row r="243" spans="1:73" x14ac:dyDescent="0.2">
      <c r="A243" s="58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</row>
    <row r="244" spans="1:73" x14ac:dyDescent="0.2">
      <c r="A244" s="58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</row>
    <row r="245" spans="1:73" x14ac:dyDescent="0.2">
      <c r="A245" s="58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</row>
    <row r="246" spans="1:73" x14ac:dyDescent="0.2">
      <c r="A246" s="58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</row>
    <row r="247" spans="1:73" x14ac:dyDescent="0.2">
      <c r="A247" s="58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</row>
    <row r="248" spans="1:73" x14ac:dyDescent="0.2">
      <c r="A248" s="58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</row>
    <row r="249" spans="1:73" x14ac:dyDescent="0.2">
      <c r="A249" s="58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</row>
    <row r="250" spans="1:73" x14ac:dyDescent="0.2">
      <c r="A250" s="58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</row>
    <row r="251" spans="1:73" x14ac:dyDescent="0.2">
      <c r="A251" s="58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</row>
    <row r="252" spans="1:73" x14ac:dyDescent="0.2">
      <c r="A252" s="58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</row>
    <row r="253" spans="1:73" x14ac:dyDescent="0.2">
      <c r="A253" s="58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</row>
    <row r="254" spans="1:73" x14ac:dyDescent="0.2">
      <c r="A254" s="58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</row>
    <row r="255" spans="1:73" x14ac:dyDescent="0.2">
      <c r="A255" s="58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</row>
    <row r="256" spans="1:73" x14ac:dyDescent="0.2">
      <c r="A256" s="58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</row>
    <row r="257" spans="1:73" x14ac:dyDescent="0.2">
      <c r="A257" s="58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</row>
    <row r="258" spans="1:73" x14ac:dyDescent="0.2">
      <c r="A258" s="58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</row>
    <row r="259" spans="1:73" x14ac:dyDescent="0.2">
      <c r="A259" s="58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</row>
    <row r="260" spans="1:73" x14ac:dyDescent="0.2">
      <c r="A260" s="58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</row>
    <row r="261" spans="1:73" x14ac:dyDescent="0.2">
      <c r="A261" s="58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</row>
    <row r="262" spans="1:73" x14ac:dyDescent="0.2">
      <c r="A262" s="58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</row>
    <row r="263" spans="1:73" x14ac:dyDescent="0.2">
      <c r="A263" s="58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</row>
    <row r="264" spans="1:73" x14ac:dyDescent="0.2">
      <c r="A264" s="58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</row>
    <row r="265" spans="1:73" x14ac:dyDescent="0.2">
      <c r="A265" s="58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</row>
    <row r="266" spans="1:73" x14ac:dyDescent="0.2">
      <c r="A266" s="58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</row>
    <row r="267" spans="1:73" x14ac:dyDescent="0.2">
      <c r="A267" s="58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</row>
    <row r="268" spans="1:73" x14ac:dyDescent="0.2">
      <c r="A268" s="58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</row>
    <row r="269" spans="1:73" x14ac:dyDescent="0.2">
      <c r="A269" s="58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</row>
    <row r="270" spans="1:73" x14ac:dyDescent="0.2">
      <c r="A270" s="58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</row>
    <row r="271" spans="1:73" x14ac:dyDescent="0.2">
      <c r="A271" s="58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</row>
    <row r="272" spans="1:73" x14ac:dyDescent="0.2">
      <c r="A272" s="58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</row>
    <row r="273" spans="1:73" x14ac:dyDescent="0.2">
      <c r="A273" s="58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</row>
    <row r="274" spans="1:73" x14ac:dyDescent="0.2">
      <c r="A274" s="58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</row>
    <row r="275" spans="1:73" x14ac:dyDescent="0.2">
      <c r="A275" s="58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</row>
    <row r="276" spans="1:73" x14ac:dyDescent="0.2">
      <c r="A276" s="58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</row>
    <row r="277" spans="1:73" x14ac:dyDescent="0.2">
      <c r="A277" s="58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</row>
    <row r="278" spans="1:73" x14ac:dyDescent="0.2">
      <c r="A278" s="58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</row>
    <row r="279" spans="1:73" x14ac:dyDescent="0.2">
      <c r="A279" s="58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</row>
    <row r="280" spans="1:73" x14ac:dyDescent="0.2">
      <c r="A280" s="58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</row>
    <row r="281" spans="1:73" x14ac:dyDescent="0.2">
      <c r="A281" s="58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</row>
    <row r="282" spans="1:73" x14ac:dyDescent="0.2">
      <c r="A282" s="58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</row>
    <row r="283" spans="1:73" x14ac:dyDescent="0.2">
      <c r="A283" s="58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</row>
    <row r="284" spans="1:73" x14ac:dyDescent="0.2">
      <c r="A284" s="58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</row>
    <row r="285" spans="1:73" x14ac:dyDescent="0.2">
      <c r="A285" s="58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</row>
    <row r="286" spans="1:73" x14ac:dyDescent="0.2">
      <c r="A286" s="58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</row>
    <row r="287" spans="1:73" x14ac:dyDescent="0.2">
      <c r="A287" s="58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</row>
    <row r="288" spans="1:73" x14ac:dyDescent="0.2">
      <c r="A288" s="58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</row>
    <row r="289" spans="1:73" x14ac:dyDescent="0.2">
      <c r="A289" s="58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</row>
    <row r="290" spans="1:73" x14ac:dyDescent="0.2">
      <c r="A290" s="58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</row>
    <row r="291" spans="1:73" x14ac:dyDescent="0.2">
      <c r="A291" s="58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</row>
    <row r="292" spans="1:73" x14ac:dyDescent="0.2">
      <c r="A292" s="58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</row>
    <row r="293" spans="1:73" x14ac:dyDescent="0.2">
      <c r="A293" s="58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</row>
    <row r="294" spans="1:73" x14ac:dyDescent="0.2">
      <c r="A294" s="58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</row>
    <row r="295" spans="1:73" x14ac:dyDescent="0.2">
      <c r="A295" s="58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</row>
    <row r="296" spans="1:73" x14ac:dyDescent="0.2">
      <c r="A296" s="58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</row>
    <row r="297" spans="1:73" x14ac:dyDescent="0.2">
      <c r="A297" s="58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</row>
    <row r="298" spans="1:73" x14ac:dyDescent="0.2">
      <c r="A298" s="58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</row>
    <row r="299" spans="1:73" x14ac:dyDescent="0.2">
      <c r="A299" s="58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</row>
    <row r="300" spans="1:73" x14ac:dyDescent="0.2">
      <c r="A300" s="58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</row>
    <row r="301" spans="1:73" x14ac:dyDescent="0.2">
      <c r="A301" s="58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</row>
    <row r="302" spans="1:73" x14ac:dyDescent="0.2">
      <c r="A302" s="58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</row>
    <row r="303" spans="1:73" x14ac:dyDescent="0.2">
      <c r="A303" s="58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</row>
    <row r="304" spans="1:73" x14ac:dyDescent="0.2">
      <c r="A304" s="58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</row>
    <row r="305" spans="1:73" x14ac:dyDescent="0.2">
      <c r="A305" s="58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</row>
    <row r="306" spans="1:73" x14ac:dyDescent="0.2">
      <c r="A306" s="58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</row>
    <row r="307" spans="1:73" x14ac:dyDescent="0.2">
      <c r="A307" s="58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</row>
    <row r="308" spans="1:73" x14ac:dyDescent="0.2">
      <c r="A308" s="58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</row>
    <row r="309" spans="1:73" x14ac:dyDescent="0.2">
      <c r="A309" s="58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</row>
    <row r="310" spans="1:73" x14ac:dyDescent="0.2">
      <c r="A310" s="58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</row>
    <row r="311" spans="1:73" x14ac:dyDescent="0.2">
      <c r="A311" s="58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</row>
    <row r="312" spans="1:73" x14ac:dyDescent="0.2">
      <c r="A312" s="58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</row>
    <row r="313" spans="1:73" x14ac:dyDescent="0.2">
      <c r="A313" s="58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</row>
    <row r="314" spans="1:73" x14ac:dyDescent="0.2">
      <c r="A314" s="58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</row>
    <row r="315" spans="1:73" x14ac:dyDescent="0.2">
      <c r="A315" s="58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</row>
    <row r="316" spans="1:73" x14ac:dyDescent="0.2">
      <c r="A316" s="58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</row>
    <row r="317" spans="1:73" x14ac:dyDescent="0.2">
      <c r="A317" s="58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</row>
    <row r="318" spans="1:73" x14ac:dyDescent="0.2">
      <c r="A318" s="58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</row>
    <row r="319" spans="1:73" x14ac:dyDescent="0.2">
      <c r="A319" s="58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</row>
    <row r="320" spans="1:73" x14ac:dyDescent="0.2">
      <c r="A320" s="58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</row>
    <row r="321" spans="1:73" x14ac:dyDescent="0.2">
      <c r="A321" s="58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</row>
    <row r="322" spans="1:73" x14ac:dyDescent="0.2">
      <c r="A322" s="58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</row>
    <row r="323" spans="1:73" x14ac:dyDescent="0.2">
      <c r="A323" s="58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</row>
    <row r="324" spans="1:73" x14ac:dyDescent="0.2">
      <c r="A324" s="58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</row>
    <row r="325" spans="1:73" x14ac:dyDescent="0.2">
      <c r="A325" s="58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</row>
    <row r="326" spans="1:73" x14ac:dyDescent="0.2">
      <c r="A326" s="58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</row>
    <row r="327" spans="1:73" x14ac:dyDescent="0.2">
      <c r="A327" s="58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</row>
    <row r="328" spans="1:73" x14ac:dyDescent="0.2">
      <c r="A328" s="58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</row>
    <row r="329" spans="1:73" x14ac:dyDescent="0.2">
      <c r="A329" s="58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</row>
    <row r="330" spans="1:73" x14ac:dyDescent="0.2">
      <c r="A330" s="58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</row>
    <row r="331" spans="1:73" x14ac:dyDescent="0.2">
      <c r="A331" s="58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</row>
    <row r="332" spans="1:73" x14ac:dyDescent="0.2">
      <c r="A332" s="58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</row>
    <row r="333" spans="1:73" x14ac:dyDescent="0.2">
      <c r="A333" s="58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</row>
    <row r="334" spans="1:73" x14ac:dyDescent="0.2">
      <c r="A334" s="58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</row>
    <row r="335" spans="1:73" x14ac:dyDescent="0.2">
      <c r="A335" s="58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</row>
    <row r="336" spans="1:73" x14ac:dyDescent="0.2">
      <c r="A336" s="58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</row>
    <row r="337" spans="1:73" x14ac:dyDescent="0.2">
      <c r="A337" s="58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</row>
    <row r="338" spans="1:73" x14ac:dyDescent="0.2">
      <c r="A338" s="58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</row>
    <row r="339" spans="1:73" x14ac:dyDescent="0.2">
      <c r="A339" s="58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</row>
    <row r="340" spans="1:73" x14ac:dyDescent="0.2">
      <c r="A340" s="58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</row>
    <row r="341" spans="1:73" x14ac:dyDescent="0.2">
      <c r="A341" s="58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</row>
    <row r="342" spans="1:73" x14ac:dyDescent="0.2">
      <c r="A342" s="58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</row>
    <row r="343" spans="1:73" x14ac:dyDescent="0.2">
      <c r="A343" s="58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</row>
    <row r="344" spans="1:73" x14ac:dyDescent="0.2">
      <c r="A344" s="58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</row>
    <row r="345" spans="1:73" x14ac:dyDescent="0.2">
      <c r="A345" s="58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</row>
    <row r="346" spans="1:73" x14ac:dyDescent="0.2">
      <c r="A346" s="58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</row>
    <row r="347" spans="1:73" x14ac:dyDescent="0.2">
      <c r="A347" s="58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</row>
    <row r="348" spans="1:73" x14ac:dyDescent="0.2">
      <c r="A348" s="58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</row>
    <row r="349" spans="1:73" x14ac:dyDescent="0.2">
      <c r="A349" s="58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</row>
    <row r="350" spans="1:73" x14ac:dyDescent="0.2">
      <c r="A350" s="58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</row>
    <row r="351" spans="1:73" x14ac:dyDescent="0.2">
      <c r="A351" s="58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</row>
    <row r="352" spans="1:73" x14ac:dyDescent="0.2">
      <c r="A352" s="58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</row>
    <row r="353" spans="1:73" x14ac:dyDescent="0.2">
      <c r="A353" s="58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</row>
    <row r="354" spans="1:73" x14ac:dyDescent="0.2">
      <c r="A354" s="58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</row>
    <row r="355" spans="1:73" x14ac:dyDescent="0.2">
      <c r="A355" s="58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</row>
    <row r="356" spans="1:73" x14ac:dyDescent="0.2">
      <c r="A356" s="58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</row>
    <row r="357" spans="1:73" x14ac:dyDescent="0.2">
      <c r="A357" s="58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</row>
    <row r="358" spans="1:73" x14ac:dyDescent="0.2">
      <c r="A358" s="58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</row>
    <row r="359" spans="1:73" x14ac:dyDescent="0.2">
      <c r="A359" s="58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</row>
    <row r="360" spans="1:73" x14ac:dyDescent="0.2">
      <c r="A360" s="58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</row>
    <row r="361" spans="1:73" x14ac:dyDescent="0.2">
      <c r="A361" s="58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</row>
    <row r="362" spans="1:73" x14ac:dyDescent="0.2">
      <c r="A362" s="58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</row>
    <row r="363" spans="1:73" x14ac:dyDescent="0.2">
      <c r="A363" s="58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</row>
    <row r="364" spans="1:73" x14ac:dyDescent="0.2">
      <c r="A364" s="58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</row>
    <row r="365" spans="1:73" x14ac:dyDescent="0.2">
      <c r="A365" s="58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</row>
    <row r="366" spans="1:73" x14ac:dyDescent="0.2">
      <c r="A366" s="58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</row>
    <row r="367" spans="1:73" x14ac:dyDescent="0.2">
      <c r="A367" s="58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</row>
    <row r="368" spans="1:73" x14ac:dyDescent="0.2">
      <c r="A368" s="58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</row>
    <row r="369" spans="1:73" x14ac:dyDescent="0.2">
      <c r="A369" s="58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</row>
    <row r="370" spans="1:73" x14ac:dyDescent="0.2">
      <c r="A370" s="58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</row>
    <row r="371" spans="1:73" x14ac:dyDescent="0.2">
      <c r="A371" s="58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</row>
    <row r="372" spans="1:73" x14ac:dyDescent="0.2">
      <c r="A372" s="58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</row>
    <row r="373" spans="1:73" x14ac:dyDescent="0.2">
      <c r="A373" s="58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</row>
    <row r="374" spans="1:73" x14ac:dyDescent="0.2">
      <c r="A374" s="58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</row>
    <row r="375" spans="1:73" x14ac:dyDescent="0.2">
      <c r="A375" s="58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</row>
    <row r="376" spans="1:73" x14ac:dyDescent="0.2">
      <c r="A376" s="58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</row>
    <row r="377" spans="1:73" x14ac:dyDescent="0.2">
      <c r="A377" s="58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</row>
    <row r="378" spans="1:73" x14ac:dyDescent="0.2">
      <c r="A378" s="58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</row>
    <row r="379" spans="1:73" x14ac:dyDescent="0.2">
      <c r="A379" s="58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</row>
    <row r="380" spans="1:73" x14ac:dyDescent="0.2">
      <c r="A380" s="58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</row>
    <row r="381" spans="1:73" x14ac:dyDescent="0.2">
      <c r="A381" s="58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</row>
    <row r="382" spans="1:73" x14ac:dyDescent="0.2">
      <c r="A382" s="58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</row>
    <row r="383" spans="1:73" x14ac:dyDescent="0.2">
      <c r="A383" s="58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</row>
    <row r="384" spans="1:73" x14ac:dyDescent="0.2">
      <c r="A384" s="58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</row>
    <row r="385" spans="1:73" x14ac:dyDescent="0.2">
      <c r="A385" s="58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</row>
    <row r="386" spans="1:73" x14ac:dyDescent="0.2">
      <c r="A386" s="58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</row>
    <row r="387" spans="1:73" x14ac:dyDescent="0.2">
      <c r="A387" s="58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</row>
    <row r="388" spans="1:73" x14ac:dyDescent="0.2">
      <c r="A388" s="58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</row>
    <row r="389" spans="1:73" x14ac:dyDescent="0.2">
      <c r="A389" s="58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</row>
    <row r="390" spans="1:73" x14ac:dyDescent="0.2">
      <c r="A390" s="58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</row>
    <row r="391" spans="1:73" x14ac:dyDescent="0.2">
      <c r="A391" s="58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</row>
    <row r="392" spans="1:73" x14ac:dyDescent="0.2">
      <c r="A392" s="58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</row>
    <row r="393" spans="1:73" x14ac:dyDescent="0.2">
      <c r="A393" s="58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</row>
    <row r="394" spans="1:73" x14ac:dyDescent="0.2">
      <c r="A394" s="58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</row>
    <row r="395" spans="1:73" x14ac:dyDescent="0.2">
      <c r="A395" s="58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</row>
    <row r="396" spans="1:73" x14ac:dyDescent="0.2">
      <c r="A396" s="58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</row>
    <row r="397" spans="1:73" x14ac:dyDescent="0.2">
      <c r="A397" s="58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</row>
    <row r="398" spans="1:73" x14ac:dyDescent="0.2">
      <c r="A398" s="58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</row>
    <row r="399" spans="1:73" x14ac:dyDescent="0.2">
      <c r="A399" s="58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</row>
    <row r="400" spans="1:73" x14ac:dyDescent="0.2">
      <c r="A400" s="58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</row>
    <row r="401" spans="1:73" x14ac:dyDescent="0.2">
      <c r="A401" s="58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</row>
    <row r="402" spans="1:73" x14ac:dyDescent="0.2">
      <c r="A402" s="58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</row>
    <row r="403" spans="1:73" x14ac:dyDescent="0.2">
      <c r="A403" s="58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</row>
    <row r="404" spans="1:73" x14ac:dyDescent="0.2">
      <c r="A404" s="58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</row>
    <row r="405" spans="1:73" x14ac:dyDescent="0.2">
      <c r="A405" s="58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</row>
    <row r="406" spans="1:73" x14ac:dyDescent="0.2">
      <c r="A406" s="58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</row>
    <row r="407" spans="1:73" x14ac:dyDescent="0.2">
      <c r="A407" s="58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</row>
    <row r="408" spans="1:73" x14ac:dyDescent="0.2">
      <c r="A408" s="58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</row>
    <row r="409" spans="1:73" x14ac:dyDescent="0.2">
      <c r="A409" s="58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</row>
    <row r="410" spans="1:73" x14ac:dyDescent="0.2">
      <c r="A410" s="58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</row>
    <row r="411" spans="1:73" x14ac:dyDescent="0.2">
      <c r="A411" s="58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</row>
  </sheetData>
  <mergeCells count="1">
    <mergeCell ref="BW3:CB3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defaultRowHeight="13.2" x14ac:dyDescent="0.25"/>
  <sheetData>
    <row r="1" spans="1:1" x14ac:dyDescent="0.25">
      <c r="A1" s="72" t="s">
        <v>147</v>
      </c>
    </row>
    <row r="2" spans="1:1" x14ac:dyDescent="0.25">
      <c r="A2" s="72" t="s">
        <v>145</v>
      </c>
    </row>
    <row r="3" spans="1:1" x14ac:dyDescent="0.25">
      <c r="A3" s="72"/>
    </row>
    <row r="4" spans="1:1" x14ac:dyDescent="0.25">
      <c r="A4" t="s">
        <v>1</v>
      </c>
    </row>
    <row r="5" spans="1:1" x14ac:dyDescent="0.25">
      <c r="A5" t="s">
        <v>3</v>
      </c>
    </row>
    <row r="6" spans="1:1" x14ac:dyDescent="0.25">
      <c r="A6" t="s">
        <v>2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BFFC2E2-3E4D-43B7-8FB0-A0E47D28F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A0669F-2640-4618-A484-3E036C1E3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7E51E-289F-4F5A-829C-A14247D7ABB5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OL1 Accounts</vt:lpstr>
      <vt:lpstr>Customer Forecast by Rate Code</vt:lpstr>
      <vt:lpstr>Notes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fpladmin</dc:creator>
  <cp:lastModifiedBy>FPL_User</cp:lastModifiedBy>
  <cp:lastPrinted>2011-05-25T19:32:19Z</cp:lastPrinted>
  <dcterms:created xsi:type="dcterms:W3CDTF">2000-01-24T16:21:50Z</dcterms:created>
  <dcterms:modified xsi:type="dcterms:W3CDTF">2016-04-16T15:06:39Z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