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764" windowWidth="16608" windowHeight="4812" tabRatio="897" firstSheet="3" activeTab="7"/>
  </bookViews>
  <sheets>
    <sheet name="2014 Loss Exp Factors - Energy" sheetId="10" r:id="rId1"/>
    <sheet name="Data Summary" sheetId="11" r:id="rId2"/>
    <sheet name="Line Loss-KWH Anlys-Deli RC2016" sheetId="12" r:id="rId3"/>
    <sheet name="Summary_Delivered_Sales" sheetId="2" r:id="rId4"/>
    <sheet name="NEW NEL,SALES,Unbilled ST" sheetId="1" r:id="rId5"/>
    <sheet name="2016 FCST Trans &amp; Conv Loss" sheetId="13" r:id="rId6"/>
    <sheet name="2017 FCST Trans &amp; Conv Losses" sheetId="7" r:id="rId7"/>
    <sheet name="2018 FCST Trans &amp; Conv Losses" sheetId="8" r:id="rId8"/>
  </sheets>
  <externalReferences>
    <externalReference r:id="rId9"/>
    <externalReference r:id="rId10"/>
    <externalReference r:id="rId11"/>
    <externalReference r:id="rId12"/>
  </externalReferences>
  <definedNames>
    <definedName name="_ATPRegress_Dlg_Results" localSheetId="5" hidden="1">{2;#N/A;"R13C16:R17C16";#N/A;"R13C14:R17C15";FALSE;FALSE;FALSE;95;#N/A;#N/A;"R13C19";#N/A;FALSE;FALSE;FALSE;FALSE;#N/A;"";#N/A;FALSE;"";"";#N/A;#N/A;#N/A}</definedName>
    <definedName name="_ATPRegress_Dlg_Results" localSheetId="6" hidden="1">{2;#N/A;"R13C16:R17C16";#N/A;"R13C14:R17C15";FALSE;FALSE;FALSE;95;#N/A;#N/A;"R13C19";#N/A;FALSE;FALSE;FALSE;FALSE;#N/A;"";#N/A;FALSE;"";"";#N/A;#N/A;#N/A}</definedName>
    <definedName name="_ATPRegress_Dlg_Results" localSheetId="7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5" hidden="1">{"EXCELHLP.HLP!1802";5;10;5;10;13;13;13;8;5;5;10;14;13;13;13;13;5;10;14;13;5;10;1;2;24}</definedName>
    <definedName name="_ATPRegress_Dlg_Types" localSheetId="6" hidden="1">{"EXCELHLP.HLP!1802";5;10;5;10;13;13;13;8;5;5;10;14;13;13;13;13;5;10;14;13;5;10;1;2;24}</definedName>
    <definedName name="_ATPRegress_Dlg_Types" localSheetId="7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5" hidden="1">'[1]ST Corrections'!#REF!</definedName>
    <definedName name="_ATPRegress_Range1" localSheetId="6" hidden="1">'[1]ST Corrections'!#REF!</definedName>
    <definedName name="_ATPRegress_Range1" localSheetId="7" hidden="1">'[1]ST Corrections'!#REF!</definedName>
    <definedName name="_ATPRegress_Range1" hidden="1">'[1]ST Corrections'!#REF!</definedName>
    <definedName name="_ATPRegress_Range2" localSheetId="5" hidden="1">'[1]ST Corrections'!#REF!</definedName>
    <definedName name="_ATPRegress_Range2" localSheetId="6" hidden="1">'[1]ST Corrections'!#REF!</definedName>
    <definedName name="_ATPRegress_Range2" localSheetId="7" hidden="1">'[1]ST Corrections'!#REF!</definedName>
    <definedName name="_ATPRegress_Range2" hidden="1">'[1]ST Corrections'!#REF!</definedName>
    <definedName name="_ATPRegress_Range3" localSheetId="5" hidden="1">'[1]ST Corrections'!#REF!</definedName>
    <definedName name="_ATPRegress_Range3" localSheetId="6" hidden="1">'[1]ST Corrections'!#REF!</definedName>
    <definedName name="_ATPRegress_Range3" localSheetId="7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5" hidden="1">'[2]TXSCHD Download'!#REF!</definedName>
    <definedName name="_Fill" localSheetId="6" hidden="1">'[2]TXSCHD Download'!#REF!</definedName>
    <definedName name="_Fill" localSheetId="7" hidden="1">'[2]TXSCHD Download'!#REF!</definedName>
    <definedName name="_Fill" hidden="1">'[2]TXSCHD Download'!#REF!</definedName>
    <definedName name="aclausetq">[3]SOEF!$L$28</definedName>
    <definedName name="aclausety">[3]SOEF!$P$28</definedName>
    <definedName name="acustgrowtq">[3]SOEF!$L$14</definedName>
    <definedName name="acustgrowty">[3]SOEF!$P$14</definedName>
    <definedName name="adeprtq">[3]SOEF!$L$22</definedName>
    <definedName name="adeprty">[3]SOEF!$P$22</definedName>
    <definedName name="adivtm" localSheetId="5">[3]SOEF!#REF!</definedName>
    <definedName name="adivtm" localSheetId="6">[3]SOEF!#REF!</definedName>
    <definedName name="adivtm" localSheetId="7">[3]SOEF!#REF!</definedName>
    <definedName name="adivtm">[3]SOEF!#REF!</definedName>
    <definedName name="adivtq" localSheetId="5">[3]SOEF!#REF!</definedName>
    <definedName name="adivtq" localSheetId="6">[3]SOEF!#REF!</definedName>
    <definedName name="adivtq" localSheetId="7">[3]SOEF!#REF!</definedName>
    <definedName name="adivtq">[3]SOEF!#REF!</definedName>
    <definedName name="adivty" localSheetId="5">[3]SOEF!#REF!</definedName>
    <definedName name="adivty" localSheetId="6">[3]SOEF!#REF!</definedName>
    <definedName name="adivty" localSheetId="7">[3]SOEF!#REF!</definedName>
    <definedName name="adivty">[3]SOEF!#REF!</definedName>
    <definedName name="ainctaxtq">[3]SOEF!$L$33</definedName>
    <definedName name="ainctaxty">[3]SOEF!$P$33</definedName>
    <definedName name="ainttq">[3]SOEF!$L$23</definedName>
    <definedName name="aintty">[3]SOEF!$P$23</definedName>
    <definedName name="ao_mtq">[3]SOEF!$L$21</definedName>
    <definedName name="ao_mty">[3]SOEF!$P$21</definedName>
    <definedName name="aothtaxtq">[3]SOEF!$L$29</definedName>
    <definedName name="aothtaxty">[3]SOEF!$P$29</definedName>
    <definedName name="apricemixtq">[3]SOEF!$L$17</definedName>
    <definedName name="apricemixty">[3]SOEF!$P$17</definedName>
    <definedName name="arevtm" localSheetId="5">[3]SOEF!#REF!</definedName>
    <definedName name="arevtm" localSheetId="6">[3]SOEF!#REF!</definedName>
    <definedName name="arevtm" localSheetId="7">[3]SOEF!#REF!</definedName>
    <definedName name="arevtm">[3]SOEF!#REF!</definedName>
    <definedName name="arevtq" localSheetId="5">[3]SOEF!#REF!</definedName>
    <definedName name="arevtq" localSheetId="6">[3]SOEF!#REF!</definedName>
    <definedName name="arevtq" localSheetId="7">[3]SOEF!#REF!</definedName>
    <definedName name="arevtq">[3]SOEF!#REF!</definedName>
    <definedName name="arevty" localSheetId="5">[3]SOEF!#REF!</definedName>
    <definedName name="arevty" localSheetId="6">[3]SOEF!#REF!</definedName>
    <definedName name="arevty" localSheetId="7">[3]SOEF!#REF!</definedName>
    <definedName name="arevty">[3]SOEF!#REF!</definedName>
    <definedName name="atax_adjtq">[3]SOEF!$L$32</definedName>
    <definedName name="atax_adjty">[3]SOEF!$P$32</definedName>
    <definedName name="ausagetq">[3]SOEF!$L$16</definedName>
    <definedName name="ausagety">[3]SOEF!$P$16</definedName>
    <definedName name="base_revenue_eps_ty" localSheetId="5">#REF!</definedName>
    <definedName name="base_revenue_eps_ty" localSheetId="6">#REF!</definedName>
    <definedName name="base_revenue_eps_ty" localSheetId="7">#REF!</definedName>
    <definedName name="base_revenue_eps_ty">#REF!</definedName>
    <definedName name="base_revenue_tq" localSheetId="5">#REF!</definedName>
    <definedName name="base_revenue_tq" localSheetId="6">#REF!</definedName>
    <definedName name="base_revenue_tq" localSheetId="7">#REF!</definedName>
    <definedName name="base_revenue_tq">#REF!</definedName>
    <definedName name="base_revenue_ty" localSheetId="5">#REF!</definedName>
    <definedName name="base_revenue_ty" localSheetId="6">#REF!</definedName>
    <definedName name="base_revenue_ty" localSheetId="7">#REF!</definedName>
    <definedName name="base_revenue_ty">#REF!</definedName>
    <definedName name="bdivtm" localSheetId="5">[3]SOEF!#REF!</definedName>
    <definedName name="bdivtm" localSheetId="6">[3]SOEF!#REF!</definedName>
    <definedName name="bdivtm" localSheetId="7">[3]SOEF!#REF!</definedName>
    <definedName name="bdivtm">[3]SOEF!#REF!</definedName>
    <definedName name="bdivtq" localSheetId="5">[3]SOEF!#REF!</definedName>
    <definedName name="bdivtq" localSheetId="6">[3]SOEF!#REF!</definedName>
    <definedName name="bdivtq" localSheetId="7">[3]SOEF!#REF!</definedName>
    <definedName name="bdivtq">[3]SOEF!#REF!</definedName>
    <definedName name="bdivty" localSheetId="5">[3]SOEF!#REF!</definedName>
    <definedName name="bdivty" localSheetId="6">[3]SOEF!#REF!</definedName>
    <definedName name="bdivty" localSheetId="7">[3]SOEF!#REF!</definedName>
    <definedName name="bdivty">[3]SOEF!#REF!</definedName>
    <definedName name="brevtm" localSheetId="5">[3]SOEF!#REF!</definedName>
    <definedName name="brevtm" localSheetId="6">[3]SOEF!#REF!</definedName>
    <definedName name="brevtm" localSheetId="7">[3]SOEF!#REF!</definedName>
    <definedName name="brevtm">[3]SOEF!#REF!</definedName>
    <definedName name="brevtq" localSheetId="5">[3]SOEF!#REF!</definedName>
    <definedName name="brevtq" localSheetId="6">[3]SOEF!#REF!</definedName>
    <definedName name="brevtq" localSheetId="7">[3]SOEF!#REF!</definedName>
    <definedName name="brevtq">[3]SOEF!#REF!</definedName>
    <definedName name="brevty" localSheetId="5">[3]SOEF!#REF!</definedName>
    <definedName name="brevty" localSheetId="6">[3]SOEF!#REF!</definedName>
    <definedName name="brevty" localSheetId="7">[3]SOEF!#REF!</definedName>
    <definedName name="brevty">[3]SOEF!#REF!</definedName>
    <definedName name="customer_growth_eps_tq" localSheetId="5">#REF!</definedName>
    <definedName name="customer_growth_eps_tq" localSheetId="6">#REF!</definedName>
    <definedName name="customer_growth_eps_tq" localSheetId="7">#REF!</definedName>
    <definedName name="customer_growth_eps_tq">#REF!</definedName>
    <definedName name="customer_growth_eps_ty" localSheetId="5">#REF!</definedName>
    <definedName name="customer_growth_eps_ty" localSheetId="6">#REF!</definedName>
    <definedName name="customer_growth_eps_ty" localSheetId="7">#REF!</definedName>
    <definedName name="customer_growth_eps_ty">#REF!</definedName>
    <definedName name="customer_growth_tq" localSheetId="5">#REF!</definedName>
    <definedName name="customer_growth_tq" localSheetId="6">#REF!</definedName>
    <definedName name="customer_growth_tq" localSheetId="7">#REF!</definedName>
    <definedName name="customer_growth_tq">#REF!</definedName>
    <definedName name="DEPREC" localSheetId="5">#REF!</definedName>
    <definedName name="DEPREC" localSheetId="6">#REF!</definedName>
    <definedName name="DEPREC" localSheetId="7">#REF!</definedName>
    <definedName name="DEPREC">#REF!</definedName>
    <definedName name="deprec_eps_ty" localSheetId="5">#REF!</definedName>
    <definedName name="deprec_eps_ty" localSheetId="6">#REF!</definedName>
    <definedName name="deprec_eps_ty" localSheetId="7">#REF!</definedName>
    <definedName name="deprec_eps_ty">#REF!</definedName>
    <definedName name="deprec_tq" localSheetId="5">#REF!</definedName>
    <definedName name="deprec_tq" localSheetId="6">#REF!</definedName>
    <definedName name="deprec_tq" localSheetId="7">#REF!</definedName>
    <definedName name="deprec_tq">#REF!</definedName>
    <definedName name="deprec_ty" localSheetId="5">#REF!</definedName>
    <definedName name="deprec_ty" localSheetId="6">#REF!</definedName>
    <definedName name="deprec_ty" localSheetId="7">#REF!</definedName>
    <definedName name="deprec_ty">#REF!</definedName>
    <definedName name="DRI_Mnemonics" localSheetId="5">#REF!</definedName>
    <definedName name="DRI_Mnemonics" localSheetId="6">#REF!</definedName>
    <definedName name="DRI_Mnemonics" localSheetId="7">#REF!</definedName>
    <definedName name="DRI_Mnemonics">#REF!</definedName>
    <definedName name="e_CompanyTotal_4500" localSheetId="5">#REF!</definedName>
    <definedName name="e_CompanyTotal_4500" localSheetId="6">#REF!</definedName>
    <definedName name="e_CompanyTotal_4500" localSheetId="7">#REF!</definedName>
    <definedName name="e_CompanyTotal_4500">#REF!</definedName>
    <definedName name="e_Meters_5570" localSheetId="5">#REF!</definedName>
    <definedName name="e_Meters_5570" localSheetId="6">#REF!</definedName>
    <definedName name="e_Meters_5570" localSheetId="7">#REF!</definedName>
    <definedName name="e_Meters_5570">#REF!</definedName>
    <definedName name="e_MSNumber_5970" localSheetId="5">#REF!</definedName>
    <definedName name="e_MSNumber_5970" localSheetId="6">#REF!</definedName>
    <definedName name="e_MSNumber_5970" localSheetId="7">#REF!</definedName>
    <definedName name="e_MSNumber_5970">#REF!</definedName>
    <definedName name="e_RateClass_3871" localSheetId="5">#REF!</definedName>
    <definedName name="e_RateClass_3871" localSheetId="6">#REF!</definedName>
    <definedName name="e_RateClass_3871" localSheetId="7">#REF!</definedName>
    <definedName name="e_RateClass_3871">#REF!</definedName>
    <definedName name="e_RateCode_5743" localSheetId="5">#REF!</definedName>
    <definedName name="e_RateCode_5743" localSheetId="6">#REF!</definedName>
    <definedName name="e_RateCode_5743" localSheetId="7">#REF!</definedName>
    <definedName name="e_RateCode_5743">#REF!</definedName>
    <definedName name="esi_eps_tq" localSheetId="5">#REF!</definedName>
    <definedName name="esi_eps_tq" localSheetId="6">#REF!</definedName>
    <definedName name="esi_eps_tq" localSheetId="7">#REF!</definedName>
    <definedName name="esi_eps_tq">#REF!</definedName>
    <definedName name="esi_eps_ty" localSheetId="5">#REF!</definedName>
    <definedName name="esi_eps_ty" localSheetId="6">#REF!</definedName>
    <definedName name="esi_eps_ty" localSheetId="7">#REF!</definedName>
    <definedName name="esi_eps_ty">#REF!</definedName>
    <definedName name="esi_tq" localSheetId="5">#REF!</definedName>
    <definedName name="esi_tq" localSheetId="6">#REF!</definedName>
    <definedName name="esi_tq" localSheetId="7">#REF!</definedName>
    <definedName name="esi_tq">#REF!</definedName>
    <definedName name="esi_ty" localSheetId="5">#REF!</definedName>
    <definedName name="esi_ty" localSheetId="6">#REF!</definedName>
    <definedName name="esi_ty" localSheetId="7">#REF!</definedName>
    <definedName name="esi_ty">#REF!</definedName>
    <definedName name="esop_eps_ty" localSheetId="5">#REF!</definedName>
    <definedName name="esop_eps_ty" localSheetId="6">#REF!</definedName>
    <definedName name="esop_eps_ty" localSheetId="7">#REF!</definedName>
    <definedName name="esop_eps_ty">#REF!</definedName>
    <definedName name="esop_ty" localSheetId="5">#REF!</definedName>
    <definedName name="esop_ty" localSheetId="6">#REF!</definedName>
    <definedName name="esop_ty" localSheetId="7">#REF!</definedName>
    <definedName name="esop_ty">#REF!</definedName>
    <definedName name="grpcons_eps_lq" localSheetId="5">#REF!</definedName>
    <definedName name="grpcons_eps_lq" localSheetId="6">#REF!</definedName>
    <definedName name="grpcons_eps_lq" localSheetId="7">#REF!</definedName>
    <definedName name="grpcons_eps_lq">#REF!</definedName>
    <definedName name="grpcons_eps_ty" localSheetId="5">#REF!</definedName>
    <definedName name="grpcons_eps_ty" localSheetId="6">#REF!</definedName>
    <definedName name="grpcons_eps_ty" localSheetId="7">#REF!</definedName>
    <definedName name="grpcons_eps_ty">#REF!</definedName>
    <definedName name="grpcons_ni_lq" localSheetId="5">#REF!</definedName>
    <definedName name="grpcons_ni_lq" localSheetId="6">#REF!</definedName>
    <definedName name="grpcons_ni_lq" localSheetId="7">#REF!</definedName>
    <definedName name="grpcons_ni_lq">#REF!</definedName>
    <definedName name="grpcons_ni_ly" localSheetId="5">#REF!</definedName>
    <definedName name="grpcons_ni_ly" localSheetId="6">#REF!</definedName>
    <definedName name="grpcons_ni_ly" localSheetId="7">#REF!</definedName>
    <definedName name="grpcons_ni_ly">#REF!</definedName>
    <definedName name="grpcons_ni_ty" localSheetId="5">#REF!</definedName>
    <definedName name="grpcons_ni_ty" localSheetId="6">#REF!</definedName>
    <definedName name="grpcons_ni_ty" localSheetId="7">#REF!</definedName>
    <definedName name="grpcons_ni_ty">#REF!</definedName>
    <definedName name="ID_sorted" localSheetId="5">#REF!</definedName>
    <definedName name="ID_sorted" localSheetId="6">#REF!</definedName>
    <definedName name="ID_sorted" localSheetId="7">#REF!</definedName>
    <definedName name="ID_sorted">#REF!</definedName>
    <definedName name="interest_eps_tq" localSheetId="5">#REF!</definedName>
    <definedName name="interest_eps_tq" localSheetId="6">#REF!</definedName>
    <definedName name="interest_eps_tq" localSheetId="7">#REF!</definedName>
    <definedName name="interest_eps_tq">#REF!</definedName>
    <definedName name="interest_eps_ty" localSheetId="5">#REF!</definedName>
    <definedName name="interest_eps_ty" localSheetId="6">#REF!</definedName>
    <definedName name="interest_eps_ty" localSheetId="7">#REF!</definedName>
    <definedName name="interest_eps_ty">#REF!</definedName>
    <definedName name="interest_tq" localSheetId="5">#REF!</definedName>
    <definedName name="interest_tq" localSheetId="6">#REF!</definedName>
    <definedName name="interest_tq" localSheetId="7">#REF!</definedName>
    <definedName name="interest_tq">#REF!</definedName>
    <definedName name="interest_ty" localSheetId="5">#REF!</definedName>
    <definedName name="interest_ty" localSheetId="6">#REF!</definedName>
    <definedName name="interest_ty" localSheetId="7">#REF!</definedName>
    <definedName name="interest_ty">#REF!</definedName>
    <definedName name="l_LineLossAllocationofEnergyLossesUnaccountedForEtcStep4_5900" localSheetId="5">#REF!</definedName>
    <definedName name="l_LineLossAllocationofEnergyLossesUnaccountedForEtcStep4_5900" localSheetId="6">#REF!</definedName>
    <definedName name="l_LineLossAllocationofEnergyLossesUnaccountedForEtcStep4_5900" localSheetId="7">#REF!</definedName>
    <definedName name="l_LineLossAllocationofEnergyLossesUnaccountedForEtcStep4_5900">#REF!</definedName>
    <definedName name="l_LineLossAllocationofEnergyLossesUnaccountForEtcStep4_25189" localSheetId="5">#REF!</definedName>
    <definedName name="l_LineLossAllocationofEnergyLossesUnaccountForEtcStep4_25189" localSheetId="6">#REF!</definedName>
    <definedName name="l_LineLossAllocationofEnergyLossesUnaccountForEtcStep4_25189" localSheetId="7">#REF!</definedName>
    <definedName name="l_LineLossAllocationofEnergyLossesUnaccountForEtcStep4_25189">#REF!</definedName>
    <definedName name="l_LineLossDemandLossExpansionFactorsStep3_17981" localSheetId="5">#REF!</definedName>
    <definedName name="l_LineLossDemandLossExpansionFactorsStep3_17981" localSheetId="6">#REF!</definedName>
    <definedName name="l_LineLossDemandLossExpansionFactorsStep3_17981" localSheetId="7">#REF!</definedName>
    <definedName name="l_LineLossDemandLossExpansionFactorsStep3_17981">#REF!</definedName>
    <definedName name="l_LineLossDistributionGCPforECRCActualDemandLossExpansionFactors_19770" localSheetId="5">#REF!</definedName>
    <definedName name="l_LineLossDistributionGCPforECRCActualDemandLossExpansionFactors_19770" localSheetId="6">#REF!</definedName>
    <definedName name="l_LineLossDistributionGCPforECRCActualDemandLossExpansionFactors_19770" localSheetId="7">#REF!</definedName>
    <definedName name="l_LineLossDistributionGCPforECRCActualDemandLossExpansionFactors_19770">#REF!</definedName>
    <definedName name="l_LineLossDistributionGCPforECRCActualEnergyLossExpansionFactors_19372" localSheetId="5">#REF!</definedName>
    <definedName name="l_LineLossDistributionGCPforECRCActualEnergyLossExpansionFactors_19372" localSheetId="6">#REF!</definedName>
    <definedName name="l_LineLossDistributionGCPforECRCActualEnergyLossExpansionFactors_19372" localSheetId="7">#REF!</definedName>
    <definedName name="l_LineLossDistributionGCPforECRCActualEnergyLossExpansionFactors_19372">#REF!</definedName>
    <definedName name="l_LineLossEnergyAnalysis_18987" localSheetId="5">#REF!</definedName>
    <definedName name="l_LineLossEnergyAnalysis_18987" localSheetId="6">#REF!</definedName>
    <definedName name="l_LineLossEnergyAnalysis_18987" localSheetId="7">#REF!</definedName>
    <definedName name="l_LineLossEnergyAnalysis_18987">#REF!</definedName>
    <definedName name="l_LineLossEnergyLossesbyRateClass_26818" localSheetId="5">#REF!</definedName>
    <definedName name="l_LineLossEnergyLossesbyRateClass_26818" localSheetId="6">#REF!</definedName>
    <definedName name="l_LineLossEnergyLossesbyRateClass_26818" localSheetId="7">#REF!</definedName>
    <definedName name="l_LineLossEnergyLossesbyRateClass_26818">#REF!</definedName>
    <definedName name="l_LineLossEnergyLossesbyRateClassTotals_27376" localSheetId="5">#REF!</definedName>
    <definedName name="l_LineLossEnergyLossesbyRateClassTotals_27376" localSheetId="6">#REF!</definedName>
    <definedName name="l_LineLossEnergyLossesbyRateClassTotals_27376" localSheetId="7">#REF!</definedName>
    <definedName name="l_LineLossEnergyLossesbyRateClassTotals_27376">#REF!</definedName>
    <definedName name="l_LineLossEnergyLossExpansionFactorsStep2_17190" localSheetId="5">#REF!</definedName>
    <definedName name="l_LineLossEnergyLossExpansionFactorsStep2_17190" localSheetId="6">#REF!</definedName>
    <definedName name="l_LineLossEnergyLossExpansionFactorsStep2_17190" localSheetId="7">#REF!</definedName>
    <definedName name="l_LineLossEnergyLossExpansionFactorsStep2_17190">#REF!</definedName>
    <definedName name="l_LineLossInputsStep1_17170" localSheetId="5">#REF!</definedName>
    <definedName name="l_LineLossInputsStep1_17170" localSheetId="6">#REF!</definedName>
    <definedName name="l_LineLossInputsStep1_17170" localSheetId="7">#REF!</definedName>
    <definedName name="l_LineLossInputsStep1_17170">#REF!</definedName>
    <definedName name="l_LineLossKWHAnalysisDeliveredSalesbyRateClassVoltageLevel_26770" localSheetId="5">#REF!</definedName>
    <definedName name="l_LineLossKWHAnalysisDeliveredSalesbyRateClassVoltageLevel_26770" localSheetId="6">#REF!</definedName>
    <definedName name="l_LineLossKWHAnalysisDeliveredSalesbyRateClassVoltageLevel_26770" localSheetId="7">#REF!</definedName>
    <definedName name="l_LineLossKWHAnalysisDeliveredSalesbyRateClassVoltageLevel_26770">#REF!</definedName>
    <definedName name="l_LineLossKWHAnalysisDeliveredtoBilledSalesFactor_26371" localSheetId="5">#REF!</definedName>
    <definedName name="l_LineLossKWHAnalysisDeliveredtoBilledSalesFactor_26371" localSheetId="6">#REF!</definedName>
    <definedName name="l_LineLossKWHAnalysisDeliveredtoBilledSalesFactor_26371" localSheetId="7">#REF!</definedName>
    <definedName name="l_LineLossKWHAnalysisDeliveredtoBilledSalesFactor_26371">#REF!</definedName>
    <definedName name="l_LineLossLossFactorLeeCounty_18970" localSheetId="5">#REF!</definedName>
    <definedName name="l_LineLossLossFactorLeeCounty_18970" localSheetId="6">#REF!</definedName>
    <definedName name="l_LineLossLossFactorLeeCounty_18970" localSheetId="7">#REF!</definedName>
    <definedName name="l_LineLossLossFactorLeeCounty_18970">#REF!</definedName>
    <definedName name="l_LineLossSummaryLossExpansionFactorsPercentagesStep5_25191" localSheetId="5">#REF!</definedName>
    <definedName name="l_LineLossSummaryLossExpansionFactorsPercentagesStep5_25191" localSheetId="6">#REF!</definedName>
    <definedName name="l_LineLossSummaryLossExpansionFactorsPercentagesStep5_25191" localSheetId="7">#REF!</definedName>
    <definedName name="l_LineLossSummaryLossExpansionFactorsPercentagesStep5_25191">#REF!</definedName>
    <definedName name="l_LineLossSummaryLossExpansionFactorsPercentageStep5_5951" localSheetId="5">#REF!</definedName>
    <definedName name="l_LineLossSummaryLossExpansionFactorsPercentageStep5_5951" localSheetId="6">#REF!</definedName>
    <definedName name="l_LineLossSummaryLossExpansionFactorsPercentageStep5_5951" localSheetId="7">#REF!</definedName>
    <definedName name="l_LineLossSummaryLossExpansionFactorsPercentageStep5_5951">#REF!</definedName>
    <definedName name="l_MeterCostsAdjustedCILCMeterCostsSummaryStep7_16910" localSheetId="5">#REF!</definedName>
    <definedName name="l_MeterCostsAdjustedCILCMeterCostsSummaryStep7_16910" localSheetId="6">#REF!</definedName>
    <definedName name="l_MeterCostsAdjustedCILCMeterCostsSummaryStep7_16910" localSheetId="7">#REF!</definedName>
    <definedName name="l_MeterCostsAdjustedCILCMeterCostsSummaryStep7_16910">#REF!</definedName>
    <definedName name="l_MeterCostsInputsMaterialCostsbyMSNumberStep3_9994" localSheetId="5">#REF!</definedName>
    <definedName name="l_MeterCostsInputsMaterialCostsbyMSNumberStep3_9994" localSheetId="6">#REF!</definedName>
    <definedName name="l_MeterCostsInputsMaterialCostsbyMSNumberStep3_9994" localSheetId="7">#REF!</definedName>
    <definedName name="l_MeterCostsInputsMaterialCostsbyMSNumberStep3_9994">#REF!</definedName>
    <definedName name="l_MeterCostsMeterCostsbyRateCodeandMeterStep5_9970" localSheetId="5">#REF!</definedName>
    <definedName name="l_MeterCostsMeterCostsbyRateCodeandMeterStep5_9970" localSheetId="6">#REF!</definedName>
    <definedName name="l_MeterCostsMeterCostsbyRateCodeandMeterStep5_9970" localSheetId="7">#REF!</definedName>
    <definedName name="l_MeterCostsMeterCostsbyRateCodeandMeterStep5_9970">#REF!</definedName>
    <definedName name="l_MeterCostsWtdAvgMeterCostsandAdjustedCILCbyRateClassStep6_11970" localSheetId="5">#REF!</definedName>
    <definedName name="l_MeterCostsWtdAvgMeterCostsandAdjustedCILCbyRateClassStep6_11970" localSheetId="6">#REF!</definedName>
    <definedName name="l_MeterCostsWtdAvgMeterCostsandAdjustedCILCbyRateClassStep6_11970" localSheetId="7">#REF!</definedName>
    <definedName name="l_MeterCostsWtdAvgMeterCostsandAdjustedCILCbyRateClassStep6_11970">#REF!</definedName>
    <definedName name="l_RateRevenueImport_25770" localSheetId="5">#REF!</definedName>
    <definedName name="l_RateRevenueImport_25770" localSheetId="6">#REF!</definedName>
    <definedName name="l_RateRevenueImport_25770" localSheetId="7">#REF!</definedName>
    <definedName name="l_RateRevenueImport_25770">#REF!</definedName>
    <definedName name="l_VoltageLevelbyRateClassStep2_7770" localSheetId="5">#REF!</definedName>
    <definedName name="l_VoltageLevelbyRateClassStep2_7770" localSheetId="6">#REF!</definedName>
    <definedName name="l_VoltageLevelbyRateClassStep2_7770" localSheetId="7">#REF!</definedName>
    <definedName name="l_VoltageLevelbyRateClassStep2_7770">#REF!</definedName>
    <definedName name="l_VoltageLevelbyRateCodeStep1_6173" localSheetId="5">#REF!</definedName>
    <definedName name="l_VoltageLevelbyRateCodeStep1_6173" localSheetId="6">#REF!</definedName>
    <definedName name="l_VoltageLevelbyRateCodeStep1_6173" localSheetId="7">#REF!</definedName>
    <definedName name="l_VoltageLevelbyRateCodeStep1_6173">#REF!</definedName>
    <definedName name="Name" localSheetId="5">#REF!</definedName>
    <definedName name="Name" localSheetId="6">#REF!</definedName>
    <definedName name="Name" localSheetId="7">#REF!</definedName>
    <definedName name="Name">'[4]Weekly NEL Report'!#REF!</definedName>
    <definedName name="Pal_Workbook_GUID" hidden="1">"8JHMH9DXSMHNF44G668W66ZD"</definedName>
    <definedName name="pig_dig5" localSheetId="5" hidden="1">{#N/A,#N/A,FALSE,"T COST";#N/A,#N/A,FALSE,"COST_FH"}</definedName>
    <definedName name="pig_dig5" localSheetId="6" hidden="1">{#N/A,#N/A,FALSE,"T COST";#N/A,#N/A,FALSE,"COST_FH"}</definedName>
    <definedName name="pig_dig5" localSheetId="7" hidden="1">{#N/A,#N/A,FALSE,"T COST";#N/A,#N/A,FALSE,"COST_FH"}</definedName>
    <definedName name="pig_dig5" hidden="1">{#N/A,#N/A,FALSE,"T COST";#N/A,#N/A,FALSE,"COST_FH"}</definedName>
    <definedName name="pig_dog" localSheetId="5" hidden="1">{2;#N/A;"R13C16:R17C16";#N/A;"R13C14:R17C15";FALSE;FALSE;FALSE;95;#N/A;#N/A;"R13C19";#N/A;FALSE;FALSE;FALSE;FALSE;#N/A;"";#N/A;FALSE;"";"";#N/A;#N/A;#N/A}</definedName>
    <definedName name="pig_dog" localSheetId="6" hidden="1">{2;#N/A;"R13C16:R17C16";#N/A;"R13C14:R17C15";FALSE;FALSE;FALSE;95;#N/A;#N/A;"R13C19";#N/A;FALSE;FALSE;FALSE;FALSE;#N/A;"";#N/A;FALSE;"";"";#N/A;#N/A;#N/A}</definedName>
    <definedName name="pig_dog" localSheetId="7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5" hidden="1">{"EXCELHLP.HLP!1802";5;10;5;10;13;13;13;8;5;5;10;14;13;13;13;13;5;10;14;13;5;10;1;2;24}</definedName>
    <definedName name="pig_dog\" localSheetId="6" hidden="1">{"EXCELHLP.HLP!1802";5;10;5;10;13;13;13;8;5;5;10;14;13;13;13;13;5;10;14;13;5;10;1;2;24}</definedName>
    <definedName name="pig_dog\" localSheetId="7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5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6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7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7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5" hidden="1">{#N/A,#N/A,FALSE,"SUMMARY";#N/A,#N/A,FALSE,"INPUTDATA";#N/A,#N/A,FALSE,"Condenser Performance"}</definedName>
    <definedName name="pig_dog4" localSheetId="6" hidden="1">{#N/A,#N/A,FALSE,"SUMMARY";#N/A,#N/A,FALSE,"INPUTDATA";#N/A,#N/A,FALSE,"Condenser Performance"}</definedName>
    <definedName name="pig_dog4" localSheetId="7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5" hidden="1">{#N/A,#N/A,FALSE,"INPUTDATA";#N/A,#N/A,FALSE,"SUMMARY";#N/A,#N/A,FALSE,"CTAREP";#N/A,#N/A,FALSE,"CTBREP";#N/A,#N/A,FALSE,"TURBEFF";#N/A,#N/A,FALSE,"Condenser Performance"}</definedName>
    <definedName name="pig_dog6" localSheetId="6" hidden="1">{#N/A,#N/A,FALSE,"INPUTDATA";#N/A,#N/A,FALSE,"SUMMARY";#N/A,#N/A,FALSE,"CTAREP";#N/A,#N/A,FALSE,"CTBREP";#N/A,#N/A,FALSE,"TURBEFF";#N/A,#N/A,FALSE,"Condenser Performance"}</definedName>
    <definedName name="pig_dog6" localSheetId="7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5" hidden="1">{#N/A,#N/A,FALSE,"INPUTDATA";#N/A,#N/A,FALSE,"SUMMARY"}</definedName>
    <definedName name="pig_dog7" localSheetId="6" hidden="1">{#N/A,#N/A,FALSE,"INPUTDATA";#N/A,#N/A,FALSE,"SUMMARY"}</definedName>
    <definedName name="pig_dog7" localSheetId="7" hidden="1">{#N/A,#N/A,FALSE,"INPUTDATA";#N/A,#N/A,FALSE,"SUMMARY"}</definedName>
    <definedName name="pig_dog7" hidden="1">{#N/A,#N/A,FALSE,"INPUTDATA";#N/A,#N/A,FALSE,"SUMMARY"}</definedName>
    <definedName name="pig_dog8" localSheetId="5" hidden="1">{#N/A,#N/A,FALSE,"INPUTDATA";#N/A,#N/A,FALSE,"SUMMARY";#N/A,#N/A,FALSE,"CTAREP";#N/A,#N/A,FALSE,"CTBREP";#N/A,#N/A,FALSE,"PMG4ST86";#N/A,#N/A,FALSE,"TURBEFF";#N/A,#N/A,FALSE,"Condenser Performance"}</definedName>
    <definedName name="pig_dog8" localSheetId="6" hidden="1">{#N/A,#N/A,FALSE,"INPUTDATA";#N/A,#N/A,FALSE,"SUMMARY";#N/A,#N/A,FALSE,"CTAREP";#N/A,#N/A,FALSE,"CTBREP";#N/A,#N/A,FALSE,"PMG4ST86";#N/A,#N/A,FALSE,"TURBEFF";#N/A,#N/A,FALSE,"Condenser Performance"}</definedName>
    <definedName name="pig_dog8" localSheetId="7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5">'2016 FCST Trans &amp; Conv Loss'!$A$1:$J$63</definedName>
    <definedName name="_xlnm.Print_Area" localSheetId="6">'2017 FCST Trans &amp; Conv Losses'!$A$1:$J$67</definedName>
    <definedName name="_xlnm.Print_Area" localSheetId="7">'2018 FCST Trans &amp; Conv Losses'!$A$1:$J$63</definedName>
    <definedName name="_xlnm.Print_Area" localSheetId="4">'NEW NEL,SALES,Unbilled ST'!$A$98:$J$272</definedName>
    <definedName name="_xlnm.Print_Area">#REF!</definedName>
    <definedName name="_xlnm.Print_Titles" localSheetId="4">'NEW NEL,SALES,Unbilled ST'!$A:$B,'NEW NEL,SALES,Unbilled ST'!$3:$9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ina_eps_tq" localSheetId="5">#REF!</definedName>
    <definedName name="salina_eps_tq" localSheetId="6">#REF!</definedName>
    <definedName name="salina_eps_tq" localSheetId="7">#REF!</definedName>
    <definedName name="salina_eps_tq">#REF!</definedName>
    <definedName name="salina_eps_ty" localSheetId="5">#REF!</definedName>
    <definedName name="salina_eps_ty" localSheetId="6">#REF!</definedName>
    <definedName name="salina_eps_ty" localSheetId="7">#REF!</definedName>
    <definedName name="salina_eps_ty">#REF!</definedName>
    <definedName name="salina_ty" localSheetId="5">#REF!</definedName>
    <definedName name="salina_ty" localSheetId="6">#REF!</definedName>
    <definedName name="salina_ty" localSheetId="7">#REF!</definedName>
    <definedName name="salina_ty">#REF!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hare_dilution_tq" localSheetId="5">#REF!</definedName>
    <definedName name="share_dilution_tq" localSheetId="6">#REF!</definedName>
    <definedName name="share_dilution_tq" localSheetId="7">#REF!</definedName>
    <definedName name="share_dilution_tq">#REF!</definedName>
    <definedName name="share_dilution_ty" localSheetId="5">#REF!</definedName>
    <definedName name="share_dilution_ty" localSheetId="6">#REF!</definedName>
    <definedName name="share_dilution_ty" localSheetId="7">#REF!</definedName>
    <definedName name="share_dilution_ty">#REF!</definedName>
    <definedName name="subtotal_non_utility_eps_tq" localSheetId="5">#REF!</definedName>
    <definedName name="subtotal_non_utility_eps_tq" localSheetId="6">#REF!</definedName>
    <definedName name="subtotal_non_utility_eps_tq" localSheetId="7">#REF!</definedName>
    <definedName name="subtotal_non_utility_eps_tq">#REF!</definedName>
    <definedName name="subtotal_non_utility_eps_ty" localSheetId="5">#REF!</definedName>
    <definedName name="subtotal_non_utility_eps_ty" localSheetId="6">#REF!</definedName>
    <definedName name="subtotal_non_utility_eps_ty" localSheetId="7">#REF!</definedName>
    <definedName name="subtotal_non_utility_eps_ty">#REF!</definedName>
    <definedName name="subtotal_non_utility_ty" localSheetId="5">#REF!</definedName>
    <definedName name="subtotal_non_utility_ty" localSheetId="6">#REF!</definedName>
    <definedName name="subtotal_non_utility_ty" localSheetId="7">#REF!</definedName>
    <definedName name="subtotal_non_utility_ty">#REF!</definedName>
    <definedName name="test" localSheetId="5" hidden="1">{2;#N/A;"R13C16:R17C16";#N/A;"R13C14:R17C15";FALSE;FALSE;FALSE;95;#N/A;#N/A;"R13C19";#N/A;FALSE;FALSE;FALSE;FALSE;#N/A;"";#N/A;FALSE;"";"";#N/A;#N/A;#N/A}</definedName>
    <definedName name="test" localSheetId="6" hidden="1">{2;#N/A;"R13C16:R17C16";#N/A;"R13C14:R17C15";FALSE;FALSE;FALSE;95;#N/A;#N/A;"R13C19";#N/A;FALSE;FALSE;FALSE;FALSE;#N/A;"";#N/A;FALSE;"";"";#N/A;#N/A;#N/A}</definedName>
    <definedName name="test" localSheetId="7" hidden="1">{2;#N/A;"R13C16:R17C16";#N/A;"R13C14:R17C15";FALSE;FALSE;FALSE;95;#N/A;#N/A;"R13C19";#N/A;FALSE;FALSE;FALSE;FALSE;#N/A;"";#N/A;FALSE;"";"";#N/A;#N/A;#N/A}</definedName>
    <definedName name="test" hidden="1">{2;#N/A;"R13C16:R17C16";#N/A;"R13C14:R17C15";FALSE;FALSE;FALSE;95;#N/A;#N/A;"R13C19";#N/A;FALSE;FALSE;FALSE;FALSE;#N/A;"";#N/A;FALSE;"";"";#N/A;#N/A;#N/A}</definedName>
    <definedName name="UI_Entity_Groups" localSheetId="5">#REF!</definedName>
    <definedName name="UI_Entity_Groups" localSheetId="6">#REF!</definedName>
    <definedName name="UI_Entity_Groups" localSheetId="7">#REF!</definedName>
    <definedName name="UI_Entity_Groups">#REF!</definedName>
    <definedName name="UI_Reports" localSheetId="5">#REF!</definedName>
    <definedName name="UI_Reports" localSheetId="6">#REF!</definedName>
    <definedName name="UI_Reports" localSheetId="7">#REF!</definedName>
    <definedName name="UI_Reports">#REF!</definedName>
    <definedName name="UI_Scenarios" localSheetId="5">#REF!</definedName>
    <definedName name="UI_Scenarios" localSheetId="6">#REF!</definedName>
    <definedName name="UI_Scenarios" localSheetId="7">#REF!</definedName>
    <definedName name="UI_Scenarios">#REF!</definedName>
    <definedName name="wrn.AFUDC." localSheetId="5" hidden="1">{#N/A,#N/A,FALSE,"AFDC"}</definedName>
    <definedName name="wrn.AFUDC." localSheetId="6" hidden="1">{#N/A,#N/A,FALSE,"AFDC"}</definedName>
    <definedName name="wrn.AFUDC." localSheetId="7" hidden="1">{#N/A,#N/A,FALSE,"AFDC"}</definedName>
    <definedName name="wrn.AFUDC." hidden="1">{#N/A,#N/A,FALSE,"AFDC"}</definedName>
    <definedName name="wrn.ALL." localSheetId="5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6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7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7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5" hidden="1">{#N/A,#N/A,FALSE,"SUMMARY";#N/A,#N/A,FALSE,"INPUTDATA";#N/A,#N/A,FALSE,"Condenser Performance"}</definedName>
    <definedName name="wrn.Condenser._.Summary." localSheetId="6" hidden="1">{#N/A,#N/A,FALSE,"SUMMARY";#N/A,#N/A,FALSE,"INPUTDATA";#N/A,#N/A,FALSE,"Condenser Performance"}</definedName>
    <definedName name="wrn.Condenser._.Summary." localSheetId="7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5" hidden="1">{#N/A,#N/A,FALSE,"T COST";#N/A,#N/A,FALSE,"COST_FH"}</definedName>
    <definedName name="wrn.COST." localSheetId="6" hidden="1">{#N/A,#N/A,FALSE,"T COST";#N/A,#N/A,FALSE,"COST_FH"}</definedName>
    <definedName name="wrn.COST." localSheetId="7" hidden="1">{#N/A,#N/A,FALSE,"T COST";#N/A,#N/A,FALSE,"COST_FH"}</definedName>
    <definedName name="wrn.COST." hidden="1">{#N/A,#N/A,FALSE,"T COST";#N/A,#N/A,FALSE,"COST_FH"}</definedName>
    <definedName name="wrn.Detail._.Support._.and._.Summary." localSheetId="5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6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7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5" hidden="1">{"EFRT Pg 1",#N/A,FALSE,"EFRT (2)";"EFRT Pg 2",#N/A,FALSE,"EFRT (2)"}</definedName>
    <definedName name="wrn.EFRT." localSheetId="6" hidden="1">{"EFRT Pg 1",#N/A,FALSE,"EFRT (2)";"EFRT Pg 2",#N/A,FALSE,"EFRT (2)"}</definedName>
    <definedName name="wrn.EFRT." localSheetId="7" hidden="1">{"EFRT Pg 1",#N/A,FALSE,"EFRT (2)";"EFRT Pg 2",#N/A,FALSE,"EFRT (2)"}</definedName>
    <definedName name="wrn.EFRT." hidden="1">{"EFRT Pg 1",#N/A,FALSE,"EFRT (2)";"EFRT Pg 2",#N/A,FALSE,"EFRT (2)"}</definedName>
    <definedName name="wrn.Engr._.Summary." localSheetId="5" hidden="1">{#N/A,#N/A,FALSE,"INPUTDATA";#N/A,#N/A,FALSE,"SUMMARY";#N/A,#N/A,FALSE,"CTAREP";#N/A,#N/A,FALSE,"CTBREP";#N/A,#N/A,FALSE,"TURBEFF";#N/A,#N/A,FALSE,"Condenser Performance"}</definedName>
    <definedName name="wrn.Engr._.Summary." localSheetId="6" hidden="1">{#N/A,#N/A,FALSE,"INPUTDATA";#N/A,#N/A,FALSE,"SUMMARY";#N/A,#N/A,FALSE,"CTAREP";#N/A,#N/A,FALSE,"CTBREP";#N/A,#N/A,FALSE,"TURBEFF";#N/A,#N/A,FALSE,"Condenser Performance"}</definedName>
    <definedName name="wrn.Engr._.Summary." localSheetId="7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5" hidden="1">{#N/A,#N/A,FALSE,"INPUTDATA";#N/A,#N/A,FALSE,"SUMMARY"}</definedName>
    <definedName name="wrn.Exec._.Summary." localSheetId="6" hidden="1">{#N/A,#N/A,FALSE,"INPUTDATA";#N/A,#N/A,FALSE,"SUMMARY"}</definedName>
    <definedName name="wrn.Exec._.Summary." localSheetId="7" hidden="1">{#N/A,#N/A,FALSE,"INPUTDATA";#N/A,#N/A,FALSE,"SUMMARY"}</definedName>
    <definedName name="wrn.Exec._.Summary." hidden="1">{#N/A,#N/A,FALSE,"INPUTDATA";#N/A,#N/A,FALSE,"SUMMARY"}</definedName>
    <definedName name="wrn.FPL._.Cnsl._.Inc._.State._.Pg._.3A." localSheetId="5" hidden="1">{"FPL Consol Inc State Pg 3A",#N/A,FALSE,"ISFPLSUB"}</definedName>
    <definedName name="wrn.FPL._.Cnsl._.Inc._.State._.Pg._.3A." localSheetId="6" hidden="1">{"FPL Consol Inc State Pg 3A",#N/A,FALSE,"ISFPLSUB"}</definedName>
    <definedName name="wrn.FPL._.Cnsl._.Inc._.State._.Pg._.3A." localSheetId="7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5" hidden="1">{"FPL Consol Inc State Pg 3M",#N/A,FALSE,"ISFPLSUB"}</definedName>
    <definedName name="wrn.FPL._.Cnsl._.Inc._.State._.Pg._.3M." localSheetId="6" hidden="1">{"FPL Consol Inc State Pg 3M",#N/A,FALSE,"ISFPLSUB"}</definedName>
    <definedName name="wrn.FPL._.Cnsl._.Inc._.State._.Pg._.3M." localSheetId="7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5" hidden="1">{"FPL Consol Inc State Pg 3Y",#N/A,FALSE,"ISFPLSUB"}</definedName>
    <definedName name="wrn.FPL._.Cnsl._.Inc._.State._.Pg._.3Y." localSheetId="6" hidden="1">{"FPL Consol Inc State Pg 3Y",#N/A,FALSE,"ISFPLSUB"}</definedName>
    <definedName name="wrn.FPL._.Cnsl._.Inc._.State._.Pg._.3Y." localSheetId="7" hidden="1">{"FPL Consol Inc State Pg 3Y",#N/A,FALSE,"ISFPLSUB"}</definedName>
    <definedName name="wrn.FPL._.Cnsl._.Inc._.State._.Pg._.3Y." hidden="1">{"FPL Consol Inc State Pg 3Y",#N/A,FALSE,"ISFPLSUB"}</definedName>
    <definedName name="wrn.FPL._.Consolidated." localSheetId="5" hidden="1">{"Fpl Consol Pg 1",#N/A,FALSE,"FPL Consolidated";"FPL Consol Pg 2",#N/A,FALSE,"FPL Consolidated"}</definedName>
    <definedName name="wrn.FPL._.Consolidated." localSheetId="6" hidden="1">{"Fpl Consol Pg 1",#N/A,FALSE,"FPL Consolidated";"FPL Consol Pg 2",#N/A,FALSE,"FPL Consolidated"}</definedName>
    <definedName name="wrn.FPL._.Consolidated." localSheetId="7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LITIGATION." localSheetId="5" hidden="1">{"LI AFUDC DEBT 10282",#N/A,FALSE,"TXFORCST.XLS";"LIT AFUDC 10280",#N/A,FALSE,"TXFORCST.XLS";"LIT DEPR EXP 10281",#N/A,FALSE,"TXFORCST.XLS"}</definedName>
    <definedName name="wrn.LITIGATION." localSheetId="6" hidden="1">{"LI AFUDC DEBT 10282",#N/A,FALSE,"TXFORCST.XLS";"LIT AFUDC 10280",#N/A,FALSE,"TXFORCST.XLS";"LIT DEPR EXP 10281",#N/A,FALSE,"TXFORCST.XLS"}</definedName>
    <definedName name="wrn.LITIGATION." localSheetId="7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OBO._.12._.MO._.ENDED." localSheetId="5" hidden="1">{"OBO 12 Month Ended",#N/A,FALSE,"OBO 12 Months"}</definedName>
    <definedName name="wrn.OBO._.12._.MO._.ENDED." localSheetId="6" hidden="1">{"OBO 12 Month Ended",#N/A,FALSE,"OBO 12 Months"}</definedName>
    <definedName name="wrn.OBO._.12._.MO._.ENDED." localSheetId="7" hidden="1">{"OBO 12 Month Ended",#N/A,FALSE,"OBO 12 Months"}</definedName>
    <definedName name="wrn.OBO._.12._.MO._.ENDED." hidden="1">{"OBO 12 Month Ended",#N/A,FALSE,"OBO 12 Months"}</definedName>
    <definedName name="wrn.OBO._.MONTHLY." localSheetId="5" hidden="1">{"obo monthly",#N/A,FALSE,"OBO Monthly"}</definedName>
    <definedName name="wrn.OBO._.MONTHLY." localSheetId="6" hidden="1">{"obo monthly",#N/A,FALSE,"OBO Monthly"}</definedName>
    <definedName name="wrn.OBO._.MONTHLY." localSheetId="7" hidden="1">{"obo monthly",#N/A,FALSE,"OBO Monthly"}</definedName>
    <definedName name="wrn.OBO._.MONTHLY." hidden="1">{"obo monthly",#N/A,FALSE,"OBO Monthly"}</definedName>
    <definedName name="wrn.OBO._.Summary." localSheetId="5" hidden="1">{"OBO Deferred Tax Sum",#N/A,FALSE,"OBO DEF TAX"}</definedName>
    <definedName name="wrn.OBO._.Summary." localSheetId="6" hidden="1">{"OBO Deferred Tax Sum",#N/A,FALSE,"OBO DEF TAX"}</definedName>
    <definedName name="wrn.OBO._.Summary." localSheetId="7" hidden="1">{"OBO Deferred Tax Sum",#N/A,FALSE,"OBO DEF TAX"}</definedName>
    <definedName name="wrn.OBO._.Summary." hidden="1">{"OBO Deferred Tax Sum",#N/A,FALSE,"OBO DEF TAX"}</definedName>
    <definedName name="wrn.Out._.of._.Period." localSheetId="5" hidden="1">{"Out of Period",#N/A,FALSE,"Out of Period"}</definedName>
    <definedName name="wrn.Out._.of._.Period." localSheetId="6" hidden="1">{"Out of Period",#N/A,FALSE,"Out of Period"}</definedName>
    <definedName name="wrn.Out._.of._.Period." localSheetId="7" hidden="1">{"Out of Period",#N/A,FALSE,"Out of Period"}</definedName>
    <definedName name="wrn.Out._.of._.Period." hidden="1">{"Out of Period",#N/A,FALSE,"Out of Period"}</definedName>
    <definedName name="wrn.Reconcil._.Bk._.Depr._.to._.47G." localSheetId="5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6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7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localSheetId="5" hidden="1">{"Consolidated",#N/A,FALSE,"SITRP";"FPL Pure",#N/A,FALSE,"SITRP";"FPL Subsidiaries Consol",#N/A,FALSE,"SITRP"}</definedName>
    <definedName name="wrn.Statement._.of._.Income._.Taxes." localSheetId="6" hidden="1">{"Consolidated",#N/A,FALSE,"SITRP";"FPL Pure",#N/A,FALSE,"SITRP";"FPL Subsidiaries Consol",#N/A,FALSE,"SITRP"}</definedName>
    <definedName name="wrn.Statement._.of._.Income._.Taxes." localSheetId="7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SUM._.OF._.UNIT._.3." localSheetId="5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6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7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localSheetId="5" hidden="1">{"Twelve Mo Ended Pg 2",#N/A,TRUE,"Utility";"YTD Adj _ Pg 1",#N/A,TRUE,"Utility"}</definedName>
    <definedName name="wrn.UTIL." localSheetId="6" hidden="1">{"Twelve Mo Ended Pg 2",#N/A,TRUE,"Utility";"YTD Adj _ Pg 1",#N/A,TRUE,"Utility"}</definedName>
    <definedName name="wrn.UTIL." localSheetId="7" hidden="1">{"Twelve Mo Ended Pg 2",#N/A,TRUE,"Utility";"YTD Adj _ Pg 1",#N/A,TRUE,"Utility"}</definedName>
    <definedName name="wrn.UTIL." hidden="1">{"Twelve Mo Ended Pg 2",#N/A,TRUE,"Utility";"YTD Adj _ Pg 1",#N/A,TRUE,"Utility"}</definedName>
    <definedName name="xxxxx" localSheetId="5" hidden="1">{2;#N/A;"R13C16:R17C16";#N/A;"R13C14:R17C15";FALSE;FALSE;FALSE;95;#N/A;#N/A;"R13C19";#N/A;FALSE;FALSE;FALSE;FALSE;#N/A;"";#N/A;FALSE;"";"";#N/A;#N/A;#N/A}</definedName>
    <definedName name="xxxxx" localSheetId="6" hidden="1">{2;#N/A;"R13C16:R17C16";#N/A;"R13C14:R17C15";FALSE;FALSE;FALSE;95;#N/A;#N/A;"R13C19";#N/A;FALSE;FALSE;FALSE;FALSE;#N/A;"";#N/A;FALSE;"";"";#N/A;#N/A;#N/A}</definedName>
    <definedName name="xxxxx" localSheetId="7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D47" i="13" l="1"/>
  <c r="J47" i="13" s="1"/>
  <c r="C53" i="13"/>
  <c r="J53" i="13" s="1"/>
  <c r="C101" i="13"/>
  <c r="C91" i="13"/>
  <c r="C90" i="13"/>
  <c r="D74" i="13"/>
  <c r="D73" i="13"/>
  <c r="D72" i="13"/>
  <c r="D71" i="13"/>
  <c r="D70" i="13"/>
  <c r="D69" i="13"/>
  <c r="C60" i="13"/>
  <c r="J60" i="13" s="1"/>
  <c r="C59" i="13"/>
  <c r="J59" i="13" s="1"/>
  <c r="J58" i="13"/>
  <c r="C58" i="13"/>
  <c r="C57" i="13"/>
  <c r="J57" i="13" s="1"/>
  <c r="C56" i="13"/>
  <c r="J56" i="13" s="1"/>
  <c r="C55" i="13"/>
  <c r="J55" i="13" s="1"/>
  <c r="D36" i="13"/>
  <c r="D20" i="13"/>
  <c r="D16" i="13"/>
  <c r="C63" i="13" l="1"/>
  <c r="C14" i="13" s="1"/>
  <c r="C22" i="13"/>
  <c r="C32" i="13" s="1"/>
  <c r="C16" i="13"/>
  <c r="J16" i="13" s="1"/>
  <c r="C61" i="13"/>
  <c r="C30" i="13" s="1"/>
  <c r="C87" i="13"/>
  <c r="C89" i="13" s="1"/>
  <c r="C93" i="13" s="1"/>
  <c r="D47" i="8"/>
  <c r="D51" i="7"/>
  <c r="E16" i="13" l="1"/>
  <c r="C18" i="13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56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33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79" i="12"/>
  <c r="A10" i="12"/>
  <c r="C20" i="13" l="1"/>
  <c r="J20" i="13" s="1"/>
  <c r="C57" i="7"/>
  <c r="C24" i="13" l="1"/>
  <c r="J57" i="7"/>
  <c r="J47" i="8"/>
  <c r="J51" i="7"/>
  <c r="D24" i="13" l="1"/>
  <c r="C26" i="13"/>
  <c r="E24" i="13" l="1"/>
  <c r="F28" i="13" s="1"/>
  <c r="G28" i="13" s="1"/>
  <c r="N143" i="2"/>
  <c r="N142" i="2"/>
  <c r="N141" i="2"/>
  <c r="N140" i="2"/>
  <c r="N139" i="2"/>
  <c r="N138" i="2"/>
  <c r="N137" i="2"/>
  <c r="N136" i="2"/>
  <c r="N135" i="2"/>
  <c r="N134" i="2"/>
  <c r="N133" i="2"/>
  <c r="N132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4" i="2"/>
  <c r="N103" i="2"/>
  <c r="N102" i="2"/>
  <c r="N101" i="2"/>
  <c r="N100" i="2"/>
  <c r="N99" i="2"/>
  <c r="N98" i="2"/>
  <c r="N97" i="2"/>
  <c r="N96" i="2"/>
  <c r="N95" i="2"/>
  <c r="N94" i="2"/>
  <c r="N93" i="2"/>
  <c r="M144" i="2"/>
  <c r="L144" i="2"/>
  <c r="M131" i="2"/>
  <c r="L131" i="2"/>
  <c r="M118" i="2"/>
  <c r="L118" i="2"/>
  <c r="M105" i="2"/>
  <c r="L105" i="2"/>
  <c r="C60" i="8" l="1"/>
  <c r="J60" i="8" s="1"/>
  <c r="C59" i="8"/>
  <c r="J59" i="8" s="1"/>
  <c r="C58" i="8"/>
  <c r="J58" i="8" s="1"/>
  <c r="C57" i="8"/>
  <c r="J57" i="8" s="1"/>
  <c r="C56" i="8"/>
  <c r="J56" i="8" s="1"/>
  <c r="C55" i="8"/>
  <c r="J55" i="8" s="1"/>
  <c r="C64" i="7"/>
  <c r="J64" i="7" s="1"/>
  <c r="C63" i="7"/>
  <c r="J63" i="7" s="1"/>
  <c r="C62" i="7"/>
  <c r="J62" i="7" s="1"/>
  <c r="C61" i="7"/>
  <c r="J61" i="7" s="1"/>
  <c r="C60" i="7"/>
  <c r="J60" i="7" s="1"/>
  <c r="C59" i="7"/>
  <c r="J59" i="7" s="1"/>
  <c r="D36" i="8"/>
  <c r="D20" i="8"/>
  <c r="D16" i="8"/>
  <c r="D40" i="7"/>
  <c r="D24" i="7"/>
  <c r="D20" i="7"/>
  <c r="N145" i="2" l="1"/>
  <c r="N146" i="2"/>
  <c r="N147" i="2"/>
  <c r="N148" i="2"/>
  <c r="N149" i="2"/>
  <c r="N150" i="2"/>
  <c r="N151" i="2"/>
  <c r="N152" i="2"/>
  <c r="N153" i="2"/>
  <c r="N154" i="2"/>
  <c r="N155" i="2"/>
  <c r="A156" i="2"/>
  <c r="N156" i="2"/>
  <c r="K157" i="2"/>
  <c r="J157" i="2"/>
  <c r="I157" i="2"/>
  <c r="H157" i="2"/>
  <c r="G157" i="2"/>
  <c r="F157" i="2"/>
  <c r="E157" i="2"/>
  <c r="D157" i="2"/>
  <c r="C157" i="2"/>
  <c r="C53" i="8"/>
  <c r="C101" i="8"/>
  <c r="C91" i="8"/>
  <c r="C90" i="8"/>
  <c r="C87" i="8"/>
  <c r="C89" i="8" s="1"/>
  <c r="D74" i="8"/>
  <c r="D73" i="8"/>
  <c r="D72" i="8"/>
  <c r="D71" i="8"/>
  <c r="D70" i="8"/>
  <c r="D69" i="8"/>
  <c r="C61" i="8"/>
  <c r="C30" i="8" s="1"/>
  <c r="C22" i="8"/>
  <c r="C32" i="8" s="1"/>
  <c r="C67" i="7"/>
  <c r="C18" i="7" s="1"/>
  <c r="C105" i="7"/>
  <c r="C95" i="7"/>
  <c r="C94" i="7"/>
  <c r="C91" i="7"/>
  <c r="C93" i="7" s="1"/>
  <c r="C97" i="7" s="1"/>
  <c r="D78" i="7"/>
  <c r="D77" i="7"/>
  <c r="D76" i="7"/>
  <c r="D75" i="7"/>
  <c r="D74" i="7"/>
  <c r="D73" i="7"/>
  <c r="C65" i="7"/>
  <c r="C34" i="7" s="1"/>
  <c r="C26" i="7"/>
  <c r="C36" i="7" s="1"/>
  <c r="K744" i="2"/>
  <c r="J744" i="2"/>
  <c r="I744" i="2"/>
  <c r="H744" i="2"/>
  <c r="G744" i="2"/>
  <c r="D744" i="2"/>
  <c r="C744" i="2"/>
  <c r="K743" i="2"/>
  <c r="J743" i="2"/>
  <c r="I743" i="2"/>
  <c r="H743" i="2"/>
  <c r="G743" i="2"/>
  <c r="D743" i="2"/>
  <c r="C743" i="2"/>
  <c r="K742" i="2"/>
  <c r="J742" i="2"/>
  <c r="I742" i="2"/>
  <c r="H742" i="2"/>
  <c r="G742" i="2"/>
  <c r="D742" i="2"/>
  <c r="C742" i="2"/>
  <c r="K741" i="2"/>
  <c r="J741" i="2"/>
  <c r="I741" i="2"/>
  <c r="H741" i="2"/>
  <c r="G741" i="2"/>
  <c r="D741" i="2"/>
  <c r="C741" i="2"/>
  <c r="K740" i="2"/>
  <c r="J740" i="2"/>
  <c r="I740" i="2"/>
  <c r="H740" i="2"/>
  <c r="G740" i="2"/>
  <c r="D740" i="2"/>
  <c r="C740" i="2"/>
  <c r="K739" i="2"/>
  <c r="J739" i="2"/>
  <c r="I739" i="2"/>
  <c r="H739" i="2"/>
  <c r="G739" i="2"/>
  <c r="D739" i="2"/>
  <c r="C739" i="2"/>
  <c r="K738" i="2"/>
  <c r="J738" i="2"/>
  <c r="I738" i="2"/>
  <c r="H738" i="2"/>
  <c r="G738" i="2"/>
  <c r="D738" i="2"/>
  <c r="C738" i="2"/>
  <c r="K737" i="2"/>
  <c r="J737" i="2"/>
  <c r="I737" i="2"/>
  <c r="H737" i="2"/>
  <c r="G737" i="2"/>
  <c r="D737" i="2"/>
  <c r="C737" i="2"/>
  <c r="K736" i="2"/>
  <c r="J736" i="2"/>
  <c r="I736" i="2"/>
  <c r="H736" i="2"/>
  <c r="G736" i="2"/>
  <c r="D736" i="2"/>
  <c r="C736" i="2"/>
  <c r="K735" i="2"/>
  <c r="J735" i="2"/>
  <c r="I735" i="2"/>
  <c r="H735" i="2"/>
  <c r="G735" i="2"/>
  <c r="D735" i="2"/>
  <c r="C735" i="2"/>
  <c r="K734" i="2"/>
  <c r="J734" i="2"/>
  <c r="I734" i="2"/>
  <c r="H734" i="2"/>
  <c r="G734" i="2"/>
  <c r="D734" i="2"/>
  <c r="C734" i="2"/>
  <c r="K733" i="2"/>
  <c r="J733" i="2"/>
  <c r="I733" i="2"/>
  <c r="H733" i="2"/>
  <c r="G733" i="2"/>
  <c r="E733" i="2"/>
  <c r="D733" i="2"/>
  <c r="C733" i="2"/>
  <c r="K732" i="2"/>
  <c r="J732" i="2"/>
  <c r="I732" i="2"/>
  <c r="H732" i="2"/>
  <c r="G732" i="2"/>
  <c r="E732" i="2"/>
  <c r="D732" i="2"/>
  <c r="C732" i="2"/>
  <c r="K731" i="2"/>
  <c r="J731" i="2"/>
  <c r="I731" i="2"/>
  <c r="H731" i="2"/>
  <c r="G731" i="2"/>
  <c r="E731" i="2"/>
  <c r="D731" i="2"/>
  <c r="C731" i="2"/>
  <c r="K730" i="2"/>
  <c r="J730" i="2"/>
  <c r="I730" i="2"/>
  <c r="H730" i="2"/>
  <c r="G730" i="2"/>
  <c r="E730" i="2"/>
  <c r="D730" i="2"/>
  <c r="C730" i="2"/>
  <c r="K729" i="2"/>
  <c r="J729" i="2"/>
  <c r="I729" i="2"/>
  <c r="H729" i="2"/>
  <c r="G729" i="2"/>
  <c r="E729" i="2"/>
  <c r="D729" i="2"/>
  <c r="C729" i="2"/>
  <c r="K728" i="2"/>
  <c r="J728" i="2"/>
  <c r="I728" i="2"/>
  <c r="H728" i="2"/>
  <c r="G728" i="2"/>
  <c r="E728" i="2"/>
  <c r="D728" i="2"/>
  <c r="C728" i="2"/>
  <c r="K727" i="2"/>
  <c r="J727" i="2"/>
  <c r="I727" i="2"/>
  <c r="H727" i="2"/>
  <c r="G727" i="2"/>
  <c r="E727" i="2"/>
  <c r="D727" i="2"/>
  <c r="C727" i="2"/>
  <c r="K726" i="2"/>
  <c r="J726" i="2"/>
  <c r="I726" i="2"/>
  <c r="H726" i="2"/>
  <c r="G726" i="2"/>
  <c r="E726" i="2"/>
  <c r="D726" i="2"/>
  <c r="C726" i="2"/>
  <c r="K725" i="2"/>
  <c r="J725" i="2"/>
  <c r="I725" i="2"/>
  <c r="H725" i="2"/>
  <c r="G725" i="2"/>
  <c r="E725" i="2"/>
  <c r="D725" i="2"/>
  <c r="C725" i="2"/>
  <c r="K724" i="2"/>
  <c r="J724" i="2"/>
  <c r="I724" i="2"/>
  <c r="H724" i="2"/>
  <c r="G724" i="2"/>
  <c r="E724" i="2"/>
  <c r="D724" i="2"/>
  <c r="C724" i="2"/>
  <c r="K723" i="2"/>
  <c r="J723" i="2"/>
  <c r="I723" i="2"/>
  <c r="H723" i="2"/>
  <c r="G723" i="2"/>
  <c r="E723" i="2"/>
  <c r="D723" i="2"/>
  <c r="C723" i="2"/>
  <c r="K722" i="2"/>
  <c r="J722" i="2"/>
  <c r="I722" i="2"/>
  <c r="H722" i="2"/>
  <c r="G722" i="2"/>
  <c r="E722" i="2"/>
  <c r="D722" i="2"/>
  <c r="C722" i="2"/>
  <c r="K721" i="2"/>
  <c r="J721" i="2"/>
  <c r="I721" i="2"/>
  <c r="H721" i="2"/>
  <c r="G721" i="2"/>
  <c r="F721" i="2"/>
  <c r="E721" i="2"/>
  <c r="D721" i="2"/>
  <c r="C721" i="2"/>
  <c r="K720" i="2"/>
  <c r="J720" i="2"/>
  <c r="I720" i="2"/>
  <c r="H720" i="2"/>
  <c r="G720" i="2"/>
  <c r="F720" i="2"/>
  <c r="E720" i="2"/>
  <c r="D720" i="2"/>
  <c r="C720" i="2"/>
  <c r="K719" i="2"/>
  <c r="J719" i="2"/>
  <c r="I719" i="2"/>
  <c r="H719" i="2"/>
  <c r="G719" i="2"/>
  <c r="F719" i="2"/>
  <c r="E719" i="2"/>
  <c r="D719" i="2"/>
  <c r="C719" i="2"/>
  <c r="K718" i="2"/>
  <c r="J718" i="2"/>
  <c r="I718" i="2"/>
  <c r="H718" i="2"/>
  <c r="G718" i="2"/>
  <c r="F718" i="2"/>
  <c r="E718" i="2"/>
  <c r="D718" i="2"/>
  <c r="C718" i="2"/>
  <c r="K717" i="2"/>
  <c r="J717" i="2"/>
  <c r="I717" i="2"/>
  <c r="H717" i="2"/>
  <c r="G717" i="2"/>
  <c r="F717" i="2"/>
  <c r="E717" i="2"/>
  <c r="D717" i="2"/>
  <c r="C717" i="2"/>
  <c r="K716" i="2"/>
  <c r="J716" i="2"/>
  <c r="I716" i="2"/>
  <c r="H716" i="2"/>
  <c r="G716" i="2"/>
  <c r="F716" i="2"/>
  <c r="E716" i="2"/>
  <c r="D716" i="2"/>
  <c r="C716" i="2"/>
  <c r="K715" i="2"/>
  <c r="J715" i="2"/>
  <c r="I715" i="2"/>
  <c r="H715" i="2"/>
  <c r="G715" i="2"/>
  <c r="F715" i="2"/>
  <c r="E715" i="2"/>
  <c r="D715" i="2"/>
  <c r="C715" i="2"/>
  <c r="K714" i="2"/>
  <c r="J714" i="2"/>
  <c r="I714" i="2"/>
  <c r="H714" i="2"/>
  <c r="G714" i="2"/>
  <c r="F714" i="2"/>
  <c r="E714" i="2"/>
  <c r="D714" i="2"/>
  <c r="C714" i="2"/>
  <c r="K713" i="2"/>
  <c r="J713" i="2"/>
  <c r="I713" i="2"/>
  <c r="H713" i="2"/>
  <c r="G713" i="2"/>
  <c r="F713" i="2"/>
  <c r="E713" i="2"/>
  <c r="D713" i="2"/>
  <c r="C713" i="2"/>
  <c r="K712" i="2"/>
  <c r="J712" i="2"/>
  <c r="I712" i="2"/>
  <c r="H712" i="2"/>
  <c r="G712" i="2"/>
  <c r="F712" i="2"/>
  <c r="E712" i="2"/>
  <c r="D712" i="2"/>
  <c r="C712" i="2"/>
  <c r="K711" i="2"/>
  <c r="J711" i="2"/>
  <c r="I711" i="2"/>
  <c r="H711" i="2"/>
  <c r="G711" i="2"/>
  <c r="F711" i="2"/>
  <c r="E711" i="2"/>
  <c r="D711" i="2"/>
  <c r="C711" i="2"/>
  <c r="K710" i="2"/>
  <c r="J710" i="2"/>
  <c r="I710" i="2"/>
  <c r="H710" i="2"/>
  <c r="G710" i="2"/>
  <c r="F710" i="2"/>
  <c r="E710" i="2"/>
  <c r="D710" i="2"/>
  <c r="C710" i="2"/>
  <c r="K709" i="2"/>
  <c r="J709" i="2"/>
  <c r="I709" i="2"/>
  <c r="H709" i="2"/>
  <c r="G709" i="2"/>
  <c r="F709" i="2"/>
  <c r="E709" i="2"/>
  <c r="D709" i="2"/>
  <c r="C709" i="2"/>
  <c r="K708" i="2"/>
  <c r="J708" i="2"/>
  <c r="I708" i="2"/>
  <c r="H708" i="2"/>
  <c r="G708" i="2"/>
  <c r="F708" i="2"/>
  <c r="E708" i="2"/>
  <c r="D708" i="2"/>
  <c r="C708" i="2"/>
  <c r="K707" i="2"/>
  <c r="J707" i="2"/>
  <c r="I707" i="2"/>
  <c r="H707" i="2"/>
  <c r="G707" i="2"/>
  <c r="F707" i="2"/>
  <c r="E707" i="2"/>
  <c r="D707" i="2"/>
  <c r="C707" i="2"/>
  <c r="K706" i="2"/>
  <c r="J706" i="2"/>
  <c r="I706" i="2"/>
  <c r="H706" i="2"/>
  <c r="G706" i="2"/>
  <c r="F706" i="2"/>
  <c r="E706" i="2"/>
  <c r="D706" i="2"/>
  <c r="C706" i="2"/>
  <c r="K705" i="2"/>
  <c r="J705" i="2"/>
  <c r="I705" i="2"/>
  <c r="H705" i="2"/>
  <c r="G705" i="2"/>
  <c r="F705" i="2"/>
  <c r="E705" i="2"/>
  <c r="D705" i="2"/>
  <c r="C705" i="2"/>
  <c r="K704" i="2"/>
  <c r="J704" i="2"/>
  <c r="I704" i="2"/>
  <c r="H704" i="2"/>
  <c r="G704" i="2"/>
  <c r="F704" i="2"/>
  <c r="E704" i="2"/>
  <c r="D704" i="2"/>
  <c r="C704" i="2"/>
  <c r="K703" i="2"/>
  <c r="J703" i="2"/>
  <c r="I703" i="2"/>
  <c r="H703" i="2"/>
  <c r="G703" i="2"/>
  <c r="F703" i="2"/>
  <c r="E703" i="2"/>
  <c r="D703" i="2"/>
  <c r="C703" i="2"/>
  <c r="K702" i="2"/>
  <c r="J702" i="2"/>
  <c r="I702" i="2"/>
  <c r="H702" i="2"/>
  <c r="G702" i="2"/>
  <c r="F702" i="2"/>
  <c r="E702" i="2"/>
  <c r="D702" i="2"/>
  <c r="C702" i="2"/>
  <c r="K701" i="2"/>
  <c r="J701" i="2"/>
  <c r="I701" i="2"/>
  <c r="H701" i="2"/>
  <c r="G701" i="2"/>
  <c r="F701" i="2"/>
  <c r="E701" i="2"/>
  <c r="D701" i="2"/>
  <c r="C701" i="2"/>
  <c r="K700" i="2"/>
  <c r="J700" i="2"/>
  <c r="I700" i="2"/>
  <c r="H700" i="2"/>
  <c r="G700" i="2"/>
  <c r="F700" i="2"/>
  <c r="E700" i="2"/>
  <c r="D700" i="2"/>
  <c r="C700" i="2"/>
  <c r="K699" i="2"/>
  <c r="J699" i="2"/>
  <c r="I699" i="2"/>
  <c r="H699" i="2"/>
  <c r="G699" i="2"/>
  <c r="F699" i="2"/>
  <c r="E699" i="2"/>
  <c r="D699" i="2"/>
  <c r="C699" i="2"/>
  <c r="K698" i="2"/>
  <c r="J698" i="2"/>
  <c r="I698" i="2"/>
  <c r="H698" i="2"/>
  <c r="G698" i="2"/>
  <c r="F698" i="2"/>
  <c r="E698" i="2"/>
  <c r="D698" i="2"/>
  <c r="C698" i="2"/>
  <c r="K697" i="2"/>
  <c r="J697" i="2"/>
  <c r="I697" i="2"/>
  <c r="H697" i="2"/>
  <c r="G697" i="2"/>
  <c r="F697" i="2"/>
  <c r="E697" i="2"/>
  <c r="D697" i="2"/>
  <c r="C697" i="2"/>
  <c r="O696" i="2"/>
  <c r="K696" i="2"/>
  <c r="J696" i="2"/>
  <c r="I696" i="2"/>
  <c r="H696" i="2"/>
  <c r="G696" i="2"/>
  <c r="F696" i="2"/>
  <c r="E696" i="2"/>
  <c r="D696" i="2"/>
  <c r="C696" i="2"/>
  <c r="K695" i="2"/>
  <c r="J695" i="2"/>
  <c r="I695" i="2"/>
  <c r="H695" i="2"/>
  <c r="G695" i="2"/>
  <c r="F695" i="2"/>
  <c r="E695" i="2"/>
  <c r="D695" i="2"/>
  <c r="C695" i="2"/>
  <c r="K694" i="2"/>
  <c r="J694" i="2"/>
  <c r="I694" i="2"/>
  <c r="H694" i="2"/>
  <c r="G694" i="2"/>
  <c r="F694" i="2"/>
  <c r="E694" i="2"/>
  <c r="D694" i="2"/>
  <c r="C694" i="2"/>
  <c r="K693" i="2"/>
  <c r="J693" i="2"/>
  <c r="I693" i="2"/>
  <c r="H693" i="2"/>
  <c r="G693" i="2"/>
  <c r="F693" i="2"/>
  <c r="E693" i="2"/>
  <c r="D693" i="2"/>
  <c r="C693" i="2"/>
  <c r="O690" i="2" s="1"/>
  <c r="K692" i="2"/>
  <c r="J692" i="2"/>
  <c r="I692" i="2"/>
  <c r="H692" i="2"/>
  <c r="G692" i="2"/>
  <c r="F692" i="2"/>
  <c r="E692" i="2"/>
  <c r="D692" i="2"/>
  <c r="C692" i="2"/>
  <c r="K691" i="2"/>
  <c r="J691" i="2"/>
  <c r="I691" i="2"/>
  <c r="H691" i="2"/>
  <c r="G691" i="2"/>
  <c r="F691" i="2"/>
  <c r="E691" i="2"/>
  <c r="O688" i="2" s="1"/>
  <c r="D691" i="2"/>
  <c r="C691" i="2"/>
  <c r="K690" i="2"/>
  <c r="J690" i="2"/>
  <c r="I690" i="2"/>
  <c r="H690" i="2"/>
  <c r="G690" i="2"/>
  <c r="F690" i="2"/>
  <c r="E690" i="2"/>
  <c r="D690" i="2"/>
  <c r="C690" i="2"/>
  <c r="K689" i="2"/>
  <c r="J689" i="2"/>
  <c r="I689" i="2"/>
  <c r="H689" i="2"/>
  <c r="G689" i="2"/>
  <c r="F689" i="2"/>
  <c r="E689" i="2"/>
  <c r="D689" i="2"/>
  <c r="C689" i="2"/>
  <c r="E565" i="2"/>
  <c r="E577" i="2" s="1"/>
  <c r="E589" i="2" s="1"/>
  <c r="E601" i="2" s="1"/>
  <c r="E613" i="2" s="1"/>
  <c r="E564" i="2"/>
  <c r="E563" i="2"/>
  <c r="E575" i="2" s="1"/>
  <c r="E587" i="2" s="1"/>
  <c r="E599" i="2" s="1"/>
  <c r="E611" i="2" s="1"/>
  <c r="E562" i="2"/>
  <c r="E574" i="2" s="1"/>
  <c r="E586" i="2" s="1"/>
  <c r="E561" i="2"/>
  <c r="E573" i="2" s="1"/>
  <c r="E560" i="2"/>
  <c r="E559" i="2"/>
  <c r="E571" i="2" s="1"/>
  <c r="E583" i="2" s="1"/>
  <c r="E558" i="2"/>
  <c r="E557" i="2"/>
  <c r="E569" i="2" s="1"/>
  <c r="E581" i="2" s="1"/>
  <c r="E556" i="2"/>
  <c r="E568" i="2" s="1"/>
  <c r="E555" i="2"/>
  <c r="E567" i="2" s="1"/>
  <c r="E579" i="2" s="1"/>
  <c r="E591" i="2" s="1"/>
  <c r="E603" i="2" s="1"/>
  <c r="E554" i="2"/>
  <c r="E566" i="2" s="1"/>
  <c r="F436" i="2"/>
  <c r="F421" i="2"/>
  <c r="N421" i="2" s="1"/>
  <c r="B421" i="2"/>
  <c r="B433" i="2" s="1"/>
  <c r="B445" i="2" s="1"/>
  <c r="B457" i="2" s="1"/>
  <c r="B469" i="2" s="1"/>
  <c r="B481" i="2" s="1"/>
  <c r="B493" i="2" s="1"/>
  <c r="B505" i="2" s="1"/>
  <c r="B517" i="2" s="1"/>
  <c r="B529" i="2" s="1"/>
  <c r="B541" i="2" s="1"/>
  <c r="B553" i="2" s="1"/>
  <c r="B565" i="2" s="1"/>
  <c r="B577" i="2" s="1"/>
  <c r="B589" i="2" s="1"/>
  <c r="B601" i="2" s="1"/>
  <c r="B613" i="2" s="1"/>
  <c r="B625" i="2" s="1"/>
  <c r="B637" i="2" s="1"/>
  <c r="B649" i="2" s="1"/>
  <c r="B661" i="2" s="1"/>
  <c r="B673" i="2" s="1"/>
  <c r="B685" i="2" s="1"/>
  <c r="A421" i="2"/>
  <c r="A433" i="2" s="1"/>
  <c r="A445" i="2" s="1"/>
  <c r="A457" i="2" s="1"/>
  <c r="A469" i="2" s="1"/>
  <c r="A481" i="2" s="1"/>
  <c r="A493" i="2" s="1"/>
  <c r="A505" i="2" s="1"/>
  <c r="A517" i="2" s="1"/>
  <c r="A529" i="2" s="1"/>
  <c r="A541" i="2" s="1"/>
  <c r="A553" i="2" s="1"/>
  <c r="A565" i="2" s="1"/>
  <c r="A577" i="2" s="1"/>
  <c r="A589" i="2" s="1"/>
  <c r="A601" i="2" s="1"/>
  <c r="A613" i="2" s="1"/>
  <c r="A625" i="2" s="1"/>
  <c r="A637" i="2" s="1"/>
  <c r="A649" i="2" s="1"/>
  <c r="A661" i="2" s="1"/>
  <c r="A673" i="2" s="1"/>
  <c r="A685" i="2" s="1"/>
  <c r="F420" i="2"/>
  <c r="F432" i="2" s="1"/>
  <c r="N432" i="2" s="1"/>
  <c r="B420" i="2"/>
  <c r="B432" i="2" s="1"/>
  <c r="B444" i="2" s="1"/>
  <c r="B456" i="2" s="1"/>
  <c r="B468" i="2" s="1"/>
  <c r="B480" i="2" s="1"/>
  <c r="B492" i="2" s="1"/>
  <c r="B504" i="2" s="1"/>
  <c r="B516" i="2" s="1"/>
  <c r="B528" i="2" s="1"/>
  <c r="B540" i="2" s="1"/>
  <c r="B552" i="2" s="1"/>
  <c r="B564" i="2" s="1"/>
  <c r="B576" i="2" s="1"/>
  <c r="B588" i="2" s="1"/>
  <c r="B600" i="2" s="1"/>
  <c r="B612" i="2" s="1"/>
  <c r="B624" i="2" s="1"/>
  <c r="B636" i="2" s="1"/>
  <c r="B648" i="2" s="1"/>
  <c r="B660" i="2" s="1"/>
  <c r="B672" i="2" s="1"/>
  <c r="B684" i="2" s="1"/>
  <c r="A420" i="2"/>
  <c r="A432" i="2" s="1"/>
  <c r="A444" i="2" s="1"/>
  <c r="A456" i="2" s="1"/>
  <c r="A468" i="2" s="1"/>
  <c r="A480" i="2" s="1"/>
  <c r="A492" i="2" s="1"/>
  <c r="A504" i="2" s="1"/>
  <c r="A516" i="2" s="1"/>
  <c r="A528" i="2" s="1"/>
  <c r="A540" i="2" s="1"/>
  <c r="A552" i="2" s="1"/>
  <c r="A564" i="2" s="1"/>
  <c r="A576" i="2" s="1"/>
  <c r="A588" i="2" s="1"/>
  <c r="A600" i="2" s="1"/>
  <c r="A612" i="2" s="1"/>
  <c r="A624" i="2" s="1"/>
  <c r="A636" i="2" s="1"/>
  <c r="A648" i="2" s="1"/>
  <c r="A660" i="2" s="1"/>
  <c r="A672" i="2" s="1"/>
  <c r="A684" i="2" s="1"/>
  <c r="F419" i="2"/>
  <c r="B419" i="2"/>
  <c r="B431" i="2" s="1"/>
  <c r="B443" i="2" s="1"/>
  <c r="B455" i="2" s="1"/>
  <c r="B467" i="2" s="1"/>
  <c r="B479" i="2" s="1"/>
  <c r="B491" i="2" s="1"/>
  <c r="B503" i="2" s="1"/>
  <c r="B515" i="2" s="1"/>
  <c r="B527" i="2" s="1"/>
  <c r="B539" i="2" s="1"/>
  <c r="B551" i="2" s="1"/>
  <c r="B563" i="2" s="1"/>
  <c r="B575" i="2" s="1"/>
  <c r="B587" i="2" s="1"/>
  <c r="B599" i="2" s="1"/>
  <c r="B611" i="2" s="1"/>
  <c r="B623" i="2" s="1"/>
  <c r="B635" i="2" s="1"/>
  <c r="B647" i="2" s="1"/>
  <c r="B659" i="2" s="1"/>
  <c r="B671" i="2" s="1"/>
  <c r="B683" i="2" s="1"/>
  <c r="A419" i="2"/>
  <c r="A431" i="2" s="1"/>
  <c r="A443" i="2" s="1"/>
  <c r="A455" i="2" s="1"/>
  <c r="A467" i="2" s="1"/>
  <c r="A479" i="2" s="1"/>
  <c r="A491" i="2" s="1"/>
  <c r="A503" i="2" s="1"/>
  <c r="A515" i="2" s="1"/>
  <c r="A527" i="2" s="1"/>
  <c r="A539" i="2" s="1"/>
  <c r="A551" i="2" s="1"/>
  <c r="A563" i="2" s="1"/>
  <c r="A575" i="2" s="1"/>
  <c r="A587" i="2" s="1"/>
  <c r="A599" i="2" s="1"/>
  <c r="A611" i="2" s="1"/>
  <c r="A623" i="2" s="1"/>
  <c r="A635" i="2" s="1"/>
  <c r="A647" i="2" s="1"/>
  <c r="A659" i="2" s="1"/>
  <c r="A671" i="2" s="1"/>
  <c r="A683" i="2" s="1"/>
  <c r="F418" i="2"/>
  <c r="B418" i="2"/>
  <c r="B430" i="2" s="1"/>
  <c r="B442" i="2" s="1"/>
  <c r="B454" i="2" s="1"/>
  <c r="B466" i="2" s="1"/>
  <c r="B478" i="2" s="1"/>
  <c r="B490" i="2" s="1"/>
  <c r="B502" i="2" s="1"/>
  <c r="B514" i="2" s="1"/>
  <c r="B526" i="2" s="1"/>
  <c r="B538" i="2" s="1"/>
  <c r="B550" i="2" s="1"/>
  <c r="B562" i="2" s="1"/>
  <c r="B574" i="2" s="1"/>
  <c r="B586" i="2" s="1"/>
  <c r="B598" i="2" s="1"/>
  <c r="B610" i="2" s="1"/>
  <c r="B622" i="2" s="1"/>
  <c r="B634" i="2" s="1"/>
  <c r="B646" i="2" s="1"/>
  <c r="B658" i="2" s="1"/>
  <c r="B670" i="2" s="1"/>
  <c r="B682" i="2" s="1"/>
  <c r="A418" i="2"/>
  <c r="A430" i="2" s="1"/>
  <c r="A442" i="2" s="1"/>
  <c r="A454" i="2" s="1"/>
  <c r="A466" i="2" s="1"/>
  <c r="A478" i="2" s="1"/>
  <c r="A490" i="2" s="1"/>
  <c r="A502" i="2" s="1"/>
  <c r="A514" i="2" s="1"/>
  <c r="A526" i="2" s="1"/>
  <c r="A538" i="2" s="1"/>
  <c r="A550" i="2" s="1"/>
  <c r="A562" i="2" s="1"/>
  <c r="A574" i="2" s="1"/>
  <c r="A586" i="2" s="1"/>
  <c r="A598" i="2" s="1"/>
  <c r="A610" i="2" s="1"/>
  <c r="A622" i="2" s="1"/>
  <c r="A634" i="2" s="1"/>
  <c r="A646" i="2" s="1"/>
  <c r="A658" i="2" s="1"/>
  <c r="A670" i="2" s="1"/>
  <c r="A682" i="2" s="1"/>
  <c r="F417" i="2"/>
  <c r="B417" i="2"/>
  <c r="B429" i="2" s="1"/>
  <c r="B441" i="2" s="1"/>
  <c r="B453" i="2" s="1"/>
  <c r="B465" i="2" s="1"/>
  <c r="B477" i="2" s="1"/>
  <c r="B489" i="2" s="1"/>
  <c r="B501" i="2" s="1"/>
  <c r="B513" i="2" s="1"/>
  <c r="B525" i="2" s="1"/>
  <c r="B537" i="2" s="1"/>
  <c r="B549" i="2" s="1"/>
  <c r="B561" i="2" s="1"/>
  <c r="B573" i="2" s="1"/>
  <c r="B585" i="2" s="1"/>
  <c r="B597" i="2" s="1"/>
  <c r="B609" i="2" s="1"/>
  <c r="B621" i="2" s="1"/>
  <c r="B633" i="2" s="1"/>
  <c r="B645" i="2" s="1"/>
  <c r="B657" i="2" s="1"/>
  <c r="B669" i="2" s="1"/>
  <c r="B681" i="2" s="1"/>
  <c r="A417" i="2"/>
  <c r="A429" i="2" s="1"/>
  <c r="A441" i="2" s="1"/>
  <c r="A453" i="2" s="1"/>
  <c r="A465" i="2" s="1"/>
  <c r="A477" i="2" s="1"/>
  <c r="A489" i="2" s="1"/>
  <c r="A501" i="2" s="1"/>
  <c r="A513" i="2" s="1"/>
  <c r="A525" i="2" s="1"/>
  <c r="A537" i="2" s="1"/>
  <c r="A549" i="2" s="1"/>
  <c r="A561" i="2" s="1"/>
  <c r="A573" i="2" s="1"/>
  <c r="A585" i="2" s="1"/>
  <c r="A597" i="2" s="1"/>
  <c r="A609" i="2" s="1"/>
  <c r="A621" i="2" s="1"/>
  <c r="A633" i="2" s="1"/>
  <c r="A645" i="2" s="1"/>
  <c r="A657" i="2" s="1"/>
  <c r="A669" i="2" s="1"/>
  <c r="A681" i="2" s="1"/>
  <c r="F416" i="2"/>
  <c r="N416" i="2" s="1"/>
  <c r="B416" i="2"/>
  <c r="B428" i="2" s="1"/>
  <c r="B440" i="2" s="1"/>
  <c r="B452" i="2" s="1"/>
  <c r="B464" i="2" s="1"/>
  <c r="B476" i="2" s="1"/>
  <c r="B488" i="2" s="1"/>
  <c r="B500" i="2" s="1"/>
  <c r="B512" i="2" s="1"/>
  <c r="B524" i="2" s="1"/>
  <c r="B536" i="2" s="1"/>
  <c r="B548" i="2" s="1"/>
  <c r="B560" i="2" s="1"/>
  <c r="B572" i="2" s="1"/>
  <c r="B584" i="2" s="1"/>
  <c r="B596" i="2" s="1"/>
  <c r="B608" i="2" s="1"/>
  <c r="B620" i="2" s="1"/>
  <c r="B632" i="2" s="1"/>
  <c r="B644" i="2" s="1"/>
  <c r="B656" i="2" s="1"/>
  <c r="B668" i="2" s="1"/>
  <c r="B680" i="2" s="1"/>
  <c r="A416" i="2"/>
  <c r="A428" i="2" s="1"/>
  <c r="A440" i="2" s="1"/>
  <c r="A452" i="2" s="1"/>
  <c r="A464" i="2" s="1"/>
  <c r="A476" i="2" s="1"/>
  <c r="A488" i="2" s="1"/>
  <c r="A500" i="2" s="1"/>
  <c r="A512" i="2" s="1"/>
  <c r="A524" i="2" s="1"/>
  <c r="A536" i="2" s="1"/>
  <c r="A548" i="2" s="1"/>
  <c r="A560" i="2" s="1"/>
  <c r="A572" i="2" s="1"/>
  <c r="A584" i="2" s="1"/>
  <c r="A596" i="2" s="1"/>
  <c r="A608" i="2" s="1"/>
  <c r="A620" i="2" s="1"/>
  <c r="A632" i="2" s="1"/>
  <c r="A644" i="2" s="1"/>
  <c r="A656" i="2" s="1"/>
  <c r="A668" i="2" s="1"/>
  <c r="A680" i="2" s="1"/>
  <c r="F415" i="2"/>
  <c r="B415" i="2"/>
  <c r="B427" i="2" s="1"/>
  <c r="B439" i="2" s="1"/>
  <c r="B451" i="2" s="1"/>
  <c r="B463" i="2" s="1"/>
  <c r="B475" i="2" s="1"/>
  <c r="B487" i="2" s="1"/>
  <c r="B499" i="2" s="1"/>
  <c r="B511" i="2" s="1"/>
  <c r="B523" i="2" s="1"/>
  <c r="B535" i="2" s="1"/>
  <c r="B547" i="2" s="1"/>
  <c r="B559" i="2" s="1"/>
  <c r="B571" i="2" s="1"/>
  <c r="B583" i="2" s="1"/>
  <c r="B595" i="2" s="1"/>
  <c r="B607" i="2" s="1"/>
  <c r="B619" i="2" s="1"/>
  <c r="B631" i="2" s="1"/>
  <c r="B643" i="2" s="1"/>
  <c r="B655" i="2" s="1"/>
  <c r="B667" i="2" s="1"/>
  <c r="B679" i="2" s="1"/>
  <c r="A415" i="2"/>
  <c r="A427" i="2" s="1"/>
  <c r="A439" i="2" s="1"/>
  <c r="A451" i="2" s="1"/>
  <c r="A463" i="2" s="1"/>
  <c r="A475" i="2" s="1"/>
  <c r="A487" i="2" s="1"/>
  <c r="A499" i="2" s="1"/>
  <c r="A511" i="2" s="1"/>
  <c r="A523" i="2" s="1"/>
  <c r="A535" i="2" s="1"/>
  <c r="A547" i="2" s="1"/>
  <c r="A559" i="2" s="1"/>
  <c r="A571" i="2" s="1"/>
  <c r="A583" i="2" s="1"/>
  <c r="A595" i="2" s="1"/>
  <c r="A607" i="2" s="1"/>
  <c r="A619" i="2" s="1"/>
  <c r="A631" i="2" s="1"/>
  <c r="A643" i="2" s="1"/>
  <c r="A655" i="2" s="1"/>
  <c r="A667" i="2" s="1"/>
  <c r="A679" i="2" s="1"/>
  <c r="F414" i="2"/>
  <c r="F426" i="2" s="1"/>
  <c r="B414" i="2"/>
  <c r="B426" i="2" s="1"/>
  <c r="B438" i="2" s="1"/>
  <c r="B450" i="2" s="1"/>
  <c r="B462" i="2" s="1"/>
  <c r="B474" i="2" s="1"/>
  <c r="B486" i="2" s="1"/>
  <c r="B498" i="2" s="1"/>
  <c r="B510" i="2" s="1"/>
  <c r="B522" i="2" s="1"/>
  <c r="B534" i="2" s="1"/>
  <c r="B546" i="2" s="1"/>
  <c r="B558" i="2" s="1"/>
  <c r="B570" i="2" s="1"/>
  <c r="B582" i="2" s="1"/>
  <c r="B594" i="2" s="1"/>
  <c r="B606" i="2" s="1"/>
  <c r="B618" i="2" s="1"/>
  <c r="B630" i="2" s="1"/>
  <c r="B642" i="2" s="1"/>
  <c r="B654" i="2" s="1"/>
  <c r="B666" i="2" s="1"/>
  <c r="B678" i="2" s="1"/>
  <c r="A414" i="2"/>
  <c r="A426" i="2" s="1"/>
  <c r="A438" i="2" s="1"/>
  <c r="A450" i="2" s="1"/>
  <c r="A462" i="2" s="1"/>
  <c r="A474" i="2" s="1"/>
  <c r="A486" i="2" s="1"/>
  <c r="A498" i="2" s="1"/>
  <c r="A510" i="2" s="1"/>
  <c r="A522" i="2" s="1"/>
  <c r="A534" i="2" s="1"/>
  <c r="A546" i="2" s="1"/>
  <c r="A558" i="2" s="1"/>
  <c r="A570" i="2" s="1"/>
  <c r="A582" i="2" s="1"/>
  <c r="A594" i="2" s="1"/>
  <c r="A606" i="2" s="1"/>
  <c r="A618" i="2" s="1"/>
  <c r="A630" i="2" s="1"/>
  <c r="A642" i="2" s="1"/>
  <c r="A654" i="2" s="1"/>
  <c r="A666" i="2" s="1"/>
  <c r="A678" i="2" s="1"/>
  <c r="F413" i="2"/>
  <c r="N413" i="2" s="1"/>
  <c r="B413" i="2"/>
  <c r="B425" i="2" s="1"/>
  <c r="B437" i="2" s="1"/>
  <c r="B449" i="2" s="1"/>
  <c r="B461" i="2" s="1"/>
  <c r="B473" i="2" s="1"/>
  <c r="B485" i="2" s="1"/>
  <c r="B497" i="2" s="1"/>
  <c r="B509" i="2" s="1"/>
  <c r="B521" i="2" s="1"/>
  <c r="B533" i="2" s="1"/>
  <c r="B545" i="2" s="1"/>
  <c r="B557" i="2" s="1"/>
  <c r="B569" i="2" s="1"/>
  <c r="B581" i="2" s="1"/>
  <c r="B593" i="2" s="1"/>
  <c r="B605" i="2" s="1"/>
  <c r="B617" i="2" s="1"/>
  <c r="B629" i="2" s="1"/>
  <c r="B641" i="2" s="1"/>
  <c r="B653" i="2" s="1"/>
  <c r="B665" i="2" s="1"/>
  <c r="B677" i="2" s="1"/>
  <c r="A413" i="2"/>
  <c r="A425" i="2" s="1"/>
  <c r="A437" i="2" s="1"/>
  <c r="A449" i="2" s="1"/>
  <c r="A461" i="2" s="1"/>
  <c r="A473" i="2" s="1"/>
  <c r="A485" i="2" s="1"/>
  <c r="A497" i="2" s="1"/>
  <c r="A509" i="2" s="1"/>
  <c r="A521" i="2" s="1"/>
  <c r="A533" i="2" s="1"/>
  <c r="A545" i="2" s="1"/>
  <c r="A557" i="2" s="1"/>
  <c r="A569" i="2" s="1"/>
  <c r="A581" i="2" s="1"/>
  <c r="A593" i="2" s="1"/>
  <c r="A605" i="2" s="1"/>
  <c r="A617" i="2" s="1"/>
  <c r="A629" i="2" s="1"/>
  <c r="A641" i="2" s="1"/>
  <c r="A653" i="2" s="1"/>
  <c r="A665" i="2" s="1"/>
  <c r="A677" i="2" s="1"/>
  <c r="F412" i="2"/>
  <c r="F424" i="2" s="1"/>
  <c r="N424" i="2" s="1"/>
  <c r="B412" i="2"/>
  <c r="B424" i="2" s="1"/>
  <c r="B436" i="2" s="1"/>
  <c r="B448" i="2" s="1"/>
  <c r="B460" i="2" s="1"/>
  <c r="B472" i="2" s="1"/>
  <c r="B484" i="2" s="1"/>
  <c r="B496" i="2" s="1"/>
  <c r="B508" i="2" s="1"/>
  <c r="B520" i="2" s="1"/>
  <c r="B532" i="2" s="1"/>
  <c r="B544" i="2" s="1"/>
  <c r="B556" i="2" s="1"/>
  <c r="B568" i="2" s="1"/>
  <c r="B580" i="2" s="1"/>
  <c r="B592" i="2" s="1"/>
  <c r="B604" i="2" s="1"/>
  <c r="B616" i="2" s="1"/>
  <c r="B628" i="2" s="1"/>
  <c r="B640" i="2" s="1"/>
  <c r="B652" i="2" s="1"/>
  <c r="B664" i="2" s="1"/>
  <c r="B676" i="2" s="1"/>
  <c r="A412" i="2"/>
  <c r="A424" i="2" s="1"/>
  <c r="A436" i="2" s="1"/>
  <c r="A448" i="2" s="1"/>
  <c r="A460" i="2" s="1"/>
  <c r="A472" i="2" s="1"/>
  <c r="A484" i="2" s="1"/>
  <c r="A496" i="2" s="1"/>
  <c r="A508" i="2" s="1"/>
  <c r="A520" i="2" s="1"/>
  <c r="A532" i="2" s="1"/>
  <c r="A544" i="2" s="1"/>
  <c r="A556" i="2" s="1"/>
  <c r="A568" i="2" s="1"/>
  <c r="A580" i="2" s="1"/>
  <c r="A592" i="2" s="1"/>
  <c r="A604" i="2" s="1"/>
  <c r="A616" i="2" s="1"/>
  <c r="A628" i="2" s="1"/>
  <c r="A640" i="2" s="1"/>
  <c r="A652" i="2" s="1"/>
  <c r="A664" i="2" s="1"/>
  <c r="A676" i="2" s="1"/>
  <c r="F411" i="2"/>
  <c r="B411" i="2"/>
  <c r="B423" i="2" s="1"/>
  <c r="B435" i="2" s="1"/>
  <c r="B447" i="2" s="1"/>
  <c r="B459" i="2" s="1"/>
  <c r="B471" i="2" s="1"/>
  <c r="B483" i="2" s="1"/>
  <c r="B495" i="2" s="1"/>
  <c r="B507" i="2" s="1"/>
  <c r="B519" i="2" s="1"/>
  <c r="B531" i="2" s="1"/>
  <c r="B543" i="2" s="1"/>
  <c r="B555" i="2" s="1"/>
  <c r="B567" i="2" s="1"/>
  <c r="B579" i="2" s="1"/>
  <c r="B591" i="2" s="1"/>
  <c r="B603" i="2" s="1"/>
  <c r="B615" i="2" s="1"/>
  <c r="B627" i="2" s="1"/>
  <c r="B639" i="2" s="1"/>
  <c r="B651" i="2" s="1"/>
  <c r="B663" i="2" s="1"/>
  <c r="B675" i="2" s="1"/>
  <c r="A411" i="2"/>
  <c r="A423" i="2" s="1"/>
  <c r="A435" i="2" s="1"/>
  <c r="A447" i="2" s="1"/>
  <c r="A459" i="2" s="1"/>
  <c r="A471" i="2" s="1"/>
  <c r="A483" i="2" s="1"/>
  <c r="A495" i="2" s="1"/>
  <c r="A507" i="2" s="1"/>
  <c r="A519" i="2" s="1"/>
  <c r="A531" i="2" s="1"/>
  <c r="A543" i="2" s="1"/>
  <c r="A555" i="2" s="1"/>
  <c r="A567" i="2" s="1"/>
  <c r="A579" i="2" s="1"/>
  <c r="A591" i="2" s="1"/>
  <c r="A603" i="2" s="1"/>
  <c r="A615" i="2" s="1"/>
  <c r="A627" i="2" s="1"/>
  <c r="A639" i="2" s="1"/>
  <c r="A651" i="2" s="1"/>
  <c r="A663" i="2" s="1"/>
  <c r="A675" i="2" s="1"/>
  <c r="F410" i="2"/>
  <c r="N410" i="2" s="1"/>
  <c r="B410" i="2"/>
  <c r="B422" i="2" s="1"/>
  <c r="B434" i="2" s="1"/>
  <c r="B446" i="2" s="1"/>
  <c r="B458" i="2" s="1"/>
  <c r="B470" i="2" s="1"/>
  <c r="B482" i="2" s="1"/>
  <c r="B494" i="2" s="1"/>
  <c r="B506" i="2" s="1"/>
  <c r="B518" i="2" s="1"/>
  <c r="B530" i="2" s="1"/>
  <c r="B542" i="2" s="1"/>
  <c r="B554" i="2" s="1"/>
  <c r="B566" i="2" s="1"/>
  <c r="B578" i="2" s="1"/>
  <c r="B590" i="2" s="1"/>
  <c r="B602" i="2" s="1"/>
  <c r="B614" i="2" s="1"/>
  <c r="B626" i="2" s="1"/>
  <c r="B638" i="2" s="1"/>
  <c r="B650" i="2" s="1"/>
  <c r="B662" i="2" s="1"/>
  <c r="B674" i="2" s="1"/>
  <c r="A410" i="2"/>
  <c r="A422" i="2" s="1"/>
  <c r="A434" i="2" s="1"/>
  <c r="A446" i="2" s="1"/>
  <c r="A458" i="2" s="1"/>
  <c r="A470" i="2" s="1"/>
  <c r="A482" i="2" s="1"/>
  <c r="A494" i="2" s="1"/>
  <c r="A506" i="2" s="1"/>
  <c r="A518" i="2" s="1"/>
  <c r="A530" i="2" s="1"/>
  <c r="A542" i="2" s="1"/>
  <c r="A554" i="2" s="1"/>
  <c r="A566" i="2" s="1"/>
  <c r="A578" i="2" s="1"/>
  <c r="A590" i="2" s="1"/>
  <c r="A602" i="2" s="1"/>
  <c r="A614" i="2" s="1"/>
  <c r="A626" i="2" s="1"/>
  <c r="A638" i="2" s="1"/>
  <c r="A650" i="2" s="1"/>
  <c r="A662" i="2" s="1"/>
  <c r="A674" i="2" s="1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K144" i="2"/>
  <c r="J144" i="2"/>
  <c r="I144" i="2"/>
  <c r="H144" i="2"/>
  <c r="G144" i="2"/>
  <c r="F144" i="2"/>
  <c r="E144" i="2"/>
  <c r="D144" i="2"/>
  <c r="C144" i="2"/>
  <c r="N144" i="2"/>
  <c r="O142" i="2" s="1"/>
  <c r="D48" i="8" s="1"/>
  <c r="J48" i="8" s="1"/>
  <c r="J49" i="8" s="1"/>
  <c r="K131" i="2"/>
  <c r="J131" i="2"/>
  <c r="I131" i="2"/>
  <c r="H131" i="2"/>
  <c r="G131" i="2"/>
  <c r="F131" i="2"/>
  <c r="E131" i="2"/>
  <c r="D131" i="2"/>
  <c r="C131" i="2"/>
  <c r="K118" i="2"/>
  <c r="J118" i="2"/>
  <c r="I118" i="2"/>
  <c r="H118" i="2"/>
  <c r="G118" i="2"/>
  <c r="F118" i="2"/>
  <c r="E118" i="2"/>
  <c r="D118" i="2"/>
  <c r="C118" i="2"/>
  <c r="K105" i="2"/>
  <c r="J105" i="2"/>
  <c r="I105" i="2"/>
  <c r="H105" i="2"/>
  <c r="G105" i="2"/>
  <c r="F105" i="2"/>
  <c r="E105" i="2"/>
  <c r="D105" i="2"/>
  <c r="C105" i="2"/>
  <c r="A104" i="2"/>
  <c r="A117" i="2" s="1"/>
  <c r="A130" i="2" s="1"/>
  <c r="A143" i="2" s="1"/>
  <c r="A103" i="2"/>
  <c r="A116" i="2" s="1"/>
  <c r="A129" i="2" s="1"/>
  <c r="A142" i="2" s="1"/>
  <c r="A155" i="2" s="1"/>
  <c r="A102" i="2"/>
  <c r="A115" i="2" s="1"/>
  <c r="A128" i="2" s="1"/>
  <c r="A141" i="2" s="1"/>
  <c r="A101" i="2"/>
  <c r="A114" i="2" s="1"/>
  <c r="A127" i="2" s="1"/>
  <c r="A140" i="2" s="1"/>
  <c r="A100" i="2"/>
  <c r="A113" i="2" s="1"/>
  <c r="A126" i="2" s="1"/>
  <c r="A139" i="2" s="1"/>
  <c r="A152" i="2" s="1"/>
  <c r="A99" i="2"/>
  <c r="A112" i="2" s="1"/>
  <c r="A125" i="2" s="1"/>
  <c r="A138" i="2" s="1"/>
  <c r="A151" i="2" s="1"/>
  <c r="A98" i="2"/>
  <c r="A111" i="2" s="1"/>
  <c r="A124" i="2" s="1"/>
  <c r="A137" i="2" s="1"/>
  <c r="A97" i="2"/>
  <c r="A110" i="2" s="1"/>
  <c r="A123" i="2" s="1"/>
  <c r="A136" i="2" s="1"/>
  <c r="A96" i="2"/>
  <c r="A109" i="2" s="1"/>
  <c r="A122" i="2" s="1"/>
  <c r="A135" i="2" s="1"/>
  <c r="A148" i="2" s="1"/>
  <c r="A95" i="2"/>
  <c r="A108" i="2" s="1"/>
  <c r="A121" i="2" s="1"/>
  <c r="A134" i="2" s="1"/>
  <c r="A147" i="2" s="1"/>
  <c r="A94" i="2"/>
  <c r="A107" i="2" s="1"/>
  <c r="A120" i="2" s="1"/>
  <c r="A133" i="2" s="1"/>
  <c r="A93" i="2"/>
  <c r="A106" i="2" s="1"/>
  <c r="A119" i="2" s="1"/>
  <c r="A132" i="2" s="1"/>
  <c r="K92" i="2"/>
  <c r="J92" i="2"/>
  <c r="I92" i="2"/>
  <c r="H92" i="2"/>
  <c r="G92" i="2"/>
  <c r="F92" i="2"/>
  <c r="E92" i="2"/>
  <c r="D92" i="2"/>
  <c r="C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O149" i="2"/>
  <c r="O123" i="2"/>
  <c r="O110" i="2"/>
  <c r="O97" i="2"/>
  <c r="O689" i="2" l="1"/>
  <c r="O694" i="2"/>
  <c r="O700" i="2"/>
  <c r="P700" i="2" s="1"/>
  <c r="O704" i="2"/>
  <c r="O716" i="2"/>
  <c r="C63" i="8"/>
  <c r="C14" i="8" s="1"/>
  <c r="J53" i="8"/>
  <c r="C93" i="8"/>
  <c r="N118" i="2"/>
  <c r="O116" i="2" s="1"/>
  <c r="D48" i="13" s="1"/>
  <c r="A146" i="2"/>
  <c r="A159" i="2" s="1"/>
  <c r="A171" i="2" s="1"/>
  <c r="A183" i="2" s="1"/>
  <c r="A195" i="2" s="1"/>
  <c r="A207" i="2" s="1"/>
  <c r="A219" i="2" s="1"/>
  <c r="A231" i="2" s="1"/>
  <c r="A243" i="2" s="1"/>
  <c r="A150" i="2"/>
  <c r="A163" i="2" s="1"/>
  <c r="A175" i="2" s="1"/>
  <c r="A187" i="2" s="1"/>
  <c r="A199" i="2" s="1"/>
  <c r="A211" i="2" s="1"/>
  <c r="A223" i="2" s="1"/>
  <c r="A235" i="2" s="1"/>
  <c r="A247" i="2" s="1"/>
  <c r="A154" i="2"/>
  <c r="A167" i="2" s="1"/>
  <c r="A179" i="2" s="1"/>
  <c r="A191" i="2" s="1"/>
  <c r="A203" i="2" s="1"/>
  <c r="A215" i="2" s="1"/>
  <c r="A227" i="2" s="1"/>
  <c r="A239" i="2" s="1"/>
  <c r="A251" i="2" s="1"/>
  <c r="A166" i="2"/>
  <c r="A178" i="2" s="1"/>
  <c r="A190" i="2" s="1"/>
  <c r="A202" i="2" s="1"/>
  <c r="A214" i="2" s="1"/>
  <c r="A226" i="2" s="1"/>
  <c r="A238" i="2" s="1"/>
  <c r="A250" i="2" s="1"/>
  <c r="A153" i="2"/>
  <c r="A149" i="2"/>
  <c r="A162" i="2" s="1"/>
  <c r="A174" i="2" s="1"/>
  <c r="A186" i="2" s="1"/>
  <c r="A198" i="2" s="1"/>
  <c r="A210" i="2" s="1"/>
  <c r="A222" i="2" s="1"/>
  <c r="A234" i="2" s="1"/>
  <c r="A246" i="2" s="1"/>
  <c r="A145" i="2"/>
  <c r="A158" i="2" s="1"/>
  <c r="A170" i="2" s="1"/>
  <c r="A182" i="2" s="1"/>
  <c r="A194" i="2" s="1"/>
  <c r="A206" i="2" s="1"/>
  <c r="A218" i="2" s="1"/>
  <c r="A230" i="2" s="1"/>
  <c r="A242" i="2" s="1"/>
  <c r="O701" i="2"/>
  <c r="P701" i="2" s="1"/>
  <c r="O706" i="2"/>
  <c r="O708" i="2"/>
  <c r="N157" i="2"/>
  <c r="O155" i="2" s="1"/>
  <c r="N704" i="2"/>
  <c r="N414" i="2"/>
  <c r="O698" i="2"/>
  <c r="O705" i="2"/>
  <c r="O709" i="2"/>
  <c r="O714" i="2"/>
  <c r="N420" i="2"/>
  <c r="F425" i="2"/>
  <c r="F444" i="2"/>
  <c r="N444" i="2" s="1"/>
  <c r="O702" i="2"/>
  <c r="O710" i="2"/>
  <c r="O712" i="2"/>
  <c r="A160" i="2"/>
  <c r="A172" i="2" s="1"/>
  <c r="A184" i="2" s="1"/>
  <c r="A196" i="2" s="1"/>
  <c r="A208" i="2" s="1"/>
  <c r="A220" i="2" s="1"/>
  <c r="A232" i="2" s="1"/>
  <c r="A244" i="2" s="1"/>
  <c r="A164" i="2"/>
  <c r="A176" i="2" s="1"/>
  <c r="A188" i="2" s="1"/>
  <c r="A200" i="2" s="1"/>
  <c r="A212" i="2" s="1"/>
  <c r="A224" i="2" s="1"/>
  <c r="A236" i="2" s="1"/>
  <c r="A248" i="2" s="1"/>
  <c r="A168" i="2"/>
  <c r="A180" i="2" s="1"/>
  <c r="A192" i="2" s="1"/>
  <c r="A204" i="2" s="1"/>
  <c r="A216" i="2" s="1"/>
  <c r="A228" i="2" s="1"/>
  <c r="A240" i="2" s="1"/>
  <c r="A252" i="2" s="1"/>
  <c r="A161" i="2"/>
  <c r="A173" i="2" s="1"/>
  <c r="A185" i="2" s="1"/>
  <c r="A197" i="2" s="1"/>
  <c r="A209" i="2" s="1"/>
  <c r="A221" i="2" s="1"/>
  <c r="A233" i="2" s="1"/>
  <c r="A245" i="2" s="1"/>
  <c r="A165" i="2"/>
  <c r="A177" i="2" s="1"/>
  <c r="A189" i="2" s="1"/>
  <c r="A201" i="2" s="1"/>
  <c r="A213" i="2" s="1"/>
  <c r="A225" i="2" s="1"/>
  <c r="A237" i="2" s="1"/>
  <c r="A249" i="2" s="1"/>
  <c r="A169" i="2"/>
  <c r="A181" i="2" s="1"/>
  <c r="A193" i="2" s="1"/>
  <c r="A205" i="2" s="1"/>
  <c r="A217" i="2" s="1"/>
  <c r="A229" i="2" s="1"/>
  <c r="A241" i="2" s="1"/>
  <c r="A253" i="2" s="1"/>
  <c r="N703" i="2"/>
  <c r="O113" i="2"/>
  <c r="N92" i="2"/>
  <c r="D49" i="8"/>
  <c r="C28" i="8"/>
  <c r="O136" i="2"/>
  <c r="O139" i="2" s="1"/>
  <c r="N417" i="2"/>
  <c r="F429" i="2"/>
  <c r="F437" i="2"/>
  <c r="N425" i="2"/>
  <c r="F456" i="2"/>
  <c r="F427" i="2"/>
  <c r="N415" i="2"/>
  <c r="E595" i="2"/>
  <c r="F430" i="2"/>
  <c r="N418" i="2"/>
  <c r="N690" i="2"/>
  <c r="N692" i="2"/>
  <c r="P689" i="2" s="1"/>
  <c r="N694" i="2"/>
  <c r="E615" i="2"/>
  <c r="N696" i="2"/>
  <c r="N105" i="2"/>
  <c r="O103" i="2" s="1"/>
  <c r="E623" i="2"/>
  <c r="N689" i="2"/>
  <c r="N691" i="2"/>
  <c r="P688" i="2" s="1"/>
  <c r="N693" i="2"/>
  <c r="P690" i="2" s="1"/>
  <c r="N695" i="2"/>
  <c r="N411" i="2"/>
  <c r="F423" i="2"/>
  <c r="F428" i="2"/>
  <c r="F448" i="2"/>
  <c r="N436" i="2"/>
  <c r="E580" i="2"/>
  <c r="E625" i="2"/>
  <c r="O699" i="2"/>
  <c r="N698" i="2"/>
  <c r="N131" i="2"/>
  <c r="O129" i="2" s="1"/>
  <c r="D52" i="7" s="1"/>
  <c r="J52" i="7" s="1"/>
  <c r="J53" i="7" s="1"/>
  <c r="F438" i="2"/>
  <c r="N426" i="2"/>
  <c r="E585" i="2"/>
  <c r="E572" i="2"/>
  <c r="E576" i="2"/>
  <c r="E598" i="2"/>
  <c r="O691" i="2"/>
  <c r="N705" i="2"/>
  <c r="P702" i="2" s="1"/>
  <c r="E734" i="2"/>
  <c r="N697" i="2"/>
  <c r="P694" i="2" s="1"/>
  <c r="N706" i="2"/>
  <c r="N707" i="2"/>
  <c r="P704" i="2" s="1"/>
  <c r="F722" i="2"/>
  <c r="O719" i="2" s="1"/>
  <c r="F422" i="2"/>
  <c r="N412" i="2"/>
  <c r="N419" i="2"/>
  <c r="F431" i="2"/>
  <c r="F433" i="2"/>
  <c r="N699" i="2"/>
  <c r="P696" i="2" s="1"/>
  <c r="N701" i="2"/>
  <c r="O713" i="2"/>
  <c r="N700" i="2"/>
  <c r="N708" i="2"/>
  <c r="E570" i="2"/>
  <c r="O715" i="2"/>
  <c r="N710" i="2"/>
  <c r="N712" i="2"/>
  <c r="P709" i="2" s="1"/>
  <c r="N714" i="2"/>
  <c r="N716" i="2"/>
  <c r="N718" i="2"/>
  <c r="N720" i="2"/>
  <c r="E593" i="2"/>
  <c r="O718" i="2"/>
  <c r="N702" i="2"/>
  <c r="E578" i="2"/>
  <c r="O687" i="2"/>
  <c r="N709" i="2"/>
  <c r="P706" i="2" s="1"/>
  <c r="N711" i="2"/>
  <c r="P708" i="2" s="1"/>
  <c r="N713" i="2"/>
  <c r="N715" i="2"/>
  <c r="N717" i="2"/>
  <c r="P714" i="2" s="1"/>
  <c r="N719" i="2"/>
  <c r="P716" i="2" s="1"/>
  <c r="N721" i="2"/>
  <c r="O695" i="2"/>
  <c r="O697" i="2"/>
  <c r="O711" i="2"/>
  <c r="P711" i="2" s="1"/>
  <c r="O692" i="2"/>
  <c r="P692" i="2" s="1"/>
  <c r="O693" i="2"/>
  <c r="O707" i="2"/>
  <c r="O703" i="2"/>
  <c r="P703" i="2" s="1"/>
  <c r="O717" i="2"/>
  <c r="E735" i="2" l="1"/>
  <c r="P697" i="2"/>
  <c r="P718" i="2"/>
  <c r="J48" i="13"/>
  <c r="J49" i="13" s="1"/>
  <c r="D49" i="13"/>
  <c r="C28" i="13"/>
  <c r="C34" i="13" s="1"/>
  <c r="P695" i="2"/>
  <c r="P712" i="2"/>
  <c r="P705" i="2"/>
  <c r="P698" i="2"/>
  <c r="N722" i="2"/>
  <c r="P710" i="2"/>
  <c r="P713" i="2"/>
  <c r="O152" i="2"/>
  <c r="C16" i="8"/>
  <c r="J16" i="8" s="1"/>
  <c r="C20" i="7"/>
  <c r="D53" i="7"/>
  <c r="C32" i="7"/>
  <c r="P719" i="2"/>
  <c r="E610" i="2"/>
  <c r="E627" i="2"/>
  <c r="N427" i="2"/>
  <c r="F439" i="2"/>
  <c r="N437" i="2"/>
  <c r="F449" i="2"/>
  <c r="E590" i="2"/>
  <c r="E605" i="2"/>
  <c r="E637" i="2"/>
  <c r="F442" i="2"/>
  <c r="N430" i="2"/>
  <c r="N429" i="2"/>
  <c r="F441" i="2"/>
  <c r="P717" i="2"/>
  <c r="P715" i="2"/>
  <c r="E592" i="2"/>
  <c r="E588" i="2"/>
  <c r="F443" i="2"/>
  <c r="N431" i="2"/>
  <c r="P707" i="2"/>
  <c r="P687" i="2"/>
  <c r="E582" i="2"/>
  <c r="E584" i="2"/>
  <c r="N448" i="2"/>
  <c r="F460" i="2"/>
  <c r="N456" i="2"/>
  <c r="F468" i="2"/>
  <c r="O126" i="2"/>
  <c r="P693" i="2"/>
  <c r="E597" i="2"/>
  <c r="F440" i="2"/>
  <c r="N428" i="2"/>
  <c r="E607" i="2"/>
  <c r="O100" i="2"/>
  <c r="F445" i="2"/>
  <c r="N433" i="2"/>
  <c r="F723" i="2"/>
  <c r="O720" i="2" s="1"/>
  <c r="N422" i="2"/>
  <c r="F434" i="2"/>
  <c r="P691" i="2"/>
  <c r="N438" i="2"/>
  <c r="F450" i="2"/>
  <c r="P699" i="2"/>
  <c r="F435" i="2"/>
  <c r="N423" i="2"/>
  <c r="E635" i="2"/>
  <c r="C36" i="13" l="1"/>
  <c r="J36" i="13" s="1"/>
  <c r="E20" i="7"/>
  <c r="J20" i="7"/>
  <c r="C22" i="7"/>
  <c r="C24" i="7" s="1"/>
  <c r="E16" i="8"/>
  <c r="C18" i="8"/>
  <c r="F454" i="2"/>
  <c r="N442" i="2"/>
  <c r="F472" i="2"/>
  <c r="N460" i="2"/>
  <c r="E619" i="2"/>
  <c r="N440" i="2"/>
  <c r="F452" i="2"/>
  <c r="F462" i="2"/>
  <c r="N450" i="2"/>
  <c r="E609" i="2"/>
  <c r="F451" i="2"/>
  <c r="N439" i="2"/>
  <c r="E622" i="2"/>
  <c r="F461" i="2"/>
  <c r="N449" i="2"/>
  <c r="F480" i="2"/>
  <c r="N468" i="2"/>
  <c r="E596" i="2"/>
  <c r="E617" i="2"/>
  <c r="E602" i="2"/>
  <c r="N435" i="2"/>
  <c r="F447" i="2"/>
  <c r="F453" i="2"/>
  <c r="N441" i="2"/>
  <c r="E647" i="2"/>
  <c r="F724" i="2"/>
  <c r="O721" i="2" s="1"/>
  <c r="F446" i="2"/>
  <c r="N434" i="2"/>
  <c r="N445" i="2"/>
  <c r="F457" i="2"/>
  <c r="E604" i="2"/>
  <c r="E594" i="2"/>
  <c r="N443" i="2"/>
  <c r="F455" i="2"/>
  <c r="E649" i="2"/>
  <c r="E600" i="2"/>
  <c r="N723" i="2"/>
  <c r="P720" i="2" s="1"/>
  <c r="E736" i="2"/>
  <c r="E639" i="2"/>
  <c r="C38" i="13" l="1"/>
  <c r="E36" i="13" s="1"/>
  <c r="C28" i="7"/>
  <c r="D28" i="7" s="1"/>
  <c r="J24" i="7"/>
  <c r="C20" i="8"/>
  <c r="E659" i="2"/>
  <c r="N480" i="2"/>
  <c r="F492" i="2"/>
  <c r="E606" i="2"/>
  <c r="N451" i="2"/>
  <c r="F463" i="2"/>
  <c r="F469" i="2"/>
  <c r="N457" i="2"/>
  <c r="N453" i="2"/>
  <c r="F465" i="2"/>
  <c r="E612" i="2"/>
  <c r="F459" i="2"/>
  <c r="N447" i="2"/>
  <c r="E629" i="2"/>
  <c r="N724" i="2"/>
  <c r="E621" i="2"/>
  <c r="F464" i="2"/>
  <c r="N452" i="2"/>
  <c r="E651" i="2"/>
  <c r="E616" i="2"/>
  <c r="F725" i="2"/>
  <c r="O722" i="2" s="1"/>
  <c r="F458" i="2"/>
  <c r="N446" i="2"/>
  <c r="N461" i="2"/>
  <c r="F473" i="2"/>
  <c r="E661" i="2"/>
  <c r="P721" i="2"/>
  <c r="E614" i="2"/>
  <c r="E608" i="2"/>
  <c r="N472" i="2"/>
  <c r="F484" i="2"/>
  <c r="F474" i="2"/>
  <c r="N462" i="2"/>
  <c r="F467" i="2"/>
  <c r="N455" i="2"/>
  <c r="E737" i="2"/>
  <c r="E634" i="2"/>
  <c r="E631" i="2"/>
  <c r="N454" i="2"/>
  <c r="F466" i="2"/>
  <c r="E738" i="2" l="1"/>
  <c r="C30" i="7"/>
  <c r="E28" i="7" s="1"/>
  <c r="F32" i="7" s="1"/>
  <c r="G32" i="7" s="1"/>
  <c r="C24" i="8"/>
  <c r="D24" i="8" s="1"/>
  <c r="J20" i="8"/>
  <c r="E641" i="2"/>
  <c r="F485" i="2"/>
  <c r="N473" i="2"/>
  <c r="N459" i="2"/>
  <c r="F471" i="2"/>
  <c r="N725" i="2"/>
  <c r="N464" i="2"/>
  <c r="F476" i="2"/>
  <c r="F726" i="2"/>
  <c r="O723" i="2" s="1"/>
  <c r="F470" i="2"/>
  <c r="N458" i="2"/>
  <c r="F486" i="2"/>
  <c r="N474" i="2"/>
  <c r="P722" i="2"/>
  <c r="F477" i="2"/>
  <c r="N465" i="2"/>
  <c r="N492" i="2"/>
  <c r="F504" i="2"/>
  <c r="E646" i="2"/>
  <c r="N467" i="2"/>
  <c r="F479" i="2"/>
  <c r="E618" i="2"/>
  <c r="E624" i="2"/>
  <c r="E643" i="2"/>
  <c r="F496" i="2"/>
  <c r="N484" i="2"/>
  <c r="E663" i="2"/>
  <c r="E620" i="2"/>
  <c r="F475" i="2"/>
  <c r="N463" i="2"/>
  <c r="F478" i="2"/>
  <c r="N466" i="2"/>
  <c r="E626" i="2"/>
  <c r="E633" i="2"/>
  <c r="E673" i="2"/>
  <c r="E628" i="2"/>
  <c r="E671" i="2"/>
  <c r="N469" i="2"/>
  <c r="F481" i="2"/>
  <c r="C38" i="7" l="1"/>
  <c r="C40" i="7" s="1"/>
  <c r="E739" i="2"/>
  <c r="C26" i="8"/>
  <c r="C34" i="8" s="1"/>
  <c r="C36" i="8" s="1"/>
  <c r="C42" i="7"/>
  <c r="E40" i="7" s="1"/>
  <c r="J40" i="7"/>
  <c r="F493" i="2"/>
  <c r="N481" i="2"/>
  <c r="E658" i="2"/>
  <c r="F490" i="2"/>
  <c r="N478" i="2"/>
  <c r="F508" i="2"/>
  <c r="N496" i="2"/>
  <c r="E685" i="2"/>
  <c r="E655" i="2"/>
  <c r="F483" i="2"/>
  <c r="N471" i="2"/>
  <c r="N475" i="2"/>
  <c r="F487" i="2"/>
  <c r="E645" i="2"/>
  <c r="N726" i="2"/>
  <c r="E632" i="2"/>
  <c r="E636" i="2"/>
  <c r="F516" i="2"/>
  <c r="N504" i="2"/>
  <c r="F727" i="2"/>
  <c r="O724" i="2" s="1"/>
  <c r="N470" i="2"/>
  <c r="F482" i="2"/>
  <c r="N485" i="2"/>
  <c r="F497" i="2"/>
  <c r="E683" i="2"/>
  <c r="E638" i="2"/>
  <c r="E630" i="2"/>
  <c r="P723" i="2"/>
  <c r="N486" i="2"/>
  <c r="F498" i="2"/>
  <c r="E675" i="2"/>
  <c r="N476" i="2"/>
  <c r="F488" i="2"/>
  <c r="E653" i="2"/>
  <c r="E640" i="2"/>
  <c r="F491" i="2"/>
  <c r="N479" i="2"/>
  <c r="F489" i="2"/>
  <c r="N477" i="2"/>
  <c r="E24" i="8" l="1"/>
  <c r="F28" i="8" s="1"/>
  <c r="G28" i="8" s="1"/>
  <c r="C38" i="8"/>
  <c r="E36" i="8" s="1"/>
  <c r="J36" i="8"/>
  <c r="N497" i="2"/>
  <c r="F509" i="2"/>
  <c r="E648" i="2"/>
  <c r="E741" i="2" s="1"/>
  <c r="N488" i="2"/>
  <c r="F500" i="2"/>
  <c r="E642" i="2"/>
  <c r="N483" i="2"/>
  <c r="F495" i="2"/>
  <c r="F502" i="2"/>
  <c r="N490" i="2"/>
  <c r="N489" i="2"/>
  <c r="F501" i="2"/>
  <c r="F494" i="2"/>
  <c r="F728" i="2"/>
  <c r="O725" i="2" s="1"/>
  <c r="N482" i="2"/>
  <c r="E644" i="2"/>
  <c r="N727" i="2"/>
  <c r="P724" i="2" s="1"/>
  <c r="E667" i="2"/>
  <c r="E670" i="2"/>
  <c r="N491" i="2"/>
  <c r="F503" i="2"/>
  <c r="E650" i="2"/>
  <c r="E657" i="2"/>
  <c r="E652" i="2"/>
  <c r="E740" i="2"/>
  <c r="N493" i="2"/>
  <c r="F505" i="2"/>
  <c r="N498" i="2"/>
  <c r="F510" i="2"/>
  <c r="F528" i="2"/>
  <c r="N516" i="2"/>
  <c r="N487" i="2"/>
  <c r="F499" i="2"/>
  <c r="E665" i="2"/>
  <c r="N508" i="2"/>
  <c r="F520" i="2"/>
  <c r="N499" i="2" l="1"/>
  <c r="F511" i="2"/>
  <c r="E662" i="2"/>
  <c r="N501" i="2"/>
  <c r="F513" i="2"/>
  <c r="F512" i="2"/>
  <c r="N500" i="2"/>
  <c r="N528" i="2"/>
  <c r="F540" i="2"/>
  <c r="N503" i="2"/>
  <c r="F515" i="2"/>
  <c r="N502" i="2"/>
  <c r="F514" i="2"/>
  <c r="E660" i="2"/>
  <c r="F532" i="2"/>
  <c r="N520" i="2"/>
  <c r="E664" i="2"/>
  <c r="E656" i="2"/>
  <c r="N495" i="2"/>
  <c r="F507" i="2"/>
  <c r="F521" i="2"/>
  <c r="N509" i="2"/>
  <c r="F522" i="2"/>
  <c r="N510" i="2"/>
  <c r="E682" i="2"/>
  <c r="N728" i="2"/>
  <c r="P725" i="2" s="1"/>
  <c r="E669" i="2"/>
  <c r="E654" i="2"/>
  <c r="E677" i="2"/>
  <c r="N505" i="2"/>
  <c r="F517" i="2"/>
  <c r="E679" i="2"/>
  <c r="F729" i="2"/>
  <c r="O726" i="2" s="1"/>
  <c r="F506" i="2"/>
  <c r="N494" i="2"/>
  <c r="E676" i="2" l="1"/>
  <c r="N514" i="2"/>
  <c r="F526" i="2"/>
  <c r="N729" i="2"/>
  <c r="P726" i="2" s="1"/>
  <c r="E668" i="2"/>
  <c r="N512" i="2"/>
  <c r="F524" i="2"/>
  <c r="F730" i="2"/>
  <c r="O727" i="2" s="1"/>
  <c r="F518" i="2"/>
  <c r="N506" i="2"/>
  <c r="N515" i="2"/>
  <c r="F527" i="2"/>
  <c r="F525" i="2"/>
  <c r="N513" i="2"/>
  <c r="E666" i="2"/>
  <c r="F534" i="2"/>
  <c r="N522" i="2"/>
  <c r="N540" i="2"/>
  <c r="F552" i="2"/>
  <c r="E742" i="2"/>
  <c r="E681" i="2"/>
  <c r="F533" i="2"/>
  <c r="N521" i="2"/>
  <c r="F544" i="2"/>
  <c r="N532" i="2"/>
  <c r="E674" i="2"/>
  <c r="N517" i="2"/>
  <c r="F529" i="2"/>
  <c r="N507" i="2"/>
  <c r="F519" i="2"/>
  <c r="E672" i="2"/>
  <c r="N511" i="2"/>
  <c r="F523" i="2"/>
  <c r="E743" i="2" l="1"/>
  <c r="F531" i="2"/>
  <c r="N519" i="2"/>
  <c r="N730" i="2"/>
  <c r="F541" i="2"/>
  <c r="N529" i="2"/>
  <c r="F731" i="2"/>
  <c r="O728" i="2" s="1"/>
  <c r="N518" i="2"/>
  <c r="F530" i="2"/>
  <c r="N544" i="2"/>
  <c r="F556" i="2"/>
  <c r="N533" i="2"/>
  <c r="F545" i="2"/>
  <c r="P727" i="2"/>
  <c r="E684" i="2"/>
  <c r="F537" i="2"/>
  <c r="N525" i="2"/>
  <c r="N534" i="2"/>
  <c r="F546" i="2"/>
  <c r="F538" i="2"/>
  <c r="N526" i="2"/>
  <c r="E678" i="2"/>
  <c r="N523" i="2"/>
  <c r="F535" i="2"/>
  <c r="N524" i="2"/>
  <c r="F536" i="2"/>
  <c r="N552" i="2"/>
  <c r="F564" i="2"/>
  <c r="N527" i="2"/>
  <c r="F539" i="2"/>
  <c r="E680" i="2"/>
  <c r="N545" i="2" l="1"/>
  <c r="F557" i="2"/>
  <c r="F568" i="2"/>
  <c r="N556" i="2"/>
  <c r="N731" i="2"/>
  <c r="P728" i="2" s="1"/>
  <c r="F547" i="2"/>
  <c r="N535" i="2"/>
  <c r="F550" i="2"/>
  <c r="N538" i="2"/>
  <c r="E744" i="2"/>
  <c r="N531" i="2"/>
  <c r="F543" i="2"/>
  <c r="N539" i="2"/>
  <c r="F551" i="2"/>
  <c r="N537" i="2"/>
  <c r="F549" i="2"/>
  <c r="N541" i="2"/>
  <c r="F553" i="2"/>
  <c r="F576" i="2"/>
  <c r="N564" i="2"/>
  <c r="F548" i="2"/>
  <c r="N536" i="2"/>
  <c r="N546" i="2"/>
  <c r="F558" i="2"/>
  <c r="F732" i="2"/>
  <c r="O729" i="2" s="1"/>
  <c r="N530" i="2"/>
  <c r="F542" i="2"/>
  <c r="N543" i="2" l="1"/>
  <c r="F555" i="2"/>
  <c r="F733" i="2"/>
  <c r="O730" i="2" s="1"/>
  <c r="F554" i="2"/>
  <c r="N542" i="2"/>
  <c r="N549" i="2"/>
  <c r="F561" i="2"/>
  <c r="N732" i="2"/>
  <c r="P729" i="2" s="1"/>
  <c r="N553" i="2"/>
  <c r="F565" i="2"/>
  <c r="F563" i="2"/>
  <c r="N551" i="2"/>
  <c r="F569" i="2"/>
  <c r="N557" i="2"/>
  <c r="F588" i="2"/>
  <c r="N576" i="2"/>
  <c r="F580" i="2"/>
  <c r="N568" i="2"/>
  <c r="F570" i="2"/>
  <c r="N558" i="2"/>
  <c r="F562" i="2"/>
  <c r="N550" i="2"/>
  <c r="F560" i="2"/>
  <c r="N548" i="2"/>
  <c r="F559" i="2"/>
  <c r="N547" i="2"/>
  <c r="F581" i="2" l="1"/>
  <c r="N569" i="2"/>
  <c r="F582" i="2"/>
  <c r="N570" i="2"/>
  <c r="N561" i="2"/>
  <c r="F573" i="2"/>
  <c r="F575" i="2"/>
  <c r="N563" i="2"/>
  <c r="F592" i="2"/>
  <c r="N580" i="2"/>
  <c r="F567" i="2"/>
  <c r="N555" i="2"/>
  <c r="F600" i="2"/>
  <c r="N588" i="2"/>
  <c r="F574" i="2"/>
  <c r="N562" i="2"/>
  <c r="N733" i="2"/>
  <c r="P730" i="2" s="1"/>
  <c r="F566" i="2"/>
  <c r="F734" i="2"/>
  <c r="O731" i="2" s="1"/>
  <c r="N554" i="2"/>
  <c r="F571" i="2"/>
  <c r="N559" i="2"/>
  <c r="F577" i="2"/>
  <c r="N565" i="2"/>
  <c r="F572" i="2"/>
  <c r="N560" i="2"/>
  <c r="F585" i="2" l="1"/>
  <c r="N573" i="2"/>
  <c r="F586" i="2"/>
  <c r="N574" i="2"/>
  <c r="F594" i="2"/>
  <c r="N582" i="2"/>
  <c r="F587" i="2"/>
  <c r="N575" i="2"/>
  <c r="F583" i="2"/>
  <c r="N571" i="2"/>
  <c r="N734" i="2"/>
  <c r="P731" i="2" s="1"/>
  <c r="F584" i="2"/>
  <c r="N572" i="2"/>
  <c r="F604" i="2"/>
  <c r="N592" i="2"/>
  <c r="F589" i="2"/>
  <c r="N577" i="2"/>
  <c r="F612" i="2"/>
  <c r="N600" i="2"/>
  <c r="F579" i="2"/>
  <c r="N567" i="2"/>
  <c r="F735" i="2"/>
  <c r="O732" i="2" s="1"/>
  <c r="F578" i="2"/>
  <c r="N566" i="2"/>
  <c r="F593" i="2"/>
  <c r="N581" i="2"/>
  <c r="F736" i="2" l="1"/>
  <c r="O733" i="2" s="1"/>
  <c r="F590" i="2"/>
  <c r="N578" i="2"/>
  <c r="F601" i="2"/>
  <c r="N589" i="2"/>
  <c r="F598" i="2"/>
  <c r="N586" i="2"/>
  <c r="F616" i="2"/>
  <c r="N604" i="2"/>
  <c r="F591" i="2"/>
  <c r="N579" i="2"/>
  <c r="F605" i="2"/>
  <c r="N593" i="2"/>
  <c r="F624" i="2"/>
  <c r="N612" i="2"/>
  <c r="F599" i="2"/>
  <c r="N587" i="2"/>
  <c r="F606" i="2"/>
  <c r="N594" i="2"/>
  <c r="F596" i="2"/>
  <c r="N584" i="2"/>
  <c r="N735" i="2"/>
  <c r="P732" i="2" s="1"/>
  <c r="F595" i="2"/>
  <c r="N583" i="2"/>
  <c r="F597" i="2"/>
  <c r="N585" i="2"/>
  <c r="F636" i="2" l="1"/>
  <c r="N624" i="2"/>
  <c r="F608" i="2"/>
  <c r="N596" i="2"/>
  <c r="F603" i="2"/>
  <c r="N591" i="2"/>
  <c r="N736" i="2"/>
  <c r="P733" i="2" s="1"/>
  <c r="F613" i="2"/>
  <c r="N601" i="2"/>
  <c r="F618" i="2"/>
  <c r="N606" i="2"/>
  <c r="F609" i="2"/>
  <c r="N597" i="2"/>
  <c r="F737" i="2"/>
  <c r="O734" i="2" s="1"/>
  <c r="F602" i="2"/>
  <c r="N590" i="2"/>
  <c r="F607" i="2"/>
  <c r="N595" i="2"/>
  <c r="F610" i="2"/>
  <c r="N598" i="2"/>
  <c r="F617" i="2"/>
  <c r="N605" i="2"/>
  <c r="F611" i="2"/>
  <c r="N599" i="2"/>
  <c r="F628" i="2"/>
  <c r="N616" i="2"/>
  <c r="N737" i="2" l="1"/>
  <c r="F625" i="2"/>
  <c r="N613" i="2"/>
  <c r="F623" i="2"/>
  <c r="N611" i="2"/>
  <c r="F629" i="2"/>
  <c r="N617" i="2"/>
  <c r="F622" i="2"/>
  <c r="N610" i="2"/>
  <c r="F620" i="2"/>
  <c r="N608" i="2"/>
  <c r="F614" i="2"/>
  <c r="F738" i="2"/>
  <c r="O735" i="2" s="1"/>
  <c r="N602" i="2"/>
  <c r="F615" i="2"/>
  <c r="N603" i="2"/>
  <c r="F630" i="2"/>
  <c r="N618" i="2"/>
  <c r="P734" i="2"/>
  <c r="F621" i="2"/>
  <c r="N609" i="2"/>
  <c r="F640" i="2"/>
  <c r="N628" i="2"/>
  <c r="F619" i="2"/>
  <c r="N607" i="2"/>
  <c r="F648" i="2"/>
  <c r="N636" i="2"/>
  <c r="F634" i="2" l="1"/>
  <c r="N622" i="2"/>
  <c r="F627" i="2"/>
  <c r="N615" i="2"/>
  <c r="N738" i="2"/>
  <c r="P735" i="2" s="1"/>
  <c r="F739" i="2"/>
  <c r="O736" i="2" s="1"/>
  <c r="F626" i="2"/>
  <c r="N614" i="2"/>
  <c r="F635" i="2"/>
  <c r="N623" i="2"/>
  <c r="F642" i="2"/>
  <c r="N630" i="2"/>
  <c r="F631" i="2"/>
  <c r="N619" i="2"/>
  <c r="F652" i="2"/>
  <c r="N640" i="2"/>
  <c r="F641" i="2"/>
  <c r="N629" i="2"/>
  <c r="F633" i="2"/>
  <c r="N621" i="2"/>
  <c r="F660" i="2"/>
  <c r="N648" i="2"/>
  <c r="F632" i="2"/>
  <c r="N620" i="2"/>
  <c r="F637" i="2"/>
  <c r="N625" i="2"/>
  <c r="N739" i="2" l="1"/>
  <c r="F638" i="2"/>
  <c r="F740" i="2"/>
  <c r="O737" i="2" s="1"/>
  <c r="N626" i="2"/>
  <c r="F664" i="2"/>
  <c r="N652" i="2"/>
  <c r="F672" i="2"/>
  <c r="N660" i="2"/>
  <c r="F645" i="2"/>
  <c r="N633" i="2"/>
  <c r="F654" i="2"/>
  <c r="N642" i="2"/>
  <c r="F639" i="2"/>
  <c r="N627" i="2"/>
  <c r="F649" i="2"/>
  <c r="N637" i="2"/>
  <c r="F644" i="2"/>
  <c r="N632" i="2"/>
  <c r="P736" i="2"/>
  <c r="F643" i="2"/>
  <c r="N631" i="2"/>
  <c r="F653" i="2"/>
  <c r="N641" i="2"/>
  <c r="F647" i="2"/>
  <c r="N635" i="2"/>
  <c r="F646" i="2"/>
  <c r="N634" i="2"/>
  <c r="F661" i="2" l="1"/>
  <c r="N649" i="2"/>
  <c r="F665" i="2"/>
  <c r="N653" i="2"/>
  <c r="N740" i="2"/>
  <c r="F656" i="2"/>
  <c r="N644" i="2"/>
  <c r="F659" i="2"/>
  <c r="N647" i="2"/>
  <c r="F684" i="2"/>
  <c r="N684" i="2" s="1"/>
  <c r="N672" i="2"/>
  <c r="F651" i="2"/>
  <c r="N639" i="2"/>
  <c r="F666" i="2"/>
  <c r="N654" i="2"/>
  <c r="P737" i="2"/>
  <c r="F657" i="2"/>
  <c r="N645" i="2"/>
  <c r="F676" i="2"/>
  <c r="N676" i="2" s="1"/>
  <c r="N664" i="2"/>
  <c r="F655" i="2"/>
  <c r="N643" i="2"/>
  <c r="F658" i="2"/>
  <c r="N646" i="2"/>
  <c r="F741" i="2"/>
  <c r="O738" i="2" s="1"/>
  <c r="F650" i="2"/>
  <c r="N638" i="2"/>
  <c r="F671" i="2" l="1"/>
  <c r="N659" i="2"/>
  <c r="F677" i="2"/>
  <c r="N677" i="2" s="1"/>
  <c r="N665" i="2"/>
  <c r="F678" i="2"/>
  <c r="N678" i="2" s="1"/>
  <c r="N666" i="2"/>
  <c r="F663" i="2"/>
  <c r="N651" i="2"/>
  <c r="N741" i="2"/>
  <c r="F742" i="2"/>
  <c r="O739" i="2" s="1"/>
  <c r="F662" i="2"/>
  <c r="N650" i="2"/>
  <c r="F670" i="2"/>
  <c r="N658" i="2"/>
  <c r="F668" i="2"/>
  <c r="N656" i="2"/>
  <c r="F667" i="2"/>
  <c r="N655" i="2"/>
  <c r="P738" i="2"/>
  <c r="F669" i="2"/>
  <c r="N657" i="2"/>
  <c r="F673" i="2"/>
  <c r="N661" i="2"/>
  <c r="F681" i="2" l="1"/>
  <c r="N681" i="2" s="1"/>
  <c r="N669" i="2"/>
  <c r="F743" i="2"/>
  <c r="O740" i="2" s="1"/>
  <c r="F674" i="2"/>
  <c r="N662" i="2"/>
  <c r="F675" i="2"/>
  <c r="N675" i="2" s="1"/>
  <c r="N663" i="2"/>
  <c r="F682" i="2"/>
  <c r="N682" i="2" s="1"/>
  <c r="N670" i="2"/>
  <c r="F680" i="2"/>
  <c r="N680" i="2" s="1"/>
  <c r="N668" i="2"/>
  <c r="F685" i="2"/>
  <c r="N685" i="2" s="1"/>
  <c r="N673" i="2"/>
  <c r="N742" i="2"/>
  <c r="P739" i="2" s="1"/>
  <c r="F679" i="2"/>
  <c r="N679" i="2" s="1"/>
  <c r="N667" i="2"/>
  <c r="F683" i="2"/>
  <c r="N683" i="2" s="1"/>
  <c r="N671" i="2"/>
  <c r="N743" i="2" l="1"/>
  <c r="P740" i="2" s="1"/>
  <c r="F744" i="2"/>
  <c r="O741" i="2" s="1"/>
  <c r="N674" i="2"/>
  <c r="N744" i="2" s="1"/>
  <c r="P741" i="2" l="1"/>
</calcChain>
</file>

<file path=xl/comments1.xml><?xml version="1.0" encoding="utf-8"?>
<comments xmlns="http://schemas.openxmlformats.org/spreadsheetml/2006/main">
  <authors>
    <author>Anita</author>
  </authors>
  <commentList>
    <comment ref="B45" authorId="0">
      <text>
        <r>
          <rPr>
            <b/>
            <sz val="8"/>
            <color indexed="81"/>
            <rFont val="Tahoma"/>
            <family val="2"/>
          </rPr>
          <t>Anita:</t>
        </r>
        <r>
          <rPr>
            <sz val="8"/>
            <color indexed="81"/>
            <rFont val="Tahoma"/>
            <family val="2"/>
          </rPr>
          <t xml:space="preserve">
Actual thru Dec.  For NEL Nov &amp; December are prelim.</t>
        </r>
      </text>
    </comment>
  </commentList>
</comments>
</file>

<file path=xl/sharedStrings.xml><?xml version="1.0" encoding="utf-8"?>
<sst xmlns="http://schemas.openxmlformats.org/spreadsheetml/2006/main" count="1496" uniqueCount="270">
  <si>
    <t xml:space="preserve">BILLED SALES, UNBILLED SALES, NET ENERGY FOR LOAD, </t>
  </si>
  <si>
    <t>DELIVERED SALES AND FORECASTS OF LOSSES.</t>
  </si>
  <si>
    <t>(Based on 20 Year Normals)</t>
  </si>
  <si>
    <t>BILLED</t>
  </si>
  <si>
    <t xml:space="preserve">DELIVERED </t>
  </si>
  <si>
    <t>TOTAL</t>
  </si>
  <si>
    <t>LINE</t>
  </si>
  <si>
    <t>COMPANY</t>
  </si>
  <si>
    <t>TOTAL LOSS</t>
  </si>
  <si>
    <t>MONTH</t>
  </si>
  <si>
    <t>NEL</t>
  </si>
  <si>
    <t>SALES</t>
  </si>
  <si>
    <t>UNBILLED</t>
  </si>
  <si>
    <t>LOSS</t>
  </si>
  <si>
    <t>USE</t>
  </si>
  <si>
    <t>% OF NEL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</si>
  <si>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</si>
  <si>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</si>
  <si>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</si>
  <si>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</si>
  <si>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</si>
  <si>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</si>
  <si>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</si>
  <si>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</si>
  <si>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</si>
  <si>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</si>
  <si>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</si>
  <si>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</si>
  <si>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Wholesale Delivered Sales</t>
  </si>
  <si>
    <t>Year</t>
  </si>
  <si>
    <t>Period</t>
  </si>
  <si>
    <t>Florida Keys</t>
  </si>
  <si>
    <t>Key West</t>
  </si>
  <si>
    <t>Lee County</t>
  </si>
  <si>
    <t>Metro Dade</t>
  </si>
  <si>
    <t>Seminole Agreement</t>
  </si>
  <si>
    <t>New Smyrna Beach</t>
  </si>
  <si>
    <t>Wauchula</t>
  </si>
  <si>
    <t>Blountstown</t>
  </si>
  <si>
    <t>Winter Park</t>
  </si>
  <si>
    <t xml:space="preserve">Total Wholesale </t>
  </si>
  <si>
    <t>TOTALS</t>
  </si>
  <si>
    <t>IN KWH</t>
  </si>
  <si>
    <t>TOTAL DELIVERED SALES:</t>
  </si>
  <si>
    <t>TOTAL RETAIL DELIVERED SALES:</t>
  </si>
  <si>
    <t>TOTAL WHOLESALE DELIVERED SALES:</t>
  </si>
  <si>
    <t>Year 2013</t>
  </si>
  <si>
    <t>Year 2014</t>
  </si>
  <si>
    <t>Year 2015</t>
  </si>
  <si>
    <t>Year 2016</t>
  </si>
  <si>
    <t>Year 2017</t>
  </si>
  <si>
    <t>Year 2018</t>
  </si>
  <si>
    <t>CILC-1T </t>
  </si>
  <si>
    <t>E:[]</t>
  </si>
  <si>
    <t xml:space="preserve">     G:[Delivered to Billed Sales Factor - Retail]</t>
  </si>
  <si>
    <t xml:space="preserve">     I:[Delivered to Billed Sales Factor - Wholesale]</t>
  </si>
  <si>
    <t>K:[Delivered to Billed Sales Factor - to use]</t>
  </si>
  <si>
    <t>L:[]</t>
  </si>
  <si>
    <t>M:[Billed Sales - KWH - Monthly]</t>
  </si>
  <si>
    <t>N:[Billed Sales - KWH - Latest 12]</t>
  </si>
  <si>
    <t>O:[Delivered Sales - KWH]</t>
  </si>
  <si>
    <t>P:[]</t>
  </si>
  <si>
    <t>Q:[Voltage Level % - Transmission - KWH]</t>
  </si>
  <si>
    <t>R:[Voltage Level % - Primary - KWH]</t>
  </si>
  <si>
    <t>S:[Voltage Level % - Secondary - KWH]</t>
  </si>
  <si>
    <t>T:[]</t>
  </si>
  <si>
    <t>U:[Delivered Sales - Transmission - KWH]</t>
  </si>
  <si>
    <t>V:[Delivered Sales - Primary - KWH]</t>
  </si>
  <si>
    <t>W:[Delivered Sales - Secondary - KWH]</t>
  </si>
  <si>
    <t>X:[]</t>
  </si>
  <si>
    <t>Y:[Delivered Sales - Transmission - MWH]</t>
  </si>
  <si>
    <t>Z:[Delivered Sales - Primary - MWH]</t>
  </si>
  <si>
    <t>AA:[Delivered Sales - Secondary - MWH]</t>
  </si>
  <si>
    <t>AB:[]</t>
  </si>
  <si>
    <t>AC:[]</t>
  </si>
  <si>
    <t>GSLD(T)-3 </t>
  </si>
  <si>
    <t>SST-TST </t>
  </si>
  <si>
    <t>Rate Class Total </t>
  </si>
  <si>
    <t>Florida Power &amp; Light Company</t>
  </si>
  <si>
    <t>Loss Study - Development of Loss Expansion Factors (Energy)</t>
  </si>
  <si>
    <t>(1)</t>
  </si>
  <si>
    <t>(2)</t>
  </si>
  <si>
    <t>(3)</t>
  </si>
  <si>
    <t>(4)</t>
  </si>
  <si>
    <t>(5)</t>
  </si>
  <si>
    <t>-</t>
  </si>
  <si>
    <t>ENERGY</t>
  </si>
  <si>
    <t>Cumulative</t>
  </si>
  <si>
    <t>Line</t>
  </si>
  <si>
    <t>Flow</t>
  </si>
  <si>
    <t>Loss</t>
  </si>
  <si>
    <t>Expansion</t>
  </si>
  <si>
    <t>No</t>
  </si>
  <si>
    <t>MWH</t>
  </si>
  <si>
    <t>%</t>
  </si>
  <si>
    <t>Multiplier</t>
  </si>
  <si>
    <t>Factor</t>
  </si>
  <si>
    <t>Net Energy to Transmission</t>
  </si>
  <si>
    <t>Generation Step-up Transformer Losses</t>
  </si>
  <si>
    <t>Flow to Transmission</t>
  </si>
  <si>
    <t>Transmission Line &amp; Substation Losses</t>
  </si>
  <si>
    <r>
      <t>Remove JEA/Southern LP, NF &amp; STF Wheeling Losses</t>
    </r>
    <r>
      <rPr>
        <sz val="9"/>
        <rFont val="Arial"/>
        <family val="2"/>
      </rPr>
      <t xml:space="preserve"> (1)</t>
    </r>
  </si>
  <si>
    <t>Adjusted Transmission Line &amp; Substation Losses</t>
  </si>
  <si>
    <t>Flow on Transmission</t>
  </si>
  <si>
    <t>Delivered Sales at Transmission</t>
  </si>
  <si>
    <t xml:space="preserve">Seminole &amp; Firm Power Wheeled for Others </t>
  </si>
  <si>
    <r>
      <t>Include JEA/Southern LP, NF &amp; STF Wheeling Losses</t>
    </r>
    <r>
      <rPr>
        <sz val="9"/>
        <rFont val="Arial"/>
        <family val="2"/>
      </rPr>
      <t xml:space="preserve"> (1)</t>
    </r>
  </si>
  <si>
    <t>Flow to Distribution</t>
  </si>
  <si>
    <t>Distribution Substation Losses</t>
  </si>
  <si>
    <t>Flow to Primary Lines</t>
  </si>
  <si>
    <t>Primary Line Losses</t>
  </si>
  <si>
    <t>Flow on Primary</t>
  </si>
  <si>
    <t>Delivered Sales at Primary</t>
  </si>
  <si>
    <t>Flow to Secondary</t>
  </si>
  <si>
    <t>Transformer Losses</t>
  </si>
  <si>
    <t>Flow on Secondary</t>
  </si>
  <si>
    <t>Secondary Line &amp; Service Losses</t>
  </si>
  <si>
    <t>Balance For Use</t>
  </si>
  <si>
    <t>Company Use</t>
  </si>
  <si>
    <t>Delivered Sales at Secondary</t>
  </si>
  <si>
    <t>NET</t>
  </si>
  <si>
    <t xml:space="preserve"> (1)  JEA/Southern loss payback and the non firm and short term wheeling losses are excluded from the transmission loss percentage calculation because the flows that create </t>
  </si>
  <si>
    <r>
      <t xml:space="preserve">     these losses are not in the </t>
    </r>
    <r>
      <rPr>
        <i/>
        <sz val="9"/>
        <rFont val="Arial"/>
        <family val="2"/>
      </rPr>
      <t>flow to transmission</t>
    </r>
    <r>
      <rPr>
        <sz val="9"/>
        <rFont val="Arial"/>
        <family val="2"/>
      </rPr>
      <t xml:space="preserve">.  However, because these are real losses they are included in the </t>
    </r>
    <r>
      <rPr>
        <i/>
        <sz val="9"/>
        <rFont val="Arial"/>
        <family val="2"/>
      </rPr>
      <t>flow to distribution</t>
    </r>
    <r>
      <rPr>
        <sz val="9"/>
        <rFont val="Arial"/>
        <family val="2"/>
      </rPr>
      <t>.</t>
    </r>
  </si>
  <si>
    <t>DEMAND</t>
  </si>
  <si>
    <t>---- Delivered Sales ----</t>
  </si>
  <si>
    <t>Retail       Transmission</t>
  </si>
  <si>
    <t>Primary</t>
  </si>
  <si>
    <t>Secondary</t>
  </si>
  <si>
    <t>Wholesale       Transmission</t>
  </si>
  <si>
    <t>Transmission</t>
  </si>
  <si>
    <t>Calculation Net Energy To Transmission Less Southern JEA LP:</t>
  </si>
  <si>
    <t>Net Energy For Load</t>
  </si>
  <si>
    <t>+ Seminole Load Received</t>
  </si>
  <si>
    <t>+ St Lucie Entitlement Received</t>
  </si>
  <si>
    <t>+ Power wheeled for others</t>
  </si>
  <si>
    <t xml:space="preserve"> - Southern JEA / Transfers Loss Payback</t>
  </si>
  <si>
    <t xml:space="preserve"> - Non-Firm Wheeling Losses</t>
  </si>
  <si>
    <t xml:space="preserve"> - Short Term Firm Wheeling Losses</t>
  </si>
  <si>
    <t>Seminole + Firm Wheeling - Southern JEA LP</t>
  </si>
  <si>
    <t>Calculation No. 2</t>
  </si>
  <si>
    <t>Net Energy To Transmission Less Southern JEA LP</t>
  </si>
  <si>
    <t>Calculation No. 1</t>
  </si>
  <si>
    <t>TYPE</t>
  </si>
  <si>
    <t>SERVICE</t>
  </si>
  <si>
    <t>FACTOR</t>
  </si>
  <si>
    <t>YEAR</t>
  </si>
  <si>
    <t>T</t>
  </si>
  <si>
    <t>P</t>
  </si>
  <si>
    <t>S</t>
  </si>
  <si>
    <t>USING BILLED SALES</t>
  </si>
  <si>
    <t>***</t>
  </si>
  <si>
    <t>PRIOR MONTH UNBILLED</t>
  </si>
  <si>
    <t>SUBTOTAL</t>
  </si>
  <si>
    <t>BILLED SALES</t>
  </si>
  <si>
    <t>COMPANY USE</t>
  </si>
  <si>
    <t>CURRENT MONTH UNBILLED</t>
  </si>
  <si>
    <t>ENERGY LOST OR UNACCOUNTED FOR</t>
  </si>
  <si>
    <t>Calculation No. 3</t>
  </si>
  <si>
    <t>% LOST OR UNACCOUNTED FOR</t>
  </si>
  <si>
    <t>OVERALL UNBILLED FACTOR</t>
  </si>
  <si>
    <t>TOTAL DELIVERED MWH</t>
  </si>
  <si>
    <t>TOTAL BILLED MWH</t>
  </si>
  <si>
    <t>TOTAL UNBILLED FACTOR</t>
  </si>
  <si>
    <t>Forecast</t>
  </si>
  <si>
    <t>Current</t>
  </si>
  <si>
    <t>For the Year Ended December 2018</t>
  </si>
  <si>
    <t>For the Year Ended December 2017</t>
  </si>
  <si>
    <t>Enter as positive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</si>
  <si>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</si>
  <si>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</si>
  <si>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</si>
  <si>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</si>
  <si>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</si>
  <si>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</si>
  <si>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</si>
  <si>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</si>
  <si>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</si>
  <si>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Remove JEA/Southern Loss Payback &amp; NF Wheeling Losses (a)</t>
  </si>
  <si>
    <t>10</t>
  </si>
  <si>
    <t>11</t>
  </si>
  <si>
    <t>12</t>
  </si>
  <si>
    <t>13</t>
  </si>
  <si>
    <t>14</t>
  </si>
  <si>
    <t>15</t>
  </si>
  <si>
    <t>16</t>
  </si>
  <si>
    <t>17</t>
  </si>
  <si>
    <t>Seminole &amp; Firm Power Wheeled for Others</t>
  </si>
  <si>
    <t>18</t>
  </si>
  <si>
    <t>19</t>
  </si>
  <si>
    <t>Include JEA/Southern LP, NF &amp; STF Wheeling Losses (a)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</si>
  <si>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</si>
  <si>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</si>
  <si>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</si>
  <si>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</si>
  <si>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</si>
  <si>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</si>
  <si>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</si>
  <si>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</si>
  <si>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</si>
  <si>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</si>
  <si>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</si>
  <si>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</si>
  <si>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</si>
  <si>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</si>
  <si>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</si>
  <si>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</si>
  <si>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</si>
  <si>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</si>
  <si>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</si>
  <si>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</si>
  <si>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</si>
  <si>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</si>
  <si>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</si>
  <si>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</si>
  <si>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</si>
  <si>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</si>
  <si>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</si>
  <si>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</si>
  <si>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(a)</t>
  </si>
  <si>
    <t xml:space="preserve">JEA/Southern loss payback and the non firm and short term wheeling losses are excluded from the transmission loss percentage calculation  </t>
  </si>
  <si>
    <t>because the flows that create these losses are not in the flow to transmission.  However, because these are real losses they are included</t>
  </si>
  <si>
    <t xml:space="preserve"> in the flow to distribution.</t>
  </si>
  <si>
    <t>LINE NO.</t>
  </si>
  <si>
    <t/>
  </si>
  <si>
    <t>EXPANSION FACTORS</t>
  </si>
  <si>
    <t>LOSS %</t>
  </si>
  <si>
    <t>COMPANY USE - DEMAND:</t>
  </si>
  <si>
    <t>(GSD-1) 12CP - MW</t>
  </si>
  <si>
    <t>(GSD-1) MWH</t>
  </si>
  <si>
    <t>Load Factor (line 11 / line10 / 8760)</t>
  </si>
  <si>
    <t>COMPANY USE 12CP DEMAND (rounded) - MW</t>
  </si>
  <si>
    <t>CALCUATION OF NET ENERGY TO TRANSMISSION LESS SOUTHERN JEA/LP (MWH):</t>
  </si>
  <si>
    <t>NET ENERGY FOR LOAD</t>
  </si>
  <si>
    <t>Seminole Load Received</t>
  </si>
  <si>
    <t>St. Lucie Entitlement Received</t>
  </si>
  <si>
    <t>Power wheeled for others</t>
  </si>
  <si>
    <t>Southern JEA / Transfers Loss Payback</t>
  </si>
  <si>
    <t>Non-Firm Wheeling Losses</t>
  </si>
  <si>
    <t>Short Term Firm Wheeling Losses</t>
  </si>
  <si>
    <t>TOTAL FIRM POWER WHEELED FOR OTHERS</t>
  </si>
  <si>
    <t>NET ENERGY TO TRANSMISSION LESS SOUTHERN JEA/LP</t>
  </si>
  <si>
    <t>USING UNBILLED SALES (MWH):</t>
  </si>
  <si>
    <t>OVERALL UNBILLED FACTOR:</t>
  </si>
  <si>
    <t>FLOW OF ENERGY</t>
  </si>
  <si>
    <t>FLOW MWH</t>
  </si>
  <si>
    <t>LOSS MULTIPLIER</t>
  </si>
  <si>
    <t>EXPANSION FACTOR</t>
  </si>
  <si>
    <t>CUMULATIVE LOSS %</t>
  </si>
  <si>
    <t>Homestead</t>
  </si>
  <si>
    <t>Quincy</t>
  </si>
  <si>
    <t>INPUT COLUMN</t>
  </si>
  <si>
    <t>2018 FORECASTED TRANSMISSION, CONVERSION, AND DISTRIBUTION SUBSTATION LOSSES</t>
  </si>
  <si>
    <t>2017 FORECASTED TRANSMISSION, CONVERSION, AND DISTRIBUTION SUBSTATION LOSSES</t>
  </si>
  <si>
    <t>RC2016 - Base Scenario_12CP and 1/13th</t>
  </si>
  <si>
    <t>Year 2012</t>
  </si>
  <si>
    <t>RC2016</t>
  </si>
  <si>
    <t>Delivered Sales in UI - 2018 Rev Forecast</t>
  </si>
  <si>
    <t>Delivered Sales in UI - 2017 Rev Forecast</t>
  </si>
  <si>
    <t>Forecast - 2017 PROJ Delivered Sales</t>
  </si>
  <si>
    <t>Forecast - 2018 PROJ Delivered Sales</t>
  </si>
  <si>
    <t>Forecast - 2016 PROJ Delivered Sales</t>
  </si>
  <si>
    <t>OPC 012955</t>
  </si>
  <si>
    <t>FPL RC-16</t>
  </si>
  <si>
    <t>OPC 012956</t>
  </si>
  <si>
    <t>OPC 012957</t>
  </si>
  <si>
    <t>OPC 012958</t>
  </si>
  <si>
    <t>OPC 012959</t>
  </si>
  <si>
    <t>OPC 012960</t>
  </si>
  <si>
    <t>OPC 012961</t>
  </si>
  <si>
    <t>OPC 012962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</si>
</sst>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0%"/>
    <numFmt numFmtId="167" formatCode="0.000%"/>
    <numFmt numFmtId="168" formatCode="#,##0.000"/>
    <numFmt numFmtId="169" formatCode="0.000000"/>
    <numFmt numFmtId="170" formatCode="#,##0_);[Red]\(#,##0\);&quot; &quot;"/>
    <numFmt numFmtId="171" formatCode="#,##0.0000_);[Red]\(#,##0.0000\);&quot; &quot;"/>
    <numFmt numFmtId="172" formatCode="#,##0.00%_);[Red]\(#,##0.00%\);&quot; &quot;"/>
    <numFmt numFmtId="173" formatCode="General_)"/>
    <numFmt numFmtId="174" formatCode="hh:mm:ss\ AM/PM_)"/>
    <numFmt numFmtId="175" formatCode="0.000000000_)"/>
    <numFmt numFmtId="176" formatCode="0.00000000"/>
    <numFmt numFmtId="177" formatCode="0.00000000_)"/>
    <numFmt numFmtId="178" formatCode="_(* #,##0_);_(* \(#,##0\);_(* &quot;-&quot;??_);_(@_)"/>
    <numFmt numFmtId="179" formatCode="0.000_)"/>
    <numFmt numFmtId="180" formatCode="0.00_)"/>
    <numFmt numFmtId="181" formatCode="#,##0.00000_);\(#,##0.00000\)"/>
    <numFmt numFmtId="182" formatCode="#,##0.00000000_);\(#,##0.00000000\)"/>
    <numFmt numFmtId="183" formatCode="#,##0.0000_);\(#,##0.0000\)"/>
    <numFmt numFmtId="184" formatCode="#,##0.0000%_);[Red]\(#,##0.0000%\);&quot; &quot;"/>
    <numFmt numFmtId="185" formatCode="#,##0.000%_);[Red]\(#,##0.000%\);&quot; &quot;"/>
    <numFmt numFmtId="186" formatCode="0.00000"/>
  </numFmts>
  <fonts count="7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ms Rmn"/>
    </font>
    <font>
      <b/>
      <sz val="8"/>
      <name val="Tms Rmn"/>
    </font>
    <font>
      <sz val="8"/>
      <name val="Arial"/>
      <family val="2"/>
    </font>
    <font>
      <b/>
      <u/>
      <sz val="8"/>
      <name val="Tms Rmn"/>
    </font>
    <font>
      <sz val="8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Tms Rmn"/>
    </font>
    <font>
      <sz val="8"/>
      <color indexed="8"/>
      <name val="Times New Roman"/>
      <family val="1"/>
    </font>
    <font>
      <sz val="8"/>
      <color indexed="10"/>
      <name val="Tms Rmn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rgb="FFFF000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color rgb="FFFF0000"/>
      <name val="Arial"/>
      <family val="2"/>
    </font>
    <font>
      <b/>
      <u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0"/>
      <color rgb="FF0000FF"/>
      <name val="Arial"/>
      <family val="2"/>
    </font>
    <font>
      <sz val="10"/>
      <color indexed="17"/>
      <name val="Arial"/>
      <family val="2"/>
    </font>
    <font>
      <b/>
      <u val="singleAccounting"/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</borders>
  <cellStyleXfs count="18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28" fillId="6" borderId="6" applyNumberFormat="0" applyProtection="0">
      <alignment vertical="center"/>
    </xf>
    <xf numFmtId="4" fontId="29" fillId="7" borderId="6" applyNumberFormat="0" applyProtection="0">
      <alignment vertical="center"/>
    </xf>
    <xf numFmtId="4" fontId="28" fillId="7" borderId="6" applyNumberFormat="0" applyProtection="0">
      <alignment horizontal="left" vertical="center" indent="1"/>
    </xf>
    <xf numFmtId="0" fontId="28" fillId="7" borderId="6" applyNumberFormat="0" applyProtection="0">
      <alignment horizontal="left" vertical="top" indent="1"/>
    </xf>
    <xf numFmtId="4" fontId="30" fillId="0" borderId="0" applyNumberFormat="0" applyProtection="0">
      <alignment horizontal="left"/>
    </xf>
    <xf numFmtId="4" fontId="12" fillId="8" borderId="6" applyNumberFormat="0" applyProtection="0">
      <alignment horizontal="right" vertical="center"/>
    </xf>
    <xf numFmtId="4" fontId="12" fillId="9" borderId="6" applyNumberFormat="0" applyProtection="0">
      <alignment horizontal="right" vertical="center"/>
    </xf>
    <xf numFmtId="4" fontId="12" fillId="10" borderId="6" applyNumberFormat="0" applyProtection="0">
      <alignment horizontal="right" vertical="center"/>
    </xf>
    <xf numFmtId="4" fontId="12" fillId="11" borderId="6" applyNumberFormat="0" applyProtection="0">
      <alignment horizontal="right" vertical="center"/>
    </xf>
    <xf numFmtId="4" fontId="12" fillId="12" borderId="6" applyNumberFormat="0" applyProtection="0">
      <alignment horizontal="right" vertical="center"/>
    </xf>
    <xf numFmtId="4" fontId="12" fillId="13" borderId="6" applyNumberFormat="0" applyProtection="0">
      <alignment horizontal="right" vertical="center"/>
    </xf>
    <xf numFmtId="4" fontId="12" fillId="14" borderId="6" applyNumberFormat="0" applyProtection="0">
      <alignment horizontal="right" vertical="center"/>
    </xf>
    <xf numFmtId="4" fontId="12" fillId="15" borderId="6" applyNumberFormat="0" applyProtection="0">
      <alignment horizontal="right" vertical="center"/>
    </xf>
    <xf numFmtId="4" fontId="12" fillId="16" borderId="6" applyNumberFormat="0" applyProtection="0">
      <alignment horizontal="right" vertical="center"/>
    </xf>
    <xf numFmtId="4" fontId="28" fillId="17" borderId="7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31" fillId="18" borderId="0" applyNumberFormat="0" applyProtection="0">
      <alignment horizontal="left" vertical="center" indent="1"/>
    </xf>
    <xf numFmtId="4" fontId="12" fillId="19" borderId="6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0" fontId="23" fillId="18" borderId="6" applyNumberFormat="0" applyProtection="0">
      <alignment horizontal="left" vertical="center" indent="1"/>
    </xf>
    <xf numFmtId="0" fontId="5" fillId="18" borderId="6" applyNumberFormat="0" applyProtection="0">
      <alignment horizontal="left" vertical="top" indent="1"/>
    </xf>
    <xf numFmtId="0" fontId="5" fillId="20" borderId="6" applyNumberFormat="0" applyProtection="0">
      <alignment horizontal="left" vertical="center" indent="1"/>
    </xf>
    <xf numFmtId="0" fontId="32" fillId="0" borderId="0" applyNumberFormat="0" applyProtection="0">
      <alignment horizontal="left" vertical="center" indent="1"/>
    </xf>
    <xf numFmtId="0" fontId="32" fillId="0" borderId="0" applyNumberFormat="0" applyProtection="0">
      <alignment horizontal="left" vertical="center" indent="1"/>
    </xf>
    <xf numFmtId="0" fontId="5" fillId="20" borderId="6" applyNumberFormat="0" applyProtection="0">
      <alignment horizontal="left" vertical="top" indent="1"/>
    </xf>
    <xf numFmtId="0" fontId="5" fillId="21" borderId="6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5" fillId="0" borderId="0" applyNumberFormat="0" applyProtection="0">
      <alignment horizontal="left" vertical="center" indent="1"/>
    </xf>
    <xf numFmtId="0" fontId="5" fillId="21" borderId="6" applyNumberFormat="0" applyProtection="0">
      <alignment horizontal="left" vertical="top" indent="1"/>
    </xf>
    <xf numFmtId="0" fontId="5" fillId="22" borderId="6" applyNumberFormat="0" applyProtection="0">
      <alignment horizontal="left" vertical="center" indent="1"/>
    </xf>
    <xf numFmtId="0" fontId="5" fillId="22" borderId="6" applyNumberFormat="0" applyProtection="0">
      <alignment horizontal="left" vertical="top" indent="1"/>
    </xf>
    <xf numFmtId="0" fontId="5" fillId="0" borderId="0"/>
    <xf numFmtId="4" fontId="12" fillId="23" borderId="6" applyNumberFormat="0" applyProtection="0">
      <alignment vertical="center"/>
    </xf>
    <xf numFmtId="4" fontId="33" fillId="23" borderId="6" applyNumberFormat="0" applyProtection="0">
      <alignment vertical="center"/>
    </xf>
    <xf numFmtId="4" fontId="12" fillId="23" borderId="6" applyNumberFormat="0" applyProtection="0">
      <alignment horizontal="left" vertical="center" indent="1"/>
    </xf>
    <xf numFmtId="0" fontId="12" fillId="23" borderId="6" applyNumberFormat="0" applyProtection="0">
      <alignment horizontal="left" vertical="top" indent="1"/>
    </xf>
    <xf numFmtId="4" fontId="12" fillId="0" borderId="0" applyNumberFormat="0" applyProtection="0">
      <alignment horizontal="right"/>
    </xf>
    <xf numFmtId="4" fontId="12" fillId="0" borderId="0" applyNumberFormat="0" applyProtection="0">
      <alignment horizontal="right" vertical="justify"/>
    </xf>
    <xf numFmtId="4" fontId="12" fillId="0" borderId="0" applyNumberFormat="0" applyProtection="0">
      <alignment horizontal="right" vertical="justify"/>
    </xf>
    <xf numFmtId="4" fontId="28" fillId="0" borderId="8" applyNumberFormat="0" applyProtection="0">
      <alignment horizontal="right" vertical="center"/>
    </xf>
    <xf numFmtId="4" fontId="28" fillId="0" borderId="0" applyNumberFormat="0" applyProtection="0">
      <alignment horizontal="left" vertical="center" wrapText="1" indent="1"/>
    </xf>
    <xf numFmtId="0" fontId="30" fillId="0" borderId="0" applyNumberFormat="0" applyProtection="0">
      <alignment horizontal="center" wrapText="1"/>
    </xf>
    <xf numFmtId="4" fontId="34" fillId="0" borderId="0" applyNumberFormat="0" applyProtection="0">
      <alignment horizontal="left"/>
    </xf>
    <xf numFmtId="4" fontId="13" fillId="0" borderId="0" applyNumberFormat="0" applyProtection="0">
      <alignment horizontal="right"/>
    </xf>
    <xf numFmtId="169" fontId="5" fillId="0" borderId="0">
      <alignment horizontal="left" wrapText="1"/>
    </xf>
    <xf numFmtId="173" fontId="35" fillId="0" borderId="0"/>
    <xf numFmtId="40" fontId="36" fillId="0" borderId="0" applyFont="0" applyFill="0" applyBorder="0" applyAlignment="0" applyProtection="0"/>
    <xf numFmtId="0" fontId="37" fillId="0" borderId="0"/>
    <xf numFmtId="9" fontId="36" fillId="0" borderId="0" applyFont="0" applyFill="0" applyBorder="0" applyAlignment="0" applyProtection="0"/>
    <xf numFmtId="179" fontId="44" fillId="0" borderId="0"/>
    <xf numFmtId="179" fontId="44" fillId="0" borderId="0"/>
    <xf numFmtId="179" fontId="44" fillId="0" borderId="0"/>
    <xf numFmtId="179" fontId="44" fillId="0" borderId="0"/>
    <xf numFmtId="179" fontId="44" fillId="0" borderId="0"/>
    <xf numFmtId="179" fontId="44" fillId="0" borderId="0"/>
    <xf numFmtId="179" fontId="44" fillId="0" borderId="0"/>
    <xf numFmtId="179" fontId="44" fillId="0" borderId="0"/>
    <xf numFmtId="180" fontId="4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50" fillId="0" borderId="26" applyNumberFormat="0" applyFill="0" applyAlignment="0" applyProtection="0"/>
    <xf numFmtId="0" fontId="51" fillId="0" borderId="27" applyNumberFormat="0" applyFill="0" applyAlignment="0" applyProtection="0"/>
    <xf numFmtId="0" fontId="51" fillId="0" borderId="0" applyNumberFormat="0" applyFill="0" applyBorder="0" applyAlignment="0" applyProtection="0"/>
    <xf numFmtId="0" fontId="52" fillId="26" borderId="0" applyNumberFormat="0" applyBorder="0" applyAlignment="0" applyProtection="0"/>
    <xf numFmtId="0" fontId="53" fillId="27" borderId="0" applyNumberFormat="0" applyBorder="0" applyAlignment="0" applyProtection="0"/>
    <xf numFmtId="0" fontId="54" fillId="28" borderId="0" applyNumberFormat="0" applyBorder="0" applyAlignment="0" applyProtection="0"/>
    <xf numFmtId="0" fontId="55" fillId="29" borderId="28" applyNumberFormat="0" applyAlignment="0" applyProtection="0"/>
    <xf numFmtId="0" fontId="56" fillId="30" borderId="29" applyNumberFormat="0" applyAlignment="0" applyProtection="0"/>
    <xf numFmtId="0" fontId="57" fillId="30" borderId="28" applyNumberFormat="0" applyAlignment="0" applyProtection="0"/>
    <xf numFmtId="0" fontId="58" fillId="0" borderId="30" applyNumberFormat="0" applyFill="0" applyAlignment="0" applyProtection="0"/>
    <xf numFmtId="0" fontId="59" fillId="31" borderId="31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32" applyNumberFormat="0" applyFill="0" applyAlignment="0" applyProtection="0"/>
    <xf numFmtId="0" fontId="6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63" fillId="43" borderId="0" applyNumberFormat="0" applyBorder="0" applyAlignment="0" applyProtection="0"/>
    <xf numFmtId="0" fontId="6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63" fillId="47" borderId="0" applyNumberFormat="0" applyBorder="0" applyAlignment="0" applyProtection="0"/>
    <xf numFmtId="0" fontId="6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63" fillId="51" borderId="0" applyNumberFormat="0" applyBorder="0" applyAlignment="0" applyProtection="0"/>
    <xf numFmtId="0" fontId="6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63" fillId="55" borderId="0" applyNumberFormat="0" applyBorder="0" applyAlignment="0" applyProtection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280">
    <xf numFmtId="0" fontId="0" fillId="0" borderId="0" xfId="0"/>
    <xf numFmtId="0" fontId="6" fillId="0" borderId="0" xfId="3" applyFont="1" applyAlignment="1">
      <alignment horizontal="left"/>
    </xf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left"/>
    </xf>
    <xf numFmtId="14" fontId="7" fillId="0" borderId="0" xfId="3" applyNumberFormat="1" applyFont="1" applyAlignment="1">
      <alignment horizontal="left"/>
    </xf>
    <xf numFmtId="0" fontId="8" fillId="0" borderId="0" xfId="3" applyFont="1"/>
    <xf numFmtId="0" fontId="5" fillId="0" borderId="0" xfId="3"/>
    <xf numFmtId="0" fontId="9" fillId="0" borderId="0" xfId="3" applyFont="1"/>
    <xf numFmtId="0" fontId="9" fillId="0" borderId="0" xfId="3" applyFont="1" applyAlignment="1">
      <alignment horizontal="center"/>
    </xf>
    <xf numFmtId="0" fontId="7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10" fillId="0" borderId="0" xfId="3" applyFont="1"/>
    <xf numFmtId="10" fontId="11" fillId="0" borderId="0" xfId="2" applyNumberFormat="1" applyFont="1" applyAlignment="1">
      <alignment horizontal="center"/>
    </xf>
    <xf numFmtId="3" fontId="10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5" fillId="0" borderId="0" xfId="3" applyAlignment="1">
      <alignment horizontal="center"/>
    </xf>
    <xf numFmtId="0" fontId="12" fillId="0" borderId="0" xfId="3" applyFont="1"/>
    <xf numFmtId="165" fontId="10" fillId="0" borderId="0" xfId="3" applyNumberFormat="1" applyFont="1" applyAlignment="1">
      <alignment horizontal="center"/>
    </xf>
    <xf numFmtId="0" fontId="13" fillId="0" borderId="0" xfId="3" applyFont="1"/>
    <xf numFmtId="0" fontId="5" fillId="0" borderId="0" xfId="3" applyAlignment="1">
      <alignment horizontal="left"/>
    </xf>
    <xf numFmtId="0" fontId="14" fillId="0" borderId="0" xfId="3" applyFont="1" applyAlignment="1">
      <alignment horizontal="center"/>
    </xf>
    <xf numFmtId="165" fontId="15" fillId="0" borderId="0" xfId="3" applyNumberFormat="1" applyFont="1" applyAlignment="1">
      <alignment horizontal="center"/>
    </xf>
    <xf numFmtId="10" fontId="15" fillId="0" borderId="0" xfId="3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166" fontId="8" fillId="0" borderId="0" xfId="3" applyNumberFormat="1" applyFont="1"/>
    <xf numFmtId="0" fontId="16" fillId="0" borderId="0" xfId="3" applyFont="1" applyAlignment="1">
      <alignment horizontal="center"/>
    </xf>
    <xf numFmtId="165" fontId="6" fillId="0" borderId="0" xfId="3" applyNumberFormat="1" applyFont="1" applyAlignment="1">
      <alignment horizontal="left"/>
    </xf>
    <xf numFmtId="165" fontId="6" fillId="0" borderId="0" xfId="3" applyNumberFormat="1" applyFont="1"/>
    <xf numFmtId="3" fontId="6" fillId="0" borderId="0" xfId="3" applyNumberFormat="1" applyFont="1" applyAlignment="1">
      <alignment horizontal="left"/>
    </xf>
    <xf numFmtId="3" fontId="6" fillId="0" borderId="0" xfId="3" applyNumberFormat="1" applyFont="1"/>
    <xf numFmtId="3" fontId="17" fillId="0" borderId="0" xfId="3" applyNumberFormat="1" applyFont="1"/>
    <xf numFmtId="3" fontId="17" fillId="0" borderId="0" xfId="3" applyNumberFormat="1" applyFont="1" applyAlignment="1">
      <alignment horizontal="center"/>
    </xf>
    <xf numFmtId="0" fontId="17" fillId="0" borderId="0" xfId="3" applyFont="1"/>
    <xf numFmtId="0" fontId="15" fillId="0" borderId="0" xfId="3" applyFont="1"/>
    <xf numFmtId="167" fontId="15" fillId="0" borderId="0" xfId="3" applyNumberFormat="1" applyFont="1" applyAlignment="1">
      <alignment horizontal="center"/>
    </xf>
    <xf numFmtId="3" fontId="15" fillId="0" borderId="0" xfId="3" applyNumberFormat="1" applyFont="1" applyAlignment="1">
      <alignment horizontal="center"/>
    </xf>
    <xf numFmtId="10" fontId="18" fillId="0" borderId="0" xfId="2" applyNumberFormat="1" applyFont="1" applyAlignment="1">
      <alignment horizontal="center"/>
    </xf>
    <xf numFmtId="10" fontId="19" fillId="0" borderId="0" xfId="2" applyNumberFormat="1" applyFont="1" applyAlignment="1">
      <alignment horizontal="center"/>
    </xf>
    <xf numFmtId="10" fontId="13" fillId="0" borderId="0" xfId="3" applyNumberFormat="1" applyFont="1"/>
    <xf numFmtId="3" fontId="10" fillId="0" borderId="0" xfId="3" applyNumberFormat="1" applyFont="1" applyFill="1" applyAlignment="1">
      <alignment horizontal="center"/>
    </xf>
    <xf numFmtId="165" fontId="15" fillId="0" borderId="0" xfId="3" applyNumberFormat="1" applyFont="1" applyFill="1" applyAlignment="1">
      <alignment horizontal="center"/>
    </xf>
    <xf numFmtId="0" fontId="5" fillId="0" borderId="0" xfId="3" applyFont="1"/>
    <xf numFmtId="3" fontId="20" fillId="0" borderId="0" xfId="3" applyNumberFormat="1" applyFont="1" applyAlignment="1">
      <alignment horizontal="center"/>
    </xf>
    <xf numFmtId="10" fontId="20" fillId="0" borderId="0" xfId="3" applyNumberFormat="1" applyFont="1" applyAlignment="1">
      <alignment horizontal="center"/>
    </xf>
    <xf numFmtId="0" fontId="6" fillId="3" borderId="0" xfId="3" applyFont="1" applyFill="1" applyAlignment="1">
      <alignment horizontal="left"/>
    </xf>
    <xf numFmtId="0" fontId="13" fillId="0" borderId="0" xfId="3" applyFont="1" applyAlignment="1">
      <alignment horizontal="center"/>
    </xf>
    <xf numFmtId="0" fontId="24" fillId="0" borderId="0" xfId="0" applyFont="1" applyAlignment="1">
      <alignment horizontal="left"/>
    </xf>
    <xf numFmtId="0" fontId="24" fillId="4" borderId="3" xfId="0" applyFont="1" applyFill="1" applyBorder="1" applyAlignment="1">
      <alignment horizontal="center" vertical="center"/>
    </xf>
    <xf numFmtId="4" fontId="24" fillId="4" borderId="3" xfId="0" applyNumberFormat="1" applyFont="1" applyFill="1" applyBorder="1" applyAlignment="1">
      <alignment horizontal="center" vertical="center"/>
    </xf>
    <xf numFmtId="4" fontId="24" fillId="4" borderId="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left"/>
    </xf>
    <xf numFmtId="3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left"/>
    </xf>
    <xf numFmtId="3" fontId="24" fillId="0" borderId="0" xfId="0" applyNumberFormat="1" applyFont="1" applyFill="1" applyAlignment="1">
      <alignment horizontal="center"/>
    </xf>
    <xf numFmtId="168" fontId="24" fillId="0" borderId="0" xfId="0" applyNumberFormat="1" applyFont="1" applyFill="1" applyAlignment="1">
      <alignment horizontal="center"/>
    </xf>
    <xf numFmtId="3" fontId="24" fillId="0" borderId="0" xfId="4" applyNumberFormat="1" applyFont="1" applyAlignment="1">
      <alignment horizontal="center"/>
    </xf>
    <xf numFmtId="168" fontId="24" fillId="0" borderId="0" xfId="0" applyNumberFormat="1" applyFont="1" applyAlignment="1">
      <alignment horizontal="center"/>
    </xf>
    <xf numFmtId="168" fontId="24" fillId="5" borderId="0" xfId="0" applyNumberFormat="1" applyFont="1" applyFill="1" applyAlignment="1">
      <alignment horizontal="center"/>
    </xf>
    <xf numFmtId="0" fontId="25" fillId="0" borderId="5" xfId="0" applyFont="1" applyBorder="1" applyAlignment="1">
      <alignment horizontal="left"/>
    </xf>
    <xf numFmtId="0" fontId="25" fillId="0" borderId="5" xfId="0" applyFont="1" applyBorder="1" applyAlignment="1">
      <alignment horizontal="center" vertical="center"/>
    </xf>
    <xf numFmtId="168" fontId="25" fillId="0" borderId="5" xfId="0" applyNumberFormat="1" applyFont="1" applyBorder="1" applyAlignment="1">
      <alignment horizontal="center"/>
    </xf>
    <xf numFmtId="3" fontId="24" fillId="0" borderId="0" xfId="4" applyNumberFormat="1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168" fontId="24" fillId="3" borderId="0" xfId="0" applyNumberFormat="1" applyFont="1" applyFill="1" applyAlignment="1">
      <alignment horizontal="center"/>
    </xf>
    <xf numFmtId="3" fontId="26" fillId="0" borderId="0" xfId="4" applyNumberFormat="1" applyFont="1" applyAlignment="1">
      <alignment horizontal="center"/>
    </xf>
    <xf numFmtId="168" fontId="27" fillId="0" borderId="0" xfId="5" applyNumberFormat="1" applyFont="1" applyAlignment="1">
      <alignment horizontal="left"/>
    </xf>
    <xf numFmtId="0" fontId="24" fillId="0" borderId="0" xfId="5" applyFont="1" applyAlignment="1">
      <alignment horizontal="left"/>
    </xf>
    <xf numFmtId="0" fontId="27" fillId="0" borderId="0" xfId="5" applyFont="1" applyAlignment="1">
      <alignment horizontal="left"/>
    </xf>
    <xf numFmtId="0" fontId="24" fillId="0" borderId="2" xfId="0" applyFont="1" applyBorder="1" applyAlignment="1">
      <alignment horizontal="left"/>
    </xf>
    <xf numFmtId="3" fontId="24" fillId="5" borderId="0" xfId="0" applyNumberFormat="1" applyFont="1" applyFill="1" applyAlignment="1">
      <alignment horizontal="center"/>
    </xf>
    <xf numFmtId="9" fontId="24" fillId="0" borderId="0" xfId="2" applyFont="1" applyAlignment="1">
      <alignment horizontal="center"/>
    </xf>
    <xf numFmtId="10" fontId="24" fillId="0" borderId="0" xfId="2" applyNumberFormat="1" applyFont="1" applyAlignment="1">
      <alignment horizontal="center"/>
    </xf>
    <xf numFmtId="165" fontId="24" fillId="0" borderId="0" xfId="2" applyNumberFormat="1" applyFont="1" applyAlignment="1">
      <alignment horizontal="left"/>
    </xf>
    <xf numFmtId="173" fontId="35" fillId="0" borderId="0" xfId="88"/>
    <xf numFmtId="173" fontId="5" fillId="0" borderId="0" xfId="88" applyFont="1"/>
    <xf numFmtId="174" fontId="5" fillId="0" borderId="0" xfId="88" applyNumberFormat="1" applyFont="1" applyAlignment="1" applyProtection="1">
      <alignment horizontal="left"/>
    </xf>
    <xf numFmtId="173" fontId="23" fillId="0" borderId="0" xfId="88" quotePrefix="1" applyNumberFormat="1" applyFont="1" applyAlignment="1" applyProtection="1">
      <alignment horizontal="center"/>
    </xf>
    <xf numFmtId="173" fontId="23" fillId="0" borderId="0" xfId="88" applyNumberFormat="1" applyFont="1" applyAlignment="1" applyProtection="1">
      <alignment horizontal="center"/>
    </xf>
    <xf numFmtId="38" fontId="5" fillId="0" borderId="0" xfId="89" applyNumberFormat="1" applyFont="1"/>
    <xf numFmtId="173" fontId="23" fillId="0" borderId="0" xfId="88" applyFont="1"/>
    <xf numFmtId="173" fontId="23" fillId="0" borderId="0" xfId="88" applyNumberFormat="1" applyFont="1" applyAlignment="1" applyProtection="1">
      <alignment horizontal="fill"/>
    </xf>
    <xf numFmtId="173" fontId="23" fillId="0" borderId="0" xfId="88" applyFont="1" applyAlignment="1" applyProtection="1">
      <alignment horizontal="center"/>
    </xf>
    <xf numFmtId="173" fontId="8" fillId="0" borderId="0" xfId="88" applyFont="1"/>
    <xf numFmtId="173" fontId="12" fillId="0" borderId="0" xfId="88" applyNumberFormat="1" applyFont="1" applyProtection="1"/>
    <xf numFmtId="173" fontId="12" fillId="0" borderId="0" xfId="88" applyNumberFormat="1" applyFont="1" applyAlignment="1" applyProtection="1">
      <alignment horizontal="left"/>
    </xf>
    <xf numFmtId="167" fontId="5" fillId="0" borderId="0" xfId="88" applyNumberFormat="1" applyFont="1" applyProtection="1"/>
    <xf numFmtId="175" fontId="5" fillId="0" borderId="0" xfId="88" applyNumberFormat="1" applyFont="1" applyProtection="1"/>
    <xf numFmtId="37" fontId="5" fillId="0" borderId="0" xfId="88" applyNumberFormat="1" applyFont="1" applyProtection="1"/>
    <xf numFmtId="173" fontId="5" fillId="0" borderId="0" xfId="88" applyNumberFormat="1" applyFont="1" applyAlignment="1" applyProtection="1">
      <alignment horizontal="left"/>
    </xf>
    <xf numFmtId="37" fontId="12" fillId="0" borderId="0" xfId="89" applyNumberFormat="1" applyFont="1" applyProtection="1"/>
    <xf numFmtId="176" fontId="5" fillId="0" borderId="0" xfId="88" applyNumberFormat="1" applyFont="1" applyProtection="1"/>
    <xf numFmtId="176" fontId="5" fillId="0" borderId="0" xfId="88" applyNumberFormat="1" applyFont="1"/>
    <xf numFmtId="0" fontId="5" fillId="0" borderId="0" xfId="90" applyFont="1"/>
    <xf numFmtId="37" fontId="12" fillId="0" borderId="0" xfId="89" applyNumberFormat="1" applyFont="1"/>
    <xf numFmtId="167" fontId="5" fillId="0" borderId="0" xfId="88" applyNumberFormat="1" applyFont="1" applyFill="1" applyBorder="1" applyProtection="1"/>
    <xf numFmtId="173" fontId="28" fillId="0" borderId="9" xfId="88" applyNumberFormat="1" applyFont="1" applyBorder="1" applyAlignment="1" applyProtection="1">
      <alignment horizontal="left"/>
    </xf>
    <xf numFmtId="167" fontId="5" fillId="0" borderId="10" xfId="88" applyNumberFormat="1" applyFont="1" applyBorder="1" applyProtection="1"/>
    <xf numFmtId="176" fontId="5" fillId="0" borderId="10" xfId="88" applyNumberFormat="1" applyFont="1" applyBorder="1"/>
    <xf numFmtId="10" fontId="5" fillId="0" borderId="0" xfId="88" applyNumberFormat="1" applyFont="1" applyBorder="1" applyProtection="1"/>
    <xf numFmtId="40" fontId="0" fillId="0" borderId="0" xfId="89" applyFont="1"/>
    <xf numFmtId="177" fontId="5" fillId="0" borderId="0" xfId="88" applyNumberFormat="1" applyFont="1" applyProtection="1"/>
    <xf numFmtId="173" fontId="5" fillId="0" borderId="0" xfId="88" applyNumberFormat="1" applyFont="1" applyProtection="1"/>
    <xf numFmtId="0" fontId="24" fillId="0" borderId="0" xfId="90" applyFont="1" applyAlignment="1">
      <alignment horizontal="left" indent="1"/>
    </xf>
    <xf numFmtId="0" fontId="24" fillId="0" borderId="0" xfId="90" applyFont="1" applyAlignment="1">
      <alignment horizontal="left" indent="2"/>
    </xf>
    <xf numFmtId="173" fontId="5" fillId="0" borderId="0" xfId="88" applyNumberFormat="1" applyFont="1" applyAlignment="1" applyProtection="1">
      <alignment horizontal="center"/>
    </xf>
    <xf numFmtId="173" fontId="5" fillId="0" borderId="0" xfId="88" quotePrefix="1" applyNumberFormat="1" applyFont="1" applyAlignment="1" applyProtection="1">
      <alignment horizontal="center"/>
    </xf>
    <xf numFmtId="173" fontId="28" fillId="24" borderId="13" xfId="88" applyNumberFormat="1" applyFont="1" applyFill="1" applyBorder="1" applyAlignment="1" applyProtection="1">
      <alignment horizontal="right"/>
    </xf>
    <xf numFmtId="173" fontId="39" fillId="24" borderId="14" xfId="88" applyFont="1" applyFill="1" applyBorder="1"/>
    <xf numFmtId="173" fontId="39" fillId="24" borderId="0" xfId="88" applyFont="1" applyFill="1" applyBorder="1"/>
    <xf numFmtId="173" fontId="5" fillId="0" borderId="0" xfId="88" applyNumberFormat="1" applyFont="1" applyFill="1" applyAlignment="1" applyProtection="1">
      <alignment horizontal="left"/>
    </xf>
    <xf numFmtId="173" fontId="40" fillId="0" borderId="0" xfId="88" applyFont="1"/>
    <xf numFmtId="173" fontId="12" fillId="0" borderId="0" xfId="88" applyFont="1"/>
    <xf numFmtId="173" fontId="13" fillId="0" borderId="0" xfId="88" applyFont="1"/>
    <xf numFmtId="173" fontId="41" fillId="0" borderId="0" xfId="88" applyFont="1"/>
    <xf numFmtId="173" fontId="12" fillId="0" borderId="0" xfId="88" quotePrefix="1" applyFont="1"/>
    <xf numFmtId="173" fontId="23" fillId="0" borderId="9" xfId="88" applyFont="1" applyBorder="1"/>
    <xf numFmtId="173" fontId="23" fillId="0" borderId="10" xfId="88" applyFont="1" applyBorder="1"/>
    <xf numFmtId="38" fontId="23" fillId="0" borderId="11" xfId="89" applyNumberFormat="1" applyFont="1" applyBorder="1"/>
    <xf numFmtId="173" fontId="42" fillId="0" borderId="0" xfId="88" applyFont="1"/>
    <xf numFmtId="38" fontId="42" fillId="0" borderId="0" xfId="89" applyNumberFormat="1" applyFont="1"/>
    <xf numFmtId="1" fontId="28" fillId="0" borderId="0" xfId="88" applyNumberFormat="1" applyFont="1"/>
    <xf numFmtId="176" fontId="28" fillId="0" borderId="0" xfId="88" applyNumberFormat="1" applyFont="1" applyAlignment="1">
      <alignment horizontal="right"/>
    </xf>
    <xf numFmtId="173" fontId="28" fillId="0" borderId="0" xfId="88" applyFont="1" applyAlignment="1">
      <alignment horizontal="right"/>
    </xf>
    <xf numFmtId="1" fontId="28" fillId="0" borderId="0" xfId="88" applyNumberFormat="1" applyFont="1" applyAlignment="1">
      <alignment horizontal="right"/>
    </xf>
    <xf numFmtId="1" fontId="28" fillId="0" borderId="0" xfId="88" applyNumberFormat="1" applyFont="1" applyAlignment="1">
      <alignment horizontal="left" indent="1"/>
    </xf>
    <xf numFmtId="176" fontId="28" fillId="0" borderId="0" xfId="88" applyNumberFormat="1" applyFont="1"/>
    <xf numFmtId="173" fontId="28" fillId="0" borderId="0" xfId="88" quotePrefix="1" applyNumberFormat="1" applyFont="1"/>
    <xf numFmtId="1" fontId="28" fillId="0" borderId="0" xfId="88" quotePrefix="1" applyNumberFormat="1" applyFont="1" applyAlignment="1">
      <alignment horizontal="left"/>
    </xf>
    <xf numFmtId="173" fontId="23" fillId="0" borderId="17" xfId="88" applyFont="1" applyBorder="1"/>
    <xf numFmtId="173" fontId="23" fillId="0" borderId="18" xfId="88" applyFont="1" applyBorder="1"/>
    <xf numFmtId="38" fontId="23" fillId="0" borderId="19" xfId="89" applyNumberFormat="1" applyFont="1" applyBorder="1"/>
    <xf numFmtId="173" fontId="23" fillId="0" borderId="20" xfId="88" applyFont="1" applyBorder="1"/>
    <xf numFmtId="173" fontId="23" fillId="0" borderId="0" xfId="88" applyFont="1" applyBorder="1"/>
    <xf numFmtId="38" fontId="23" fillId="0" borderId="21" xfId="89" applyNumberFormat="1" applyFont="1" applyBorder="1"/>
    <xf numFmtId="173" fontId="23" fillId="0" borderId="22" xfId="88" applyFont="1" applyBorder="1"/>
    <xf numFmtId="173" fontId="23" fillId="0" borderId="2" xfId="88" applyFont="1" applyBorder="1"/>
    <xf numFmtId="38" fontId="23" fillId="0" borderId="23" xfId="89" applyNumberFormat="1" applyFont="1" applyBorder="1"/>
    <xf numFmtId="178" fontId="23" fillId="0" borderId="0" xfId="89" applyNumberFormat="1" applyFont="1"/>
    <xf numFmtId="178" fontId="43" fillId="0" borderId="0" xfId="89" applyNumberFormat="1" applyFont="1"/>
    <xf numFmtId="178" fontId="28" fillId="0" borderId="0" xfId="89" applyNumberFormat="1" applyFont="1"/>
    <xf numFmtId="173" fontId="28" fillId="0" borderId="0" xfId="88" applyFont="1"/>
    <xf numFmtId="166" fontId="28" fillId="0" borderId="0" xfId="91" applyNumberFormat="1" applyFont="1"/>
    <xf numFmtId="38" fontId="35" fillId="0" borderId="0" xfId="88" applyNumberFormat="1" applyFont="1"/>
    <xf numFmtId="173" fontId="46" fillId="0" borderId="0" xfId="88" quotePrefix="1" applyNumberFormat="1" applyFont="1" applyAlignment="1" applyProtection="1">
      <alignment horizontal="center"/>
    </xf>
    <xf numFmtId="173" fontId="5" fillId="3" borderId="0" xfId="88" applyNumberFormat="1" applyFont="1" applyFill="1" applyAlignment="1" applyProtection="1">
      <alignment horizontal="left"/>
    </xf>
    <xf numFmtId="167" fontId="5" fillId="0" borderId="24" xfId="88" applyNumberFormat="1" applyFont="1" applyFill="1" applyBorder="1" applyProtection="1"/>
    <xf numFmtId="173" fontId="5" fillId="3" borderId="0" xfId="88" applyFont="1" applyFill="1"/>
    <xf numFmtId="173" fontId="46" fillId="0" borderId="0" xfId="88" applyFont="1"/>
    <xf numFmtId="173" fontId="28" fillId="24" borderId="9" xfId="88" quotePrefix="1" applyNumberFormat="1" applyFont="1" applyFill="1" applyBorder="1" applyAlignment="1" applyProtection="1">
      <alignment horizontal="right"/>
    </xf>
    <xf numFmtId="173" fontId="39" fillId="24" borderId="10" xfId="88" applyFont="1" applyFill="1" applyBorder="1"/>
    <xf numFmtId="173" fontId="28" fillId="24" borderId="0" xfId="88" quotePrefix="1" applyNumberFormat="1" applyFont="1" applyFill="1" applyBorder="1" applyAlignment="1" applyProtection="1">
      <alignment horizontal="right"/>
    </xf>
    <xf numFmtId="173" fontId="39" fillId="24" borderId="0" xfId="88" applyFont="1" applyFill="1" applyBorder="1" applyAlignment="1">
      <alignment horizontal="right"/>
    </xf>
    <xf numFmtId="37" fontId="28" fillId="24" borderId="12" xfId="88" applyNumberFormat="1" applyFont="1" applyFill="1" applyBorder="1" applyProtection="1">
      <protection locked="0"/>
    </xf>
    <xf numFmtId="37" fontId="28" fillId="24" borderId="0" xfId="88" applyNumberFormat="1" applyFont="1" applyFill="1" applyBorder="1" applyProtection="1">
      <protection locked="0"/>
    </xf>
    <xf numFmtId="173" fontId="35" fillId="0" borderId="0" xfId="88" applyFill="1"/>
    <xf numFmtId="38" fontId="46" fillId="0" borderId="0" xfId="89" applyNumberFormat="1" applyFont="1"/>
    <xf numFmtId="178" fontId="47" fillId="0" borderId="0" xfId="89" applyNumberFormat="1" applyFont="1"/>
    <xf numFmtId="41" fontId="41" fillId="0" borderId="0" xfId="88" applyNumberFormat="1" applyFont="1"/>
    <xf numFmtId="37" fontId="28" fillId="25" borderId="0" xfId="89" applyNumberFormat="1" applyFont="1" applyFill="1" applyProtection="1"/>
    <xf numFmtId="3" fontId="25" fillId="25" borderId="0" xfId="5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5" xfId="0" applyBorder="1"/>
    <xf numFmtId="0" fontId="23" fillId="56" borderId="33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1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35" xfId="0" applyBorder="1"/>
    <xf numFmtId="0" fontId="40" fillId="0" borderId="0" xfId="0" applyFont="1" applyAlignment="1">
      <alignment horizontal="left"/>
    </xf>
    <xf numFmtId="0" fontId="5" fillId="0" borderId="0" xfId="0" applyNumberFormat="1" applyFont="1" applyAlignment="1">
      <alignment horizontal="right"/>
    </xf>
    <xf numFmtId="18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37" fontId="5" fillId="0" borderId="0" xfId="0" applyNumberFormat="1" applyFont="1" applyFill="1" applyAlignment="1">
      <alignment horizontal="right"/>
    </xf>
    <xf numFmtId="183" fontId="5" fillId="0" borderId="0" xfId="0" applyNumberFormat="1" applyFont="1" applyAlignment="1">
      <alignment horizontal="right"/>
    </xf>
    <xf numFmtId="182" fontId="5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37" fontId="5" fillId="0" borderId="16" xfId="0" applyNumberFormat="1" applyFont="1" applyBorder="1" applyAlignment="1">
      <alignment horizontal="right"/>
    </xf>
    <xf numFmtId="0" fontId="40" fillId="0" borderId="0" xfId="0" applyFont="1" applyBorder="1" applyAlignment="1">
      <alignment horizontal="left"/>
    </xf>
    <xf numFmtId="0" fontId="5" fillId="0" borderId="0" xfId="0" applyFont="1" applyAlignment="1">
      <alignment horizontal="left" indent="2"/>
    </xf>
    <xf numFmtId="37" fontId="0" fillId="0" borderId="0" xfId="0" applyNumberFormat="1"/>
    <xf numFmtId="181" fontId="0" fillId="0" borderId="0" xfId="0" applyNumberFormat="1"/>
    <xf numFmtId="0" fontId="5" fillId="0" borderId="0" xfId="0" applyFont="1" applyBorder="1" applyAlignment="1">
      <alignment horizontal="left" indent="1"/>
    </xf>
    <xf numFmtId="170" fontId="5" fillId="0" borderId="2" xfId="0" applyNumberFormat="1" applyFont="1" applyBorder="1" applyAlignment="1">
      <alignment horizontal="right"/>
    </xf>
    <xf numFmtId="170" fontId="5" fillId="0" borderId="0" xfId="0" applyNumberFormat="1" applyFont="1" applyBorder="1" applyAlignment="1">
      <alignment horizontal="right"/>
    </xf>
    <xf numFmtId="37" fontId="5" fillId="0" borderId="36" xfId="0" applyNumberFormat="1" applyFont="1" applyBorder="1" applyAlignment="1">
      <alignment horizontal="right"/>
    </xf>
    <xf numFmtId="0" fontId="40" fillId="0" borderId="0" xfId="0" applyFont="1" applyBorder="1" applyAlignment="1"/>
    <xf numFmtId="0" fontId="5" fillId="0" borderId="0" xfId="0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184" fontId="5" fillId="0" borderId="0" xfId="0" applyNumberFormat="1" applyFont="1" applyAlignment="1">
      <alignment horizontal="right"/>
    </xf>
    <xf numFmtId="185" fontId="5" fillId="0" borderId="0" xfId="0" applyNumberFormat="1" applyFont="1" applyAlignment="1">
      <alignment horizontal="right"/>
    </xf>
    <xf numFmtId="186" fontId="12" fillId="0" borderId="0" xfId="0" applyNumberFormat="1" applyFont="1"/>
    <xf numFmtId="186" fontId="5" fillId="0" borderId="0" xfId="0" applyNumberFormat="1" applyFont="1" applyAlignment="1">
      <alignment horizontal="right"/>
    </xf>
    <xf numFmtId="186" fontId="0" fillId="0" borderId="0" xfId="0" applyNumberFormat="1"/>
    <xf numFmtId="0" fontId="5" fillId="0" borderId="37" xfId="0" applyFont="1" applyBorder="1" applyAlignment="1">
      <alignment horizontal="left"/>
    </xf>
    <xf numFmtId="37" fontId="5" fillId="0" borderId="37" xfId="0" applyNumberFormat="1" applyFont="1" applyBorder="1" applyAlignment="1">
      <alignment horizontal="right"/>
    </xf>
    <xf numFmtId="185" fontId="5" fillId="0" borderId="37" xfId="0" applyNumberFormat="1" applyFont="1" applyBorder="1" applyAlignment="1">
      <alignment horizontal="right"/>
    </xf>
    <xf numFmtId="186" fontId="5" fillId="0" borderId="37" xfId="0" applyNumberFormat="1" applyFont="1" applyBorder="1" applyAlignment="1">
      <alignment horizontal="right"/>
    </xf>
    <xf numFmtId="172" fontId="5" fillId="0" borderId="37" xfId="0" applyNumberFormat="1" applyFont="1" applyBorder="1" applyAlignment="1">
      <alignment horizontal="right"/>
    </xf>
    <xf numFmtId="176" fontId="0" fillId="0" borderId="0" xfId="0" applyNumberFormat="1"/>
    <xf numFmtId="181" fontId="5" fillId="0" borderId="0" xfId="0" applyNumberFormat="1" applyFont="1" applyAlignment="1">
      <alignment horizontal="right"/>
    </xf>
    <xf numFmtId="37" fontId="5" fillId="0" borderId="38" xfId="0" applyNumberFormat="1" applyFont="1" applyBorder="1" applyAlignment="1">
      <alignment horizontal="right"/>
    </xf>
    <xf numFmtId="181" fontId="5" fillId="0" borderId="37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37" fontId="5" fillId="0" borderId="15" xfId="0" applyNumberFormat="1" applyFont="1" applyBorder="1" applyAlignment="1">
      <alignment horizontal="right"/>
    </xf>
    <xf numFmtId="185" fontId="5" fillId="0" borderId="15" xfId="0" applyNumberFormat="1" applyFont="1" applyBorder="1" applyAlignment="1">
      <alignment horizontal="right"/>
    </xf>
    <xf numFmtId="182" fontId="5" fillId="0" borderId="15" xfId="0" applyNumberFormat="1" applyFont="1" applyBorder="1" applyAlignment="1">
      <alignment horizontal="right"/>
    </xf>
    <xf numFmtId="172" fontId="5" fillId="0" borderId="15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85" fontId="5" fillId="0" borderId="0" xfId="0" applyNumberFormat="1" applyFont="1" applyBorder="1" applyAlignment="1">
      <alignment horizontal="right"/>
    </xf>
    <xf numFmtId="182" fontId="5" fillId="0" borderId="0" xfId="0" applyNumberFormat="1" applyFont="1" applyBorder="1" applyAlignment="1">
      <alignment horizontal="right"/>
    </xf>
    <xf numFmtId="172" fontId="5" fillId="0" borderId="0" xfId="0" applyNumberFormat="1" applyFont="1" applyBorder="1" applyAlignment="1">
      <alignment horizontal="right"/>
    </xf>
    <xf numFmtId="0" fontId="0" fillId="0" borderId="0" xfId="0" quotePrefix="1" applyAlignment="1">
      <alignment horizontal="center"/>
    </xf>
    <xf numFmtId="0" fontId="64" fillId="0" borderId="0" xfId="0" applyFont="1"/>
    <xf numFmtId="185" fontId="5" fillId="25" borderId="0" xfId="0" applyNumberFormat="1" applyFont="1" applyFill="1" applyAlignment="1">
      <alignment horizontal="right"/>
    </xf>
    <xf numFmtId="37" fontId="5" fillId="25" borderId="0" xfId="0" applyNumberFormat="1" applyFont="1" applyFill="1" applyAlignment="1">
      <alignment horizontal="right"/>
    </xf>
    <xf numFmtId="37" fontId="65" fillId="0" borderId="0" xfId="88" applyNumberFormat="1" applyFont="1" applyProtection="1"/>
    <xf numFmtId="37" fontId="66" fillId="25" borderId="0" xfId="89" applyNumberFormat="1" applyFont="1" applyFill="1" applyProtection="1"/>
    <xf numFmtId="176" fontId="65" fillId="0" borderId="0" xfId="88" applyNumberFormat="1" applyFont="1" applyProtection="1"/>
    <xf numFmtId="37" fontId="23" fillId="0" borderId="0" xfId="88" applyNumberFormat="1" applyFont="1" applyProtection="1"/>
    <xf numFmtId="37" fontId="28" fillId="0" borderId="0" xfId="89" applyNumberFormat="1" applyFont="1"/>
    <xf numFmtId="37" fontId="28" fillId="0" borderId="10" xfId="88" applyNumberFormat="1" applyFont="1" applyBorder="1" applyProtection="1"/>
    <xf numFmtId="176" fontId="65" fillId="0" borderId="10" xfId="88" applyNumberFormat="1" applyFont="1" applyBorder="1"/>
    <xf numFmtId="10" fontId="65" fillId="0" borderId="11" xfId="88" applyNumberFormat="1" applyFont="1" applyBorder="1" applyProtection="1"/>
    <xf numFmtId="37" fontId="28" fillId="0" borderId="0" xfId="88" applyNumberFormat="1" applyFont="1" applyProtection="1"/>
    <xf numFmtId="37" fontId="65" fillId="25" borderId="0" xfId="88" applyNumberFormat="1" applyFont="1" applyFill="1" applyProtection="1"/>
    <xf numFmtId="37" fontId="5" fillId="25" borderId="11" xfId="88" applyNumberFormat="1" applyFont="1" applyFill="1" applyBorder="1" applyProtection="1">
      <protection locked="0"/>
    </xf>
    <xf numFmtId="38" fontId="5" fillId="25" borderId="0" xfId="89" applyNumberFormat="1" applyFont="1" applyFill="1" applyBorder="1"/>
    <xf numFmtId="0" fontId="68" fillId="0" borderId="0" xfId="0" applyFont="1"/>
    <xf numFmtId="0" fontId="67" fillId="0" borderId="0" xfId="0" applyFont="1"/>
    <xf numFmtId="49" fontId="69" fillId="0" borderId="0" xfId="150" applyNumberFormat="1" applyFont="1" applyAlignment="1">
      <alignment horizontal="left" wrapText="1"/>
    </xf>
    <xf numFmtId="171" fontId="69" fillId="0" borderId="0" xfId="149" applyNumberFormat="1" applyFont="1" applyAlignment="1">
      <alignment horizontal="left"/>
    </xf>
    <xf numFmtId="170" fontId="70" fillId="0" borderId="0" xfId="149" applyNumberFormat="1" applyFont="1" applyAlignment="1">
      <alignment horizontal="left"/>
    </xf>
    <xf numFmtId="170" fontId="69" fillId="0" borderId="0" xfId="149" applyNumberFormat="1" applyFont="1" applyAlignment="1">
      <alignment horizontal="left"/>
    </xf>
    <xf numFmtId="172" fontId="69" fillId="0" borderId="0" xfId="149" applyNumberFormat="1" applyFont="1" applyAlignment="1">
      <alignment horizontal="right"/>
    </xf>
    <xf numFmtId="0" fontId="69" fillId="0" borderId="0" xfId="149" applyFont="1"/>
    <xf numFmtId="172" fontId="69" fillId="0" borderId="0" xfId="149" applyNumberFormat="1" applyFont="1" applyAlignment="1">
      <alignment horizontal="left"/>
    </xf>
    <xf numFmtId="170" fontId="71" fillId="0" borderId="0" xfId="149" applyNumberFormat="1" applyFont="1" applyAlignment="1">
      <alignment horizontal="left"/>
    </xf>
    <xf numFmtId="170" fontId="69" fillId="0" borderId="0" xfId="149" applyNumberFormat="1" applyFont="1" applyAlignment="1">
      <alignment horizontal="right"/>
    </xf>
    <xf numFmtId="49" fontId="69" fillId="0" borderId="0" xfId="150" applyNumberFormat="1" applyFont="1" applyAlignment="1">
      <alignment horizontal="right" wrapText="1"/>
    </xf>
    <xf numFmtId="171" fontId="69" fillId="0" borderId="0" xfId="149" applyNumberFormat="1" applyFont="1" applyAlignment="1">
      <alignment horizontal="right"/>
    </xf>
    <xf numFmtId="170" fontId="69" fillId="0" borderId="0" xfId="20" applyNumberFormat="1" applyFont="1" applyAlignment="1">
      <alignment horizontal="right"/>
    </xf>
    <xf numFmtId="49" fontId="70" fillId="57" borderId="0" xfId="150" applyNumberFormat="1" applyFont="1" applyFill="1" applyAlignment="1">
      <alignment horizontal="center" vertical="top" wrapText="1"/>
    </xf>
    <xf numFmtId="10" fontId="11" fillId="0" borderId="0" xfId="24" applyNumberFormat="1" applyFont="1" applyAlignment="1">
      <alignment horizontal="left"/>
    </xf>
    <xf numFmtId="10" fontId="11" fillId="0" borderId="0" xfId="24" applyNumberFormat="1" applyFont="1" applyAlignment="1">
      <alignment horizontal="center"/>
    </xf>
    <xf numFmtId="10" fontId="18" fillId="0" borderId="0" xfId="24" applyNumberFormat="1" applyFont="1" applyAlignment="1">
      <alignment horizontal="center"/>
    </xf>
    <xf numFmtId="3" fontId="20" fillId="3" borderId="0" xfId="3" applyNumberFormat="1" applyFont="1" applyFill="1" applyAlignment="1">
      <alignment horizontal="center"/>
    </xf>
    <xf numFmtId="3" fontId="10" fillId="3" borderId="0" xfId="3" applyNumberFormat="1" applyFont="1" applyFill="1" applyAlignment="1">
      <alignment horizontal="center"/>
    </xf>
    <xf numFmtId="3" fontId="11" fillId="3" borderId="0" xfId="3" applyNumberFormat="1" applyFont="1" applyFill="1" applyAlignment="1">
      <alignment horizontal="center"/>
    </xf>
    <xf numFmtId="0" fontId="69" fillId="0" borderId="0" xfId="166" applyFont="1"/>
    <xf numFmtId="170" fontId="69" fillId="0" borderId="0" xfId="166" applyNumberFormat="1" applyFont="1" applyAlignment="1">
      <alignment horizontal="right"/>
    </xf>
    <xf numFmtId="171" fontId="69" fillId="0" borderId="0" xfId="166" applyNumberFormat="1" applyFont="1" applyAlignment="1">
      <alignment horizontal="left"/>
    </xf>
    <xf numFmtId="170" fontId="69" fillId="0" borderId="0" xfId="166" applyNumberFormat="1" applyFont="1" applyAlignment="1">
      <alignment horizontal="left"/>
    </xf>
    <xf numFmtId="172" fontId="69" fillId="0" borderId="0" xfId="166" applyNumberFormat="1" applyFont="1" applyAlignment="1">
      <alignment horizontal="right"/>
    </xf>
    <xf numFmtId="170" fontId="70" fillId="0" borderId="0" xfId="166" applyNumberFormat="1" applyFont="1" applyAlignment="1">
      <alignment horizontal="left"/>
    </xf>
    <xf numFmtId="49" fontId="69" fillId="0" borderId="0" xfId="166" applyNumberFormat="1" applyFont="1" applyAlignment="1">
      <alignment horizontal="left" wrapText="1"/>
    </xf>
    <xf numFmtId="172" fontId="69" fillId="0" borderId="0" xfId="166" applyNumberFormat="1" applyFont="1" applyAlignment="1">
      <alignment horizontal="left"/>
    </xf>
    <xf numFmtId="171" fontId="69" fillId="0" borderId="0" xfId="166" applyNumberFormat="1" applyFont="1" applyAlignment="1">
      <alignment horizontal="right"/>
    </xf>
    <xf numFmtId="170" fontId="71" fillId="0" borderId="0" xfId="166" applyNumberFormat="1" applyFont="1" applyAlignment="1">
      <alignment horizontal="left"/>
    </xf>
    <xf numFmtId="49" fontId="69" fillId="0" borderId="0" xfId="166" applyNumberFormat="1" applyFont="1" applyAlignment="1">
      <alignment horizontal="right" wrapText="1"/>
    </xf>
    <xf numFmtId="0" fontId="40" fillId="0" borderId="34" xfId="0" applyFont="1" applyBorder="1" applyAlignment="1">
      <alignment horizontal="center" wrapText="1"/>
    </xf>
    <xf numFmtId="0" fontId="23" fillId="0" borderId="2" xfId="0" applyFont="1" applyBorder="1" applyAlignment="1">
      <alignment horizontal="center"/>
    </xf>
    <xf numFmtId="0" fontId="23" fillId="0" borderId="0" xfId="0" applyFont="1"/>
    <xf numFmtId="0" fontId="23" fillId="0" borderId="15" xfId="0" applyFont="1" applyBorder="1"/>
  </cellXfs>
  <cellStyles count="180">
    <cellStyle name="20% - Accent1" xfId="123" builtinId="30" customBuiltin="1"/>
    <cellStyle name="20% - Accent1 2" xfId="152"/>
    <cellStyle name="20% - Accent1 3" xfId="168"/>
    <cellStyle name="20% - Accent2" xfId="127" builtinId="34" customBuiltin="1"/>
    <cellStyle name="20% - Accent2 2" xfId="154"/>
    <cellStyle name="20% - Accent2 3" xfId="170"/>
    <cellStyle name="20% - Accent3" xfId="131" builtinId="38" customBuiltin="1"/>
    <cellStyle name="20% - Accent3 2" xfId="156"/>
    <cellStyle name="20% - Accent3 3" xfId="172"/>
    <cellStyle name="20% - Accent4" xfId="135" builtinId="42" customBuiltin="1"/>
    <cellStyle name="20% - Accent4 2" xfId="158"/>
    <cellStyle name="20% - Accent4 3" xfId="174"/>
    <cellStyle name="20% - Accent5" xfId="139" builtinId="46" customBuiltin="1"/>
    <cellStyle name="20% - Accent5 2" xfId="160"/>
    <cellStyle name="20% - Accent5 3" xfId="176"/>
    <cellStyle name="20% - Accent6" xfId="143" builtinId="50" customBuiltin="1"/>
    <cellStyle name="20% - Accent6 2" xfId="162"/>
    <cellStyle name="20% - Accent6 3" xfId="178"/>
    <cellStyle name="40% - Accent1" xfId="124" builtinId="31" customBuiltin="1"/>
    <cellStyle name="40% - Accent1 2" xfId="153"/>
    <cellStyle name="40% - Accent1 3" xfId="169"/>
    <cellStyle name="40% - Accent2" xfId="128" builtinId="35" customBuiltin="1"/>
    <cellStyle name="40% - Accent2 2" xfId="155"/>
    <cellStyle name="40% - Accent2 3" xfId="171"/>
    <cellStyle name="40% - Accent3" xfId="132" builtinId="39" customBuiltin="1"/>
    <cellStyle name="40% - Accent3 2" xfId="157"/>
    <cellStyle name="40% - Accent3 3" xfId="173"/>
    <cellStyle name="40% - Accent4" xfId="136" builtinId="43" customBuiltin="1"/>
    <cellStyle name="40% - Accent4 2" xfId="159"/>
    <cellStyle name="40% - Accent4 3" xfId="175"/>
    <cellStyle name="40% - Accent5" xfId="140" builtinId="47" customBuiltin="1"/>
    <cellStyle name="40% - Accent5 2" xfId="161"/>
    <cellStyle name="40% - Accent5 3" xfId="177"/>
    <cellStyle name="40% - Accent6" xfId="144" builtinId="51" customBuiltin="1"/>
    <cellStyle name="40% - Accent6 2" xfId="163"/>
    <cellStyle name="40% - Accent6 3" xfId="179"/>
    <cellStyle name="60% - Accent1" xfId="125" builtinId="32" customBuiltin="1"/>
    <cellStyle name="60% - Accent2" xfId="129" builtinId="36" customBuiltin="1"/>
    <cellStyle name="60% - Accent3" xfId="133" builtinId="40" customBuiltin="1"/>
    <cellStyle name="60% - Accent4" xfId="137" builtinId="44" customBuiltin="1"/>
    <cellStyle name="60% - Accent5" xfId="141" builtinId="48" customBuiltin="1"/>
    <cellStyle name="60% - Accent6" xfId="145" builtinId="52" customBuiltin="1"/>
    <cellStyle name="Accent1" xfId="122" builtinId="29" customBuiltin="1"/>
    <cellStyle name="Accent2" xfId="126" builtinId="33" customBuiltin="1"/>
    <cellStyle name="Accent3" xfId="130" builtinId="37" customBuiltin="1"/>
    <cellStyle name="Accent4" xfId="134" builtinId="41" customBuiltin="1"/>
    <cellStyle name="Accent5" xfId="138" builtinId="45" customBuiltin="1"/>
    <cellStyle name="Accent6" xfId="142" builtinId="49" customBuiltin="1"/>
    <cellStyle name="Bad" xfId="112" builtinId="27" customBuiltin="1"/>
    <cellStyle name="Calculation" xfId="116" builtinId="22" customBuiltin="1"/>
    <cellStyle name="Check Cell" xfId="118" builtinId="23" customBuiltin="1"/>
    <cellStyle name="Comma" xfId="1" builtinId="3"/>
    <cellStyle name="Comma  - Style1" xfId="92"/>
    <cellStyle name="Comma  - Style2" xfId="93"/>
    <cellStyle name="Comma  - Style3" xfId="94"/>
    <cellStyle name="Comma  - Style4" xfId="95"/>
    <cellStyle name="Comma  - Style5" xfId="96"/>
    <cellStyle name="Comma  - Style6" xfId="97"/>
    <cellStyle name="Comma  - Style7" xfId="98"/>
    <cellStyle name="Comma  - Style8" xfId="99"/>
    <cellStyle name="Comma 2" xfId="6"/>
    <cellStyle name="Comma 2 2" xfId="89"/>
    <cellStyle name="Comma 3" xfId="7"/>
    <cellStyle name="Comma 4" xfId="8"/>
    <cellStyle name="Comma 5" xfId="9"/>
    <cellStyle name="Comma 6" xfId="10"/>
    <cellStyle name="Comma 7" xfId="11"/>
    <cellStyle name="Comma 8" xfId="12"/>
    <cellStyle name="Currency 2" xfId="13"/>
    <cellStyle name="Currency 3" xfId="14"/>
    <cellStyle name="Currency 4" xfId="15"/>
    <cellStyle name="Currency 5" xfId="16"/>
    <cellStyle name="Currency 6" xfId="17"/>
    <cellStyle name="Currency 7" xfId="18"/>
    <cellStyle name="Explanatory Text" xfId="120" builtinId="53" customBuiltin="1"/>
    <cellStyle name="Good" xfId="111" builtinId="26" customBuiltin="1"/>
    <cellStyle name="Heading 1" xfId="107" builtinId="16" customBuiltin="1"/>
    <cellStyle name="Heading 2" xfId="108" builtinId="17" customBuiltin="1"/>
    <cellStyle name="Heading 3" xfId="109" builtinId="18" customBuiltin="1"/>
    <cellStyle name="Heading 4" xfId="110" builtinId="19" customBuiltin="1"/>
    <cellStyle name="Input" xfId="114" builtinId="20" customBuiltin="1"/>
    <cellStyle name="Linked Cell" xfId="117" builtinId="24" customBuiltin="1"/>
    <cellStyle name="Neutral" xfId="113" builtinId="28" customBuiltin="1"/>
    <cellStyle name="Normal" xfId="0" builtinId="0"/>
    <cellStyle name="Normal - Style1" xfId="100"/>
    <cellStyle name="Normal 10" xfId="101"/>
    <cellStyle name="Normal 11" xfId="146"/>
    <cellStyle name="Normal 12" xfId="147"/>
    <cellStyle name="Normal 13" xfId="102"/>
    <cellStyle name="Normal 14" xfId="149"/>
    <cellStyle name="Normal 15" xfId="150"/>
    <cellStyle name="Normal 16" xfId="164"/>
    <cellStyle name="Normal 17" xfId="165"/>
    <cellStyle name="Normal 18" xfId="166"/>
    <cellStyle name="Normal 2" xfId="19"/>
    <cellStyle name="Normal 2 2" xfId="5"/>
    <cellStyle name="Normal 2 3" xfId="88"/>
    <cellStyle name="Normal 3" xfId="20"/>
    <cellStyle name="Normal 4" xfId="21"/>
    <cellStyle name="Normal 5" xfId="22"/>
    <cellStyle name="Normal 6" xfId="90"/>
    <cellStyle name="Normal 7" xfId="103"/>
    <cellStyle name="Normal 8" xfId="104"/>
    <cellStyle name="Normal 9" xfId="23"/>
    <cellStyle name="Normal_2007 BUDGET FORECAST (Aug 24)" xfId="3"/>
    <cellStyle name="Normal_Wholesale Forecast" xfId="4"/>
    <cellStyle name="Note 2" xfId="105"/>
    <cellStyle name="Note 3" xfId="148"/>
    <cellStyle name="Note 4" xfId="151"/>
    <cellStyle name="Note 5" xfId="167"/>
    <cellStyle name="Output" xfId="115" builtinId="21" customBuiltin="1"/>
    <cellStyle name="Percent" xfId="2" builtinId="5"/>
    <cellStyle name="Percent 2" xfId="24"/>
    <cellStyle name="Percent 2 2" xfId="91"/>
    <cellStyle name="Percent 3" xfId="25"/>
    <cellStyle name="SAPBEXaggData" xfId="26"/>
    <cellStyle name="SAPBEXaggDataEmph" xfId="27"/>
    <cellStyle name="SAPBEXaggItem" xfId="28"/>
    <cellStyle name="SAPBEXaggItemX" xfId="29"/>
    <cellStyle name="SAPBEXchaText" xfId="30"/>
    <cellStyle name="SAPBEXexcBad7" xfId="31"/>
    <cellStyle name="SAPBEXexcBad8" xfId="32"/>
    <cellStyle name="SAPBEXexcBad9" xfId="33"/>
    <cellStyle name="SAPBEXexcCritical4" xfId="34"/>
    <cellStyle name="SAPBEXexcCritical5" xfId="35"/>
    <cellStyle name="SAPBEXexcCritical6" xfId="36"/>
    <cellStyle name="SAPBEXexcGood1" xfId="37"/>
    <cellStyle name="SAPBEXexcGood2" xfId="38"/>
    <cellStyle name="SAPBEXexcGood3" xfId="39"/>
    <cellStyle name="SAPBEXfilterDrill" xfId="40"/>
    <cellStyle name="SAPBEXfilterDrill 2" xfId="41"/>
    <cellStyle name="SAPBEXfilterDrill_Feb 12 Revenue Trend (2)" xfId="42"/>
    <cellStyle name="SAPBEXfilterItem" xfId="43"/>
    <cellStyle name="SAPBEXfilterText" xfId="44"/>
    <cellStyle name="SAPBEXformats" xfId="45"/>
    <cellStyle name="SAPBEXheaderItem" xfId="46"/>
    <cellStyle name="SAPBEXheaderItem 2" xfId="47"/>
    <cellStyle name="SAPBEXheaderItem 3" xfId="48"/>
    <cellStyle name="SAPBEXheaderItem 4" xfId="49"/>
    <cellStyle name="SAPBEXheaderItem 5" xfId="50"/>
    <cellStyle name="SAPBEXheaderItem 6" xfId="51"/>
    <cellStyle name="SAPBEXheaderItem 7" xfId="52"/>
    <cellStyle name="SAPBEXheaderItem 8" xfId="53"/>
    <cellStyle name="SAPBEXheaderText" xfId="54"/>
    <cellStyle name="SAPBEXheaderText 2" xfId="55"/>
    <cellStyle name="SAPBEXheaderText 3" xfId="56"/>
    <cellStyle name="SAPBEXheaderText 4" xfId="57"/>
    <cellStyle name="SAPBEXheaderText 5" xfId="58"/>
    <cellStyle name="SAPBEXheaderText 6" xfId="59"/>
    <cellStyle name="SAPBEXheaderText 7" xfId="60"/>
    <cellStyle name="SAPBEXheaderText 8" xfId="61"/>
    <cellStyle name="SAPBEXHLevel0" xfId="62"/>
    <cellStyle name="SAPBEXHLevel0X" xfId="63"/>
    <cellStyle name="SAPBEXHLevel1" xfId="64"/>
    <cellStyle name="SAPBEXHLevel1 2" xfId="65"/>
    <cellStyle name="SAPBEXHLevel1_Feb 12 Revenue Trend (2)" xfId="66"/>
    <cellStyle name="SAPBEXHLevel1X" xfId="67"/>
    <cellStyle name="SAPBEXHLevel2" xfId="68"/>
    <cellStyle name="SAPBEXHLevel2 2" xfId="69"/>
    <cellStyle name="SAPBEXHLevel2_Feb 12 Revenue Trend (2)" xfId="70"/>
    <cellStyle name="SAPBEXHLevel2X" xfId="71"/>
    <cellStyle name="SAPBEXHLevel3" xfId="72"/>
    <cellStyle name="SAPBEXHLevel3X" xfId="73"/>
    <cellStyle name="SAPBEXinputData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 2" xfId="80"/>
    <cellStyle name="SAPBEXstdData_Feb 12 Revenue Trend (2)" xfId="81"/>
    <cellStyle name="SAPBEXstdDataEmph" xfId="82"/>
    <cellStyle name="SAPBEXstdItem" xfId="83"/>
    <cellStyle name="SAPBEXstdItemX" xfId="84"/>
    <cellStyle name="SAPBEXtitle" xfId="85"/>
    <cellStyle name="SAPBEXundefined" xfId="86"/>
    <cellStyle name="Style 1" xfId="87"/>
    <cellStyle name="Title" xfId="106" builtinId="15" customBuiltin="1"/>
    <cellStyle name="Total" xfId="121" builtinId="25" customBuiltin="1"/>
    <cellStyle name="Warning Text" xfId="11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159</xdr:row>
      <xdr:rowOff>9525</xdr:rowOff>
    </xdr:from>
    <xdr:to>
      <xdr:col>4</xdr:col>
      <xdr:colOff>304800</xdr:colOff>
      <xdr:row>160</xdr:row>
      <xdr:rowOff>9526</xdr:rowOff>
    </xdr:to>
    <xdr:cxnSp macro="">
      <xdr:nvCxnSpPr>
        <xdr:cNvPr id="2" name="Straight Arrow Connector 1"/>
        <xdr:cNvCxnSpPr/>
      </xdr:nvCxnSpPr>
      <xdr:spPr>
        <a:xfrm flipV="1">
          <a:off x="2562225" y="25431750"/>
          <a:ext cx="0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175</xdr:row>
      <xdr:rowOff>9525</xdr:rowOff>
    </xdr:from>
    <xdr:to>
      <xdr:col>4</xdr:col>
      <xdr:colOff>304800</xdr:colOff>
      <xdr:row>176</xdr:row>
      <xdr:rowOff>9526</xdr:rowOff>
    </xdr:to>
    <xdr:cxnSp macro="">
      <xdr:nvCxnSpPr>
        <xdr:cNvPr id="3" name="Straight Arrow Connector 2"/>
        <xdr:cNvCxnSpPr/>
      </xdr:nvCxnSpPr>
      <xdr:spPr>
        <a:xfrm flipV="1">
          <a:off x="2562225" y="28022550"/>
          <a:ext cx="0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191</xdr:row>
      <xdr:rowOff>9525</xdr:rowOff>
    </xdr:from>
    <xdr:to>
      <xdr:col>4</xdr:col>
      <xdr:colOff>304800</xdr:colOff>
      <xdr:row>192</xdr:row>
      <xdr:rowOff>9526</xdr:rowOff>
    </xdr:to>
    <xdr:cxnSp macro="">
      <xdr:nvCxnSpPr>
        <xdr:cNvPr id="4" name="Straight Arrow Connector 3"/>
        <xdr:cNvCxnSpPr/>
      </xdr:nvCxnSpPr>
      <xdr:spPr>
        <a:xfrm flipV="1">
          <a:off x="2562225" y="30613350"/>
          <a:ext cx="0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207</xdr:row>
      <xdr:rowOff>9525</xdr:rowOff>
    </xdr:from>
    <xdr:to>
      <xdr:col>4</xdr:col>
      <xdr:colOff>304800</xdr:colOff>
      <xdr:row>208</xdr:row>
      <xdr:rowOff>9526</xdr:rowOff>
    </xdr:to>
    <xdr:cxnSp macro="">
      <xdr:nvCxnSpPr>
        <xdr:cNvPr id="5" name="Straight Arrow Connector 4"/>
        <xdr:cNvCxnSpPr/>
      </xdr:nvCxnSpPr>
      <xdr:spPr>
        <a:xfrm flipV="1">
          <a:off x="2562225" y="33204150"/>
          <a:ext cx="0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223</xdr:row>
      <xdr:rowOff>9525</xdr:rowOff>
    </xdr:from>
    <xdr:to>
      <xdr:col>4</xdr:col>
      <xdr:colOff>304800</xdr:colOff>
      <xdr:row>224</xdr:row>
      <xdr:rowOff>9526</xdr:rowOff>
    </xdr:to>
    <xdr:cxnSp macro="">
      <xdr:nvCxnSpPr>
        <xdr:cNvPr id="6" name="Straight Arrow Connector 5"/>
        <xdr:cNvCxnSpPr/>
      </xdr:nvCxnSpPr>
      <xdr:spPr>
        <a:xfrm flipV="1">
          <a:off x="2562225" y="35794950"/>
          <a:ext cx="0" cy="1619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159</xdr:row>
      <xdr:rowOff>9525</xdr:rowOff>
    </xdr:from>
    <xdr:to>
      <xdr:col>4</xdr:col>
      <xdr:colOff>304800</xdr:colOff>
      <xdr:row>160</xdr:row>
      <xdr:rowOff>9526</xdr:rowOff>
    </xdr:to>
    <xdr:cxnSp macro="">
      <xdr:nvCxnSpPr>
        <xdr:cNvPr id="7" name="Straight Arrow Connector 6"/>
        <xdr:cNvCxnSpPr/>
      </xdr:nvCxnSpPr>
      <xdr:spPr>
        <a:xfrm flipV="1">
          <a:off x="2621280" y="1005840"/>
          <a:ext cx="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175</xdr:row>
      <xdr:rowOff>9525</xdr:rowOff>
    </xdr:from>
    <xdr:to>
      <xdr:col>4</xdr:col>
      <xdr:colOff>304800</xdr:colOff>
      <xdr:row>176</xdr:row>
      <xdr:rowOff>9526</xdr:rowOff>
    </xdr:to>
    <xdr:cxnSp macro="">
      <xdr:nvCxnSpPr>
        <xdr:cNvPr id="8" name="Straight Arrow Connector 7"/>
        <xdr:cNvCxnSpPr/>
      </xdr:nvCxnSpPr>
      <xdr:spPr>
        <a:xfrm flipV="1">
          <a:off x="2621280" y="3362325"/>
          <a:ext cx="0" cy="16764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191</xdr:row>
      <xdr:rowOff>9525</xdr:rowOff>
    </xdr:from>
    <xdr:to>
      <xdr:col>4</xdr:col>
      <xdr:colOff>304800</xdr:colOff>
      <xdr:row>192</xdr:row>
      <xdr:rowOff>9526</xdr:rowOff>
    </xdr:to>
    <xdr:cxnSp macro="">
      <xdr:nvCxnSpPr>
        <xdr:cNvPr id="9" name="Straight Arrow Connector 8"/>
        <xdr:cNvCxnSpPr/>
      </xdr:nvCxnSpPr>
      <xdr:spPr>
        <a:xfrm flipV="1">
          <a:off x="2621280" y="6044565"/>
          <a:ext cx="0" cy="16764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207</xdr:row>
      <xdr:rowOff>9525</xdr:rowOff>
    </xdr:from>
    <xdr:to>
      <xdr:col>4</xdr:col>
      <xdr:colOff>304800</xdr:colOff>
      <xdr:row>208</xdr:row>
      <xdr:rowOff>9526</xdr:rowOff>
    </xdr:to>
    <xdr:cxnSp macro="">
      <xdr:nvCxnSpPr>
        <xdr:cNvPr id="10" name="Straight Arrow Connector 9"/>
        <xdr:cNvCxnSpPr/>
      </xdr:nvCxnSpPr>
      <xdr:spPr>
        <a:xfrm flipV="1">
          <a:off x="2621280" y="8726805"/>
          <a:ext cx="0" cy="16764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223</xdr:row>
      <xdr:rowOff>9525</xdr:rowOff>
    </xdr:from>
    <xdr:to>
      <xdr:col>4</xdr:col>
      <xdr:colOff>304800</xdr:colOff>
      <xdr:row>224</xdr:row>
      <xdr:rowOff>9526</xdr:rowOff>
    </xdr:to>
    <xdr:cxnSp macro="">
      <xdr:nvCxnSpPr>
        <xdr:cNvPr id="11" name="Straight Arrow Connector 10"/>
        <xdr:cNvCxnSpPr/>
      </xdr:nvCxnSpPr>
      <xdr:spPr>
        <a:xfrm flipV="1">
          <a:off x="2621280" y="9052560"/>
          <a:ext cx="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IN_RPT\FRM\02%20CLAUSWK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2"/>
    </sheetView>
  </sheetViews>
  <sheetFormatPr defaultRowHeight="13.2" outlineLevelRow="1" x14ac:dyDescent="0.25"/>
  <cols>
    <col min="1" max="1" width="5.6640625" customWidth="1"/>
    <col min="2" max="2" width="54.109375" customWidth="1"/>
    <col min="3" max="3" width="12.33203125" bestFit="1" customWidth="1"/>
    <col min="4" max="4" width="11.6640625" customWidth="1"/>
    <col min="5" max="6" width="12.6640625" customWidth="1"/>
    <col min="7" max="7" width="13.6640625" customWidth="1"/>
    <col min="9" max="9" width="20.5546875" bestFit="1" customWidth="1"/>
  </cols>
  <sheetData>
    <row r="1" spans="1:7" x14ac:dyDescent="0.25">
      <c r="A1" s="278" t="s">
        <v>261</v>
      </c>
      <c r="B1" s="167"/>
      <c r="C1" s="167"/>
      <c r="D1" s="167"/>
      <c r="E1" s="167"/>
      <c r="F1" s="167"/>
      <c r="G1" s="167"/>
    </row>
    <row r="2" spans="1:7" ht="13.8" thickBot="1" x14ac:dyDescent="0.3">
      <c r="A2" s="279" t="s">
        <v>262</v>
      </c>
      <c r="B2" s="168"/>
      <c r="C2" s="168"/>
      <c r="D2" s="168"/>
      <c r="E2" s="168"/>
      <c r="F2" s="168"/>
      <c r="G2" s="168"/>
    </row>
    <row r="3" spans="1:7" ht="27" customHeight="1" thickBot="1" x14ac:dyDescent="0.3">
      <c r="A3" s="169" t="s">
        <v>222</v>
      </c>
      <c r="B3" s="169" t="s">
        <v>243</v>
      </c>
      <c r="C3" s="169" t="s">
        <v>244</v>
      </c>
      <c r="D3" s="169" t="s">
        <v>225</v>
      </c>
      <c r="E3" s="169" t="s">
        <v>245</v>
      </c>
      <c r="F3" s="169" t="s">
        <v>246</v>
      </c>
      <c r="G3" s="169" t="s">
        <v>247</v>
      </c>
    </row>
    <row r="4" spans="1:7" x14ac:dyDescent="0.25">
      <c r="A4" s="167" t="s">
        <v>168</v>
      </c>
      <c r="B4" s="174" t="s">
        <v>97</v>
      </c>
      <c r="C4" s="175">
        <v>123388587</v>
      </c>
      <c r="D4" s="204">
        <v>0</v>
      </c>
      <c r="E4" s="184">
        <v>0</v>
      </c>
      <c r="F4" s="184">
        <v>0</v>
      </c>
      <c r="G4" s="185">
        <v>0</v>
      </c>
    </row>
    <row r="5" spans="1:7" x14ac:dyDescent="0.25">
      <c r="A5" s="167" t="s">
        <v>169</v>
      </c>
    </row>
    <row r="6" spans="1:7" x14ac:dyDescent="0.25">
      <c r="A6" s="167" t="s">
        <v>170</v>
      </c>
      <c r="B6" s="174" t="s">
        <v>98</v>
      </c>
      <c r="C6" s="202">
        <v>-228183</v>
      </c>
      <c r="D6" s="230">
        <v>1.8493039392695209E-3</v>
      </c>
      <c r="E6" s="205">
        <v>1.0018527302005278</v>
      </c>
      <c r="F6" s="206">
        <v>0</v>
      </c>
      <c r="G6" s="185">
        <v>0</v>
      </c>
    </row>
    <row r="7" spans="1:7" x14ac:dyDescent="0.25">
      <c r="A7" s="167" t="s">
        <v>171</v>
      </c>
      <c r="E7" s="207"/>
      <c r="F7" s="207"/>
    </row>
    <row r="8" spans="1:7" x14ac:dyDescent="0.25">
      <c r="A8" s="167" t="s">
        <v>172</v>
      </c>
      <c r="B8" s="174" t="s">
        <v>99</v>
      </c>
      <c r="C8" s="175">
        <v>123160404</v>
      </c>
      <c r="D8" s="204">
        <v>0</v>
      </c>
      <c r="E8" s="206">
        <v>0</v>
      </c>
      <c r="F8" s="206">
        <v>0</v>
      </c>
      <c r="G8" s="185">
        <v>0</v>
      </c>
    </row>
    <row r="9" spans="1:7" x14ac:dyDescent="0.25">
      <c r="A9" s="167" t="s">
        <v>173</v>
      </c>
      <c r="E9" s="207"/>
      <c r="F9" s="207"/>
    </row>
    <row r="10" spans="1:7" x14ac:dyDescent="0.25">
      <c r="A10" s="167" t="s">
        <v>174</v>
      </c>
      <c r="B10" s="174" t="s">
        <v>100</v>
      </c>
      <c r="C10" s="175">
        <v>-2134065</v>
      </c>
      <c r="D10" s="204">
        <v>0</v>
      </c>
      <c r="E10" s="206">
        <v>0</v>
      </c>
      <c r="F10" s="206">
        <v>0</v>
      </c>
      <c r="G10" s="185">
        <v>0</v>
      </c>
    </row>
    <row r="11" spans="1:7" x14ac:dyDescent="0.25">
      <c r="A11" s="167" t="s">
        <v>175</v>
      </c>
      <c r="E11" s="207"/>
      <c r="F11" s="207"/>
    </row>
    <row r="12" spans="1:7" x14ac:dyDescent="0.25">
      <c r="A12" s="167" t="s">
        <v>176</v>
      </c>
      <c r="B12" s="174" t="s">
        <v>177</v>
      </c>
      <c r="C12" s="175">
        <v>151224</v>
      </c>
      <c r="D12" s="204">
        <v>0</v>
      </c>
      <c r="E12" s="206">
        <v>0</v>
      </c>
      <c r="F12" s="206">
        <v>0</v>
      </c>
      <c r="G12" s="185">
        <v>0</v>
      </c>
    </row>
    <row r="13" spans="1:7" x14ac:dyDescent="0.25">
      <c r="A13" s="167" t="s">
        <v>178</v>
      </c>
      <c r="E13" s="207"/>
      <c r="F13" s="207"/>
    </row>
    <row r="14" spans="1:7" x14ac:dyDescent="0.25">
      <c r="A14" s="167" t="s">
        <v>179</v>
      </c>
      <c r="B14" s="174" t="s">
        <v>102</v>
      </c>
      <c r="C14" s="202">
        <v>-1982841</v>
      </c>
      <c r="D14" s="230">
        <v>1.6099663005327589E-2</v>
      </c>
      <c r="E14" s="206">
        <v>1.0163631034567018</v>
      </c>
      <c r="F14" s="206">
        <v>0</v>
      </c>
      <c r="G14" s="185">
        <v>0</v>
      </c>
    </row>
    <row r="15" spans="1:7" x14ac:dyDescent="0.25">
      <c r="A15" s="167" t="s">
        <v>180</v>
      </c>
      <c r="E15" s="207"/>
      <c r="F15" s="207"/>
    </row>
    <row r="16" spans="1:7" x14ac:dyDescent="0.25">
      <c r="A16" s="167" t="s">
        <v>181</v>
      </c>
      <c r="B16" s="174" t="s">
        <v>103</v>
      </c>
      <c r="C16" s="175">
        <v>121177563</v>
      </c>
      <c r="D16" s="204">
        <v>0</v>
      </c>
      <c r="E16" s="206">
        <v>0</v>
      </c>
      <c r="F16" s="206">
        <v>0</v>
      </c>
      <c r="G16" s="185">
        <v>0</v>
      </c>
    </row>
    <row r="17" spans="1:9" x14ac:dyDescent="0.25">
      <c r="A17" s="167" t="s">
        <v>182</v>
      </c>
      <c r="E17" s="207"/>
      <c r="F17" s="207"/>
    </row>
    <row r="18" spans="1:9" x14ac:dyDescent="0.25">
      <c r="A18" s="167" t="s">
        <v>183</v>
      </c>
      <c r="B18" s="208" t="s">
        <v>104</v>
      </c>
      <c r="C18" s="209">
        <v>-7185763.9383754227</v>
      </c>
      <c r="D18" s="210">
        <v>0</v>
      </c>
      <c r="E18" s="211">
        <v>0</v>
      </c>
      <c r="F18" s="211">
        <v>1.0182461500731781</v>
      </c>
      <c r="G18" s="212">
        <v>1.791919377438039E-2</v>
      </c>
      <c r="I18" s="213"/>
    </row>
    <row r="19" spans="1:9" x14ac:dyDescent="0.25">
      <c r="A19" s="167" t="s">
        <v>184</v>
      </c>
    </row>
    <row r="20" spans="1:9" x14ac:dyDescent="0.25">
      <c r="A20" s="167" t="s">
        <v>185</v>
      </c>
      <c r="B20" s="174" t="s">
        <v>186</v>
      </c>
      <c r="C20" s="175">
        <v>-7361153</v>
      </c>
      <c r="D20" s="204">
        <v>0</v>
      </c>
      <c r="E20" s="184">
        <v>0</v>
      </c>
      <c r="F20" s="184">
        <v>0</v>
      </c>
      <c r="G20" s="185">
        <v>0</v>
      </c>
    </row>
    <row r="21" spans="1:9" x14ac:dyDescent="0.25">
      <c r="A21" s="167" t="s">
        <v>187</v>
      </c>
    </row>
    <row r="22" spans="1:9" x14ac:dyDescent="0.25">
      <c r="A22" s="167" t="s">
        <v>188</v>
      </c>
      <c r="B22" s="174" t="s">
        <v>189</v>
      </c>
      <c r="C22" s="202">
        <v>-151224</v>
      </c>
      <c r="D22" s="204">
        <v>0</v>
      </c>
      <c r="E22" s="184">
        <v>0</v>
      </c>
      <c r="F22" s="184">
        <v>0</v>
      </c>
      <c r="G22" s="185">
        <v>0</v>
      </c>
    </row>
    <row r="23" spans="1:9" x14ac:dyDescent="0.25">
      <c r="A23" s="167" t="s">
        <v>190</v>
      </c>
    </row>
    <row r="24" spans="1:9" x14ac:dyDescent="0.25">
      <c r="A24" s="167" t="s">
        <v>191</v>
      </c>
      <c r="B24" s="174" t="s">
        <v>107</v>
      </c>
      <c r="C24" s="175">
        <v>106479422.06162457</v>
      </c>
      <c r="D24" s="204">
        <v>0</v>
      </c>
      <c r="E24" s="184">
        <v>0</v>
      </c>
      <c r="F24" s="184">
        <v>0</v>
      </c>
      <c r="G24" s="185">
        <v>0</v>
      </c>
    </row>
    <row r="25" spans="1:9" x14ac:dyDescent="0.25">
      <c r="A25" s="167" t="s">
        <v>192</v>
      </c>
    </row>
    <row r="26" spans="1:9" x14ac:dyDescent="0.25">
      <c r="A26" s="167" t="s">
        <v>193</v>
      </c>
      <c r="B26" s="174" t="s">
        <v>108</v>
      </c>
      <c r="C26" s="202">
        <v>-449574</v>
      </c>
      <c r="D26" s="230">
        <v>4.222167920293657E-3</v>
      </c>
      <c r="E26" s="214">
        <v>1.0042400702087086</v>
      </c>
      <c r="F26" s="214">
        <v>0</v>
      </c>
      <c r="G26" s="185">
        <v>0</v>
      </c>
    </row>
    <row r="27" spans="1:9" x14ac:dyDescent="0.25">
      <c r="A27" s="167" t="s">
        <v>194</v>
      </c>
      <c r="E27" s="195"/>
      <c r="F27" s="195"/>
    </row>
    <row r="28" spans="1:9" x14ac:dyDescent="0.25">
      <c r="A28" s="167" t="s">
        <v>195</v>
      </c>
      <c r="B28" s="174" t="s">
        <v>109</v>
      </c>
      <c r="C28" s="175">
        <v>106029848.06162457</v>
      </c>
      <c r="D28" s="204">
        <v>0</v>
      </c>
      <c r="E28" s="214">
        <v>0</v>
      </c>
      <c r="F28" s="214">
        <v>0</v>
      </c>
      <c r="G28" s="185">
        <v>0</v>
      </c>
    </row>
    <row r="29" spans="1:9" outlineLevel="1" x14ac:dyDescent="0.25">
      <c r="A29" s="167" t="s">
        <v>196</v>
      </c>
      <c r="E29" s="195"/>
      <c r="F29" s="195"/>
    </row>
    <row r="30" spans="1:9" outlineLevel="1" x14ac:dyDescent="0.25">
      <c r="A30" s="167" t="s">
        <v>197</v>
      </c>
      <c r="B30" s="174" t="s">
        <v>110</v>
      </c>
      <c r="C30" s="202">
        <v>-623574</v>
      </c>
      <c r="D30" s="204">
        <v>5.8811175475567846E-3</v>
      </c>
      <c r="E30" s="214">
        <v>1.00591590970795</v>
      </c>
      <c r="F30" s="214">
        <v>0</v>
      </c>
      <c r="G30" s="185">
        <v>0</v>
      </c>
    </row>
    <row r="31" spans="1:9" outlineLevel="1" x14ac:dyDescent="0.25">
      <c r="A31" s="167" t="s">
        <v>198</v>
      </c>
      <c r="E31" s="195"/>
      <c r="F31" s="195"/>
    </row>
    <row r="32" spans="1:9" outlineLevel="1" x14ac:dyDescent="0.25">
      <c r="A32" s="167" t="s">
        <v>199</v>
      </c>
      <c r="B32" s="174" t="s">
        <v>111</v>
      </c>
      <c r="C32" s="175">
        <v>105406274.06162457</v>
      </c>
      <c r="D32" s="204">
        <v>0</v>
      </c>
      <c r="E32" s="214">
        <v>0</v>
      </c>
      <c r="F32" s="214">
        <v>0</v>
      </c>
      <c r="G32" s="185">
        <v>0</v>
      </c>
    </row>
    <row r="33" spans="1:7" outlineLevel="1" x14ac:dyDescent="0.25">
      <c r="A33" s="167" t="s">
        <v>200</v>
      </c>
      <c r="E33" s="195"/>
      <c r="F33" s="195"/>
    </row>
    <row r="34" spans="1:7" outlineLevel="1" x14ac:dyDescent="0.25">
      <c r="A34" s="167" t="s">
        <v>201</v>
      </c>
      <c r="B34" s="208" t="s">
        <v>112</v>
      </c>
      <c r="C34" s="215">
        <v>-2494087.7276217821</v>
      </c>
      <c r="D34" s="210">
        <v>0</v>
      </c>
      <c r="E34" s="216">
        <v>0</v>
      </c>
      <c r="F34" s="216">
        <v>1.0286129790801486</v>
      </c>
      <c r="G34" s="212">
        <v>2.7817050399010272E-2</v>
      </c>
    </row>
    <row r="35" spans="1:7" outlineLevel="1" x14ac:dyDescent="0.25">
      <c r="A35" s="167" t="s">
        <v>202</v>
      </c>
    </row>
    <row r="36" spans="1:7" outlineLevel="1" x14ac:dyDescent="0.25">
      <c r="A36" s="167" t="s">
        <v>203</v>
      </c>
      <c r="B36" s="174" t="s">
        <v>113</v>
      </c>
      <c r="C36" s="175">
        <v>102912186.33400279</v>
      </c>
      <c r="D36" s="204">
        <v>0</v>
      </c>
      <c r="E36" s="184">
        <v>0</v>
      </c>
      <c r="F36" s="184">
        <v>0</v>
      </c>
      <c r="G36" s="185">
        <v>0</v>
      </c>
    </row>
    <row r="37" spans="1:7" outlineLevel="1" x14ac:dyDescent="0.25">
      <c r="A37" s="167" t="s">
        <v>204</v>
      </c>
    </row>
    <row r="38" spans="1:7" outlineLevel="1" x14ac:dyDescent="0.25">
      <c r="A38" s="167" t="s">
        <v>205</v>
      </c>
      <c r="B38" s="174" t="s">
        <v>114</v>
      </c>
      <c r="C38" s="202">
        <v>-2029976</v>
      </c>
      <c r="D38" s="204">
        <v>1.9725321872102564E-2</v>
      </c>
      <c r="E38" s="214">
        <v>1.020122239523491</v>
      </c>
      <c r="F38" s="214">
        <v>0</v>
      </c>
      <c r="G38" s="185">
        <v>0</v>
      </c>
    </row>
    <row r="39" spans="1:7" outlineLevel="1" x14ac:dyDescent="0.25">
      <c r="A39" s="167" t="s">
        <v>206</v>
      </c>
      <c r="E39" s="195"/>
      <c r="F39" s="195"/>
    </row>
    <row r="40" spans="1:7" outlineLevel="1" x14ac:dyDescent="0.25">
      <c r="A40" s="167" t="s">
        <v>207</v>
      </c>
      <c r="B40" s="174" t="s">
        <v>115</v>
      </c>
      <c r="C40" s="175">
        <v>100882210.33400279</v>
      </c>
      <c r="D40" s="204">
        <v>0</v>
      </c>
      <c r="E40" s="214">
        <v>0</v>
      </c>
      <c r="F40" s="214">
        <v>0</v>
      </c>
      <c r="G40" s="185">
        <v>0</v>
      </c>
    </row>
    <row r="41" spans="1:7" outlineLevel="1" x14ac:dyDescent="0.25">
      <c r="A41" s="167" t="s">
        <v>208</v>
      </c>
      <c r="E41" s="195"/>
      <c r="F41" s="195"/>
    </row>
    <row r="42" spans="1:7" outlineLevel="1" x14ac:dyDescent="0.25">
      <c r="A42" s="167" t="s">
        <v>209</v>
      </c>
      <c r="B42" s="174" t="s">
        <v>116</v>
      </c>
      <c r="C42" s="202">
        <v>-408253</v>
      </c>
      <c r="D42" s="204">
        <v>4.0468284611166628E-3</v>
      </c>
      <c r="E42" s="214">
        <v>1.0040632718251841</v>
      </c>
      <c r="F42" s="214">
        <v>0</v>
      </c>
      <c r="G42" s="185">
        <v>0</v>
      </c>
    </row>
    <row r="43" spans="1:7" outlineLevel="1" x14ac:dyDescent="0.25">
      <c r="A43" s="167" t="s">
        <v>210</v>
      </c>
      <c r="E43" s="195"/>
      <c r="F43" s="195"/>
    </row>
    <row r="44" spans="1:7" outlineLevel="1" x14ac:dyDescent="0.25">
      <c r="A44" s="167" t="s">
        <v>211</v>
      </c>
      <c r="B44" s="174" t="s">
        <v>117</v>
      </c>
      <c r="C44" s="175">
        <v>100473957.33400279</v>
      </c>
      <c r="D44" s="204">
        <v>0</v>
      </c>
      <c r="E44" s="214">
        <v>0</v>
      </c>
      <c r="F44" s="214">
        <v>0</v>
      </c>
      <c r="G44" s="185">
        <v>0</v>
      </c>
    </row>
    <row r="45" spans="1:7" outlineLevel="1" x14ac:dyDescent="0.25">
      <c r="A45" s="167" t="s">
        <v>212</v>
      </c>
      <c r="E45" s="195"/>
      <c r="F45" s="195"/>
    </row>
    <row r="46" spans="1:7" outlineLevel="1" x14ac:dyDescent="0.25">
      <c r="A46" s="167" t="s">
        <v>213</v>
      </c>
      <c r="B46" s="174" t="s">
        <v>118</v>
      </c>
      <c r="C46" s="175">
        <v>-123235</v>
      </c>
      <c r="D46" s="204">
        <v>0</v>
      </c>
      <c r="E46" s="214">
        <v>0</v>
      </c>
      <c r="F46" s="214">
        <v>0</v>
      </c>
      <c r="G46" s="185">
        <v>0</v>
      </c>
    </row>
    <row r="47" spans="1:7" outlineLevel="1" x14ac:dyDescent="0.25">
      <c r="A47" s="167" t="s">
        <v>214</v>
      </c>
      <c r="E47" s="195"/>
      <c r="F47" s="195"/>
    </row>
    <row r="48" spans="1:7" outlineLevel="1" x14ac:dyDescent="0.25">
      <c r="A48" s="167" t="s">
        <v>215</v>
      </c>
      <c r="B48" s="208" t="s">
        <v>119</v>
      </c>
      <c r="C48" s="215">
        <v>-100350722.4190038</v>
      </c>
      <c r="D48" s="210">
        <v>0</v>
      </c>
      <c r="E48" s="216">
        <v>0</v>
      </c>
      <c r="F48" s="216">
        <v>1.0535746115460856</v>
      </c>
      <c r="G48" s="212">
        <v>5.0850325130240757E-2</v>
      </c>
    </row>
    <row r="49" spans="1:7" outlineLevel="1" x14ac:dyDescent="0.25">
      <c r="A49" s="167" t="s">
        <v>216</v>
      </c>
    </row>
    <row r="50" spans="1:7" ht="13.8" outlineLevel="1" thickBot="1" x14ac:dyDescent="0.3">
      <c r="A50" s="167" t="s">
        <v>217</v>
      </c>
      <c r="B50" s="174" t="s">
        <v>120</v>
      </c>
      <c r="C50" s="199">
        <v>-8.5001006722450256E-2</v>
      </c>
      <c r="D50" s="204">
        <v>0</v>
      </c>
      <c r="E50" s="184">
        <v>0</v>
      </c>
      <c r="F50" s="184">
        <v>0</v>
      </c>
      <c r="G50" s="185">
        <v>0</v>
      </c>
    </row>
    <row r="51" spans="1:7" ht="13.8" outlineLevel="1" thickTop="1" x14ac:dyDescent="0.25">
      <c r="A51" s="167"/>
      <c r="B51" s="174"/>
      <c r="C51" s="217"/>
      <c r="D51" s="204"/>
      <c r="E51" s="184"/>
      <c r="F51" s="184"/>
      <c r="G51" s="185"/>
    </row>
    <row r="52" spans="1:7" ht="13.8" outlineLevel="1" thickBot="1" x14ac:dyDescent="0.3">
      <c r="A52" s="218"/>
      <c r="B52" s="219"/>
      <c r="C52" s="220"/>
      <c r="D52" s="221"/>
      <c r="E52" s="222"/>
      <c r="F52" s="222"/>
      <c r="G52" s="223"/>
    </row>
    <row r="53" spans="1:7" outlineLevel="1" x14ac:dyDescent="0.25">
      <c r="A53" s="224"/>
      <c r="B53" s="190"/>
      <c r="C53" s="217"/>
      <c r="D53" s="225"/>
      <c r="E53" s="226"/>
      <c r="F53" s="226"/>
      <c r="G53" s="227"/>
    </row>
    <row r="54" spans="1:7" outlineLevel="1" x14ac:dyDescent="0.25"/>
    <row r="55" spans="1:7" outlineLevel="1" x14ac:dyDescent="0.25">
      <c r="A55" s="228" t="s">
        <v>218</v>
      </c>
      <c r="B55" s="48" t="s">
        <v>219</v>
      </c>
    </row>
    <row r="56" spans="1:7" outlineLevel="1" x14ac:dyDescent="0.25">
      <c r="B56" s="48" t="s">
        <v>220</v>
      </c>
    </row>
    <row r="57" spans="1:7" outlineLevel="1" x14ac:dyDescent="0.25">
      <c r="B57" s="229" t="s">
        <v>221</v>
      </c>
    </row>
    <row r="58" spans="1:7" outlineLevel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8"/>
  <sheetViews>
    <sheetView workbookViewId="0">
      <selection activeCell="B23" activeCellId="1" sqref="A1:A2 B23:B24"/>
    </sheetView>
  </sheetViews>
  <sheetFormatPr defaultRowHeight="13.2" x14ac:dyDescent="0.25"/>
  <cols>
    <col min="1" max="1" width="5.6640625" customWidth="1"/>
    <col min="2" max="2" width="55.33203125" bestFit="1" customWidth="1"/>
    <col min="3" max="3" width="12.44140625" bestFit="1" customWidth="1"/>
    <col min="4" max="6" width="13.6640625" customWidth="1"/>
    <col min="7" max="7" width="9.88671875" bestFit="1" customWidth="1"/>
  </cols>
  <sheetData>
    <row r="1" spans="1:6" x14ac:dyDescent="0.25">
      <c r="A1" s="278" t="s">
        <v>263</v>
      </c>
      <c r="B1" s="167"/>
      <c r="C1" s="167"/>
      <c r="D1" s="167"/>
      <c r="E1" s="167"/>
    </row>
    <row r="2" spans="1:6" ht="13.8" thickBot="1" x14ac:dyDescent="0.3">
      <c r="A2" s="279" t="s">
        <v>262</v>
      </c>
      <c r="B2" s="168"/>
      <c r="C2" s="168"/>
      <c r="D2" s="168"/>
      <c r="E2" s="168"/>
    </row>
    <row r="3" spans="1:6" ht="27" thickBot="1" x14ac:dyDescent="0.3">
      <c r="A3" s="169" t="s">
        <v>222</v>
      </c>
      <c r="B3" s="169"/>
      <c r="C3" s="169" t="s">
        <v>223</v>
      </c>
      <c r="D3" s="169"/>
      <c r="E3" s="169"/>
      <c r="F3" s="169"/>
    </row>
    <row r="4" spans="1:6" ht="18" customHeight="1" x14ac:dyDescent="0.25">
      <c r="A4" s="170"/>
      <c r="B4" s="170"/>
      <c r="C4" s="170"/>
      <c r="D4" s="276" t="s">
        <v>224</v>
      </c>
      <c r="E4" s="276"/>
      <c r="F4" s="171" t="s">
        <v>86</v>
      </c>
    </row>
    <row r="5" spans="1:6" ht="15" customHeight="1" thickBot="1" x14ac:dyDescent="0.3">
      <c r="A5" s="167" t="s">
        <v>168</v>
      </c>
      <c r="D5" s="172" t="s">
        <v>86</v>
      </c>
      <c r="E5" s="173" t="s">
        <v>123</v>
      </c>
      <c r="F5" s="173" t="s">
        <v>225</v>
      </c>
    </row>
    <row r="6" spans="1:6" x14ac:dyDescent="0.25">
      <c r="A6" s="167" t="s">
        <v>169</v>
      </c>
      <c r="B6" s="174" t="s">
        <v>129</v>
      </c>
      <c r="C6" s="175">
        <v>0</v>
      </c>
      <c r="D6" s="176">
        <v>1.0182461500731781</v>
      </c>
      <c r="E6" s="176">
        <v>1.0230839872669728</v>
      </c>
      <c r="F6" s="177">
        <v>1.791919377438039E-2</v>
      </c>
    </row>
    <row r="7" spans="1:6" x14ac:dyDescent="0.25">
      <c r="A7" s="167" t="s">
        <v>170</v>
      </c>
      <c r="D7" s="178"/>
      <c r="E7" s="178"/>
      <c r="F7" s="179"/>
    </row>
    <row r="8" spans="1:6" x14ac:dyDescent="0.25">
      <c r="A8" s="167" t="s">
        <v>171</v>
      </c>
      <c r="B8" s="174" t="s">
        <v>126</v>
      </c>
      <c r="C8" s="175">
        <v>0</v>
      </c>
      <c r="D8" s="176">
        <v>1.0286129790801486</v>
      </c>
      <c r="E8" s="176">
        <v>1.036779223962337</v>
      </c>
      <c r="F8" s="177">
        <v>2.7817050399010272E-2</v>
      </c>
    </row>
    <row r="9" spans="1:6" x14ac:dyDescent="0.25">
      <c r="A9" s="167" t="s">
        <v>172</v>
      </c>
      <c r="D9" s="178"/>
      <c r="E9" s="178"/>
      <c r="F9" s="179"/>
    </row>
    <row r="10" spans="1:6" x14ac:dyDescent="0.25">
      <c r="A10" s="167" t="s">
        <v>173</v>
      </c>
      <c r="B10" s="174" t="s">
        <v>127</v>
      </c>
      <c r="C10" s="175">
        <v>0</v>
      </c>
      <c r="D10" s="176">
        <v>1.0535746115460856</v>
      </c>
      <c r="E10" s="176">
        <v>1.0699729449745548</v>
      </c>
      <c r="F10" s="177">
        <v>5.0850325130240757E-2</v>
      </c>
    </row>
    <row r="11" spans="1:6" x14ac:dyDescent="0.25">
      <c r="A11" s="180" t="s">
        <v>174</v>
      </c>
      <c r="B11" s="181"/>
      <c r="C11" s="181"/>
      <c r="D11" s="181"/>
      <c r="E11" s="181"/>
      <c r="F11" s="181"/>
    </row>
    <row r="12" spans="1:6" x14ac:dyDescent="0.25">
      <c r="A12" s="167" t="s">
        <v>175</v>
      </c>
    </row>
    <row r="13" spans="1:6" x14ac:dyDescent="0.25">
      <c r="A13" s="167" t="s">
        <v>176</v>
      </c>
      <c r="B13" s="182" t="s">
        <v>226</v>
      </c>
      <c r="C13" s="183" t="s">
        <v>223</v>
      </c>
      <c r="D13" s="184">
        <v>0</v>
      </c>
      <c r="E13" s="184">
        <v>0</v>
      </c>
      <c r="F13" s="185">
        <v>0</v>
      </c>
    </row>
    <row r="14" spans="1:6" x14ac:dyDescent="0.25">
      <c r="A14" s="167" t="s">
        <v>178</v>
      </c>
      <c r="B14" s="186" t="s">
        <v>227</v>
      </c>
      <c r="C14" s="187">
        <v>3826.2242500000002</v>
      </c>
      <c r="D14" s="184">
        <v>0</v>
      </c>
      <c r="E14" s="184">
        <v>0</v>
      </c>
      <c r="F14" s="185">
        <v>0</v>
      </c>
    </row>
    <row r="15" spans="1:6" x14ac:dyDescent="0.25">
      <c r="A15" s="167" t="s">
        <v>179</v>
      </c>
      <c r="B15" s="186" t="s">
        <v>228</v>
      </c>
      <c r="C15" s="187">
        <v>25147188.64039357</v>
      </c>
      <c r="D15" s="188"/>
      <c r="E15" s="184">
        <v>0</v>
      </c>
      <c r="F15" s="185">
        <v>0</v>
      </c>
    </row>
    <row r="16" spans="1:6" x14ac:dyDescent="0.25">
      <c r="A16" s="167" t="s">
        <v>180</v>
      </c>
      <c r="B16" s="186" t="s">
        <v>229</v>
      </c>
      <c r="C16" s="189">
        <v>0.75026539146212468</v>
      </c>
      <c r="D16" s="184"/>
      <c r="E16" s="184">
        <v>0</v>
      </c>
      <c r="F16" s="185">
        <v>0</v>
      </c>
    </row>
    <row r="17" spans="1:10" ht="13.8" thickBot="1" x14ac:dyDescent="0.3">
      <c r="A17" s="167" t="s">
        <v>181</v>
      </c>
      <c r="B17" s="190" t="s">
        <v>230</v>
      </c>
      <c r="C17" s="191">
        <v>18.750594835533484</v>
      </c>
      <c r="D17" s="184"/>
      <c r="E17" s="184">
        <v>0</v>
      </c>
      <c r="F17" s="185">
        <v>0</v>
      </c>
    </row>
    <row r="18" spans="1:10" ht="13.8" thickTop="1" x14ac:dyDescent="0.25">
      <c r="A18" s="180" t="s">
        <v>182</v>
      </c>
      <c r="B18" s="181"/>
      <c r="C18" s="181"/>
      <c r="D18" s="181"/>
      <c r="E18" s="181"/>
      <c r="F18" s="181"/>
    </row>
    <row r="19" spans="1:10" x14ac:dyDescent="0.25">
      <c r="A19" s="167" t="s">
        <v>183</v>
      </c>
    </row>
    <row r="20" spans="1:10" x14ac:dyDescent="0.25">
      <c r="A20" s="167" t="s">
        <v>184</v>
      </c>
      <c r="B20" s="192" t="s">
        <v>231</v>
      </c>
      <c r="C20" s="183"/>
      <c r="D20" s="184"/>
      <c r="E20" s="184">
        <v>0</v>
      </c>
      <c r="F20" s="185">
        <v>0</v>
      </c>
    </row>
    <row r="21" spans="1:10" x14ac:dyDescent="0.25">
      <c r="A21" s="167" t="s">
        <v>185</v>
      </c>
      <c r="B21" s="174" t="s">
        <v>232</v>
      </c>
      <c r="D21" s="175">
        <v>116027434</v>
      </c>
      <c r="E21" s="184">
        <v>0</v>
      </c>
      <c r="F21" s="185">
        <v>0</v>
      </c>
    </row>
    <row r="22" spans="1:10" x14ac:dyDescent="0.25">
      <c r="A22" s="167" t="s">
        <v>187</v>
      </c>
    </row>
    <row r="23" spans="1:10" x14ac:dyDescent="0.25">
      <c r="A23" s="167" t="s">
        <v>188</v>
      </c>
      <c r="B23" s="193" t="s">
        <v>233</v>
      </c>
      <c r="C23" s="231">
        <v>2282100</v>
      </c>
      <c r="D23" s="184">
        <v>0</v>
      </c>
      <c r="E23" s="184">
        <v>0</v>
      </c>
      <c r="F23" s="185">
        <v>0</v>
      </c>
      <c r="G23" s="194"/>
      <c r="H23" s="195"/>
      <c r="J23" s="194"/>
    </row>
    <row r="24" spans="1:10" x14ac:dyDescent="0.25">
      <c r="A24" s="167" t="s">
        <v>190</v>
      </c>
      <c r="B24" s="193" t="s">
        <v>234</v>
      </c>
      <c r="C24" s="231">
        <v>586976</v>
      </c>
      <c r="D24" s="184">
        <v>0</v>
      </c>
      <c r="E24" s="184">
        <v>0</v>
      </c>
      <c r="F24" s="185">
        <v>0</v>
      </c>
      <c r="G24" s="194"/>
      <c r="H24" s="195"/>
      <c r="J24" s="194"/>
    </row>
    <row r="25" spans="1:10" x14ac:dyDescent="0.25">
      <c r="A25" s="167" t="s">
        <v>191</v>
      </c>
      <c r="B25" s="193" t="s">
        <v>235</v>
      </c>
      <c r="C25" s="231">
        <v>4643301</v>
      </c>
      <c r="D25" s="184">
        <v>0</v>
      </c>
      <c r="E25" s="184">
        <v>0</v>
      </c>
      <c r="F25" s="185">
        <v>0</v>
      </c>
      <c r="G25" s="194"/>
      <c r="H25" s="195"/>
      <c r="J25" s="194"/>
    </row>
    <row r="26" spans="1:10" x14ac:dyDescent="0.25">
      <c r="A26" s="167" t="s">
        <v>192</v>
      </c>
      <c r="B26" s="193" t="s">
        <v>236</v>
      </c>
      <c r="C26" s="231">
        <v>-19451</v>
      </c>
      <c r="D26" s="184">
        <v>0</v>
      </c>
      <c r="E26" s="184">
        <v>0</v>
      </c>
      <c r="F26" s="185">
        <v>0</v>
      </c>
      <c r="J26" s="194"/>
    </row>
    <row r="27" spans="1:10" x14ac:dyDescent="0.25">
      <c r="A27" s="167" t="s">
        <v>193</v>
      </c>
      <c r="B27" s="193" t="s">
        <v>237</v>
      </c>
      <c r="C27" s="231">
        <v>-77259</v>
      </c>
      <c r="D27" s="184">
        <v>0</v>
      </c>
      <c r="E27" s="184">
        <v>0</v>
      </c>
      <c r="F27" s="185">
        <v>0</v>
      </c>
      <c r="H27" s="194"/>
    </row>
    <row r="28" spans="1:10" x14ac:dyDescent="0.25">
      <c r="A28" s="167" t="s">
        <v>194</v>
      </c>
      <c r="B28" s="193" t="s">
        <v>238</v>
      </c>
      <c r="C28" s="231">
        <v>-54514</v>
      </c>
      <c r="D28" s="184">
        <v>0</v>
      </c>
      <c r="E28" s="184">
        <v>0</v>
      </c>
      <c r="F28" s="185">
        <v>0</v>
      </c>
    </row>
    <row r="29" spans="1:10" x14ac:dyDescent="0.25">
      <c r="A29" s="167" t="s">
        <v>195</v>
      </c>
      <c r="B29" s="196" t="s">
        <v>239</v>
      </c>
      <c r="D29" s="197">
        <v>7361153</v>
      </c>
      <c r="E29" s="184">
        <v>0</v>
      </c>
      <c r="F29" s="185">
        <v>0</v>
      </c>
    </row>
    <row r="30" spans="1:10" x14ac:dyDescent="0.25">
      <c r="A30" s="167" t="s">
        <v>196</v>
      </c>
      <c r="J30" s="194"/>
    </row>
    <row r="31" spans="1:10" ht="13.8" thickBot="1" x14ac:dyDescent="0.3">
      <c r="A31" s="167" t="s">
        <v>197</v>
      </c>
      <c r="B31" s="190" t="s">
        <v>240</v>
      </c>
      <c r="C31" s="198"/>
      <c r="D31" s="199">
        <v>123388587</v>
      </c>
      <c r="E31" s="184">
        <v>0</v>
      </c>
      <c r="F31" s="185">
        <v>0</v>
      </c>
    </row>
    <row r="32" spans="1:10" ht="13.8" thickTop="1" x14ac:dyDescent="0.25">
      <c r="A32" s="180" t="s">
        <v>198</v>
      </c>
      <c r="B32" s="181"/>
      <c r="C32" s="181"/>
      <c r="D32" s="181"/>
      <c r="E32" s="181"/>
      <c r="F32" s="181"/>
    </row>
    <row r="33" spans="1:6" x14ac:dyDescent="0.25">
      <c r="A33" s="167" t="s">
        <v>199</v>
      </c>
    </row>
    <row r="34" spans="1:6" x14ac:dyDescent="0.25">
      <c r="A34" s="167" t="s">
        <v>200</v>
      </c>
      <c r="B34" s="200" t="s">
        <v>241</v>
      </c>
      <c r="C34" s="201" t="s">
        <v>223</v>
      </c>
      <c r="D34" s="184">
        <v>0</v>
      </c>
      <c r="E34" s="184">
        <v>0</v>
      </c>
      <c r="F34" s="185">
        <v>0</v>
      </c>
    </row>
    <row r="35" spans="1:6" x14ac:dyDescent="0.25">
      <c r="A35" s="167" t="s">
        <v>201</v>
      </c>
      <c r="B35" s="174" t="s">
        <v>10</v>
      </c>
      <c r="C35" s="175">
        <v>116027434</v>
      </c>
      <c r="D35" s="184">
        <v>0</v>
      </c>
      <c r="E35" s="184">
        <v>0</v>
      </c>
      <c r="F35" s="185">
        <v>0</v>
      </c>
    </row>
    <row r="36" spans="1:6" x14ac:dyDescent="0.25">
      <c r="A36" s="167" t="s">
        <v>202</v>
      </c>
      <c r="B36" s="174" t="s">
        <v>151</v>
      </c>
      <c r="C36" s="202">
        <v>4167624</v>
      </c>
      <c r="D36" s="184">
        <v>0</v>
      </c>
      <c r="E36" s="184">
        <v>0</v>
      </c>
      <c r="F36" s="185">
        <v>0</v>
      </c>
    </row>
    <row r="37" spans="1:6" x14ac:dyDescent="0.25">
      <c r="A37" s="167" t="s">
        <v>203</v>
      </c>
      <c r="B37" s="174" t="s">
        <v>152</v>
      </c>
      <c r="C37" s="175">
        <v>120195058</v>
      </c>
      <c r="D37" s="184">
        <v>0</v>
      </c>
      <c r="E37" s="184">
        <v>0</v>
      </c>
      <c r="F37" s="185">
        <v>0</v>
      </c>
    </row>
    <row r="38" spans="1:6" x14ac:dyDescent="0.25">
      <c r="A38" s="167" t="s">
        <v>204</v>
      </c>
      <c r="B38" s="174" t="s">
        <v>153</v>
      </c>
      <c r="C38" s="175">
        <v>-109763891</v>
      </c>
      <c r="D38" s="184">
        <v>0</v>
      </c>
      <c r="E38" s="184">
        <v>0</v>
      </c>
      <c r="F38" s="185">
        <v>0</v>
      </c>
    </row>
    <row r="39" spans="1:6" x14ac:dyDescent="0.25">
      <c r="A39" s="167" t="s">
        <v>205</v>
      </c>
      <c r="B39" s="174" t="s">
        <v>154</v>
      </c>
      <c r="C39" s="175">
        <v>-123235</v>
      </c>
      <c r="D39" s="184">
        <v>0</v>
      </c>
      <c r="E39" s="184">
        <v>0</v>
      </c>
      <c r="F39" s="185">
        <v>0</v>
      </c>
    </row>
    <row r="40" spans="1:6" x14ac:dyDescent="0.25">
      <c r="A40" s="167" t="s">
        <v>206</v>
      </c>
      <c r="B40" s="174" t="s">
        <v>155</v>
      </c>
      <c r="C40" s="202">
        <v>-4434307</v>
      </c>
      <c r="D40" s="184">
        <v>0</v>
      </c>
      <c r="E40" s="184">
        <v>0</v>
      </c>
      <c r="F40" s="185">
        <v>0</v>
      </c>
    </row>
    <row r="41" spans="1:6" ht="13.8" thickBot="1" x14ac:dyDescent="0.3">
      <c r="A41" s="167" t="s">
        <v>207</v>
      </c>
      <c r="B41" s="174" t="s">
        <v>156</v>
      </c>
      <c r="C41" s="191">
        <v>5873625</v>
      </c>
      <c r="D41" s="184">
        <v>0</v>
      </c>
      <c r="E41" s="184">
        <v>0</v>
      </c>
      <c r="F41" s="185">
        <v>0</v>
      </c>
    </row>
    <row r="42" spans="1:6" ht="13.8" thickTop="1" x14ac:dyDescent="0.25">
      <c r="A42" s="167" t="s">
        <v>208</v>
      </c>
      <c r="B42" s="174" t="s">
        <v>158</v>
      </c>
      <c r="D42" s="203">
        <v>5.0622726001162792E-2</v>
      </c>
      <c r="E42" s="184">
        <v>0</v>
      </c>
      <c r="F42" s="185">
        <v>0</v>
      </c>
    </row>
    <row r="43" spans="1:6" x14ac:dyDescent="0.25">
      <c r="A43" s="180" t="s">
        <v>209</v>
      </c>
      <c r="B43" s="181"/>
      <c r="C43" s="181"/>
      <c r="D43" s="181"/>
      <c r="E43" s="181"/>
      <c r="F43" s="181"/>
    </row>
    <row r="44" spans="1:6" x14ac:dyDescent="0.25">
      <c r="A44" s="167" t="s">
        <v>210</v>
      </c>
    </row>
    <row r="45" spans="1:6" x14ac:dyDescent="0.25">
      <c r="A45" s="167" t="s">
        <v>211</v>
      </c>
      <c r="B45" s="182" t="s">
        <v>242</v>
      </c>
      <c r="C45" s="183" t="s">
        <v>223</v>
      </c>
      <c r="D45" s="184">
        <v>0</v>
      </c>
      <c r="E45" s="184">
        <v>0</v>
      </c>
      <c r="F45" s="185">
        <v>0</v>
      </c>
    </row>
    <row r="46" spans="1:6" x14ac:dyDescent="0.25">
      <c r="A46" s="167" t="s">
        <v>212</v>
      </c>
      <c r="B46" s="174" t="s">
        <v>160</v>
      </c>
      <c r="C46" s="175">
        <v>110030574.08499999</v>
      </c>
      <c r="D46" s="184">
        <v>0</v>
      </c>
      <c r="E46" s="184">
        <v>0</v>
      </c>
      <c r="F46" s="185">
        <v>0</v>
      </c>
    </row>
    <row r="47" spans="1:6" x14ac:dyDescent="0.25">
      <c r="A47" s="167" t="s">
        <v>213</v>
      </c>
      <c r="B47" s="174" t="s">
        <v>161</v>
      </c>
      <c r="C47" s="175">
        <v>109763891.08499999</v>
      </c>
      <c r="D47" s="184">
        <v>0</v>
      </c>
      <c r="E47" s="184">
        <v>0</v>
      </c>
      <c r="F47" s="185">
        <v>0</v>
      </c>
    </row>
    <row r="48" spans="1:6" x14ac:dyDescent="0.25">
      <c r="A48" s="167" t="s">
        <v>214</v>
      </c>
      <c r="B48" s="174" t="s">
        <v>162</v>
      </c>
      <c r="C48" s="184">
        <v>1.0024296059238049</v>
      </c>
      <c r="D48" s="184">
        <v>0</v>
      </c>
      <c r="E48" s="184">
        <v>0</v>
      </c>
      <c r="F48" s="185">
        <v>0</v>
      </c>
    </row>
  </sheetData>
  <mergeCells count="1">
    <mergeCell ref="D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67"/>
  <sheetViews>
    <sheetView zoomScale="90" zoomScaleNormal="90" workbookViewId="0">
      <pane xSplit="2" ySplit="7" topLeftCell="G8" activePane="bottomRight" state="frozen"/>
      <selection sqref="A1:XFD1487"/>
      <selection pane="topRight" sqref="A1:XFD1487"/>
      <selection pane="bottomLeft" sqref="A1:XFD1487"/>
      <selection pane="bottomRight" activeCell="A2" sqref="A1:A2"/>
    </sheetView>
  </sheetViews>
  <sheetFormatPr defaultRowHeight="13.8" outlineLevelCol="1" x14ac:dyDescent="0.3"/>
  <cols>
    <col min="1" max="1" width="50.77734375" style="245" customWidth="1"/>
    <col min="2" max="2" width="39.21875" style="245" bestFit="1" customWidth="1"/>
    <col min="3" max="6" width="12.6640625" style="245" customWidth="1" outlineLevel="1"/>
    <col min="7" max="7" width="12.6640625" style="245" customWidth="1"/>
    <col min="8" max="9" width="14.5546875" style="245" bestFit="1" customWidth="1"/>
    <col min="10" max="16384" width="8.88671875" style="245"/>
  </cols>
  <sheetData>
    <row r="1" spans="1:9" x14ac:dyDescent="0.3">
      <c r="A1" s="278" t="s">
        <v>264</v>
      </c>
    </row>
    <row r="2" spans="1:9" ht="14.4" thickBot="1" x14ac:dyDescent="0.35">
      <c r="A2" s="279" t="s">
        <v>262</v>
      </c>
    </row>
    <row r="6" spans="1:9" x14ac:dyDescent="0.3">
      <c r="B6" s="246"/>
      <c r="C6" s="255"/>
      <c r="D6" s="255"/>
      <c r="E6" s="255"/>
      <c r="F6" s="255"/>
      <c r="G6" s="258" t="s">
        <v>255</v>
      </c>
      <c r="H6" s="258" t="s">
        <v>255</v>
      </c>
      <c r="I6" s="258" t="s">
        <v>255</v>
      </c>
    </row>
    <row r="7" spans="1:9" s="244" customFormat="1" x14ac:dyDescent="0.3">
      <c r="B7" s="271" t="s">
        <v>253</v>
      </c>
      <c r="C7" s="275" t="s">
        <v>254</v>
      </c>
      <c r="D7" s="275" t="s">
        <v>46</v>
      </c>
      <c r="E7" s="275" t="s">
        <v>47</v>
      </c>
      <c r="F7" s="275" t="s">
        <v>48</v>
      </c>
      <c r="G7" s="275" t="s">
        <v>49</v>
      </c>
      <c r="H7" s="275" t="s">
        <v>50</v>
      </c>
      <c r="I7" s="275" t="s">
        <v>51</v>
      </c>
    </row>
    <row r="8" spans="1:9" x14ac:dyDescent="0.3">
      <c r="B8" s="271"/>
      <c r="C8" s="275"/>
      <c r="D8" s="275"/>
      <c r="E8" s="275"/>
      <c r="F8" s="275"/>
      <c r="G8" s="275"/>
      <c r="H8" s="275"/>
      <c r="I8" s="275"/>
    </row>
    <row r="9" spans="1:9" x14ac:dyDescent="0.3">
      <c r="B9" s="274" t="s">
        <v>52</v>
      </c>
      <c r="C9" s="265"/>
      <c r="D9" s="265"/>
      <c r="E9" s="265"/>
      <c r="F9" s="265"/>
      <c r="G9" s="265"/>
      <c r="H9" s="265"/>
      <c r="I9" s="265"/>
    </row>
    <row r="10" spans="1:9" x14ac:dyDescent="0.3">
      <c r="A10" s="257" t="str">
        <f>CONCATENATE("CILC-1T",B10)</f>
        <v>CILC-1TE:[]</v>
      </c>
      <c r="B10" s="268" t="s">
        <v>53</v>
      </c>
      <c r="C10" s="265"/>
      <c r="D10" s="265"/>
      <c r="E10" s="265"/>
      <c r="F10" s="265"/>
      <c r="G10" s="265"/>
      <c r="H10" s="265"/>
      <c r="I10" s="265"/>
    </row>
    <row r="11" spans="1:9" x14ac:dyDescent="0.3">
      <c r="A11" s="257" t="str">
        <f>CONCATENATE("CILC-1T_",B11)</f>
        <v>CILC-1T_     G:[Delivered to Billed Sales Factor - Retail]</v>
      </c>
      <c r="B11" s="267" t="s">
        <v>54</v>
      </c>
      <c r="C11" s="273">
        <v>0.99904506259175596</v>
      </c>
      <c r="D11" s="273">
        <v>1.0026729002704</v>
      </c>
      <c r="E11" s="273">
        <v>1.00040278170264</v>
      </c>
      <c r="F11" s="273">
        <v>0.99939262901847903</v>
      </c>
      <c r="G11" s="273">
        <v>0.99947403548985203</v>
      </c>
      <c r="H11" s="273">
        <v>1.0001380527661401</v>
      </c>
      <c r="I11" s="273">
        <v>1.00026897996852</v>
      </c>
    </row>
    <row r="12" spans="1:9" x14ac:dyDescent="0.3">
      <c r="A12" s="257" t="str">
        <f t="shared" ref="A12:A31" si="0">CONCATENATE("CILC-1T_",B12)</f>
        <v>CILC-1T_     I:[Delivered to Billed Sales Factor - Wholesale]</v>
      </c>
      <c r="B12" s="268" t="s">
        <v>55</v>
      </c>
      <c r="C12" s="266">
        <v>0</v>
      </c>
      <c r="D12" s="266">
        <v>0</v>
      </c>
      <c r="E12" s="266">
        <v>0</v>
      </c>
      <c r="F12" s="266">
        <v>0</v>
      </c>
      <c r="G12" s="266">
        <v>0</v>
      </c>
      <c r="H12" s="266">
        <v>0</v>
      </c>
      <c r="I12" s="266">
        <v>0</v>
      </c>
    </row>
    <row r="13" spans="1:9" x14ac:dyDescent="0.3">
      <c r="A13" s="257" t="str">
        <f t="shared" si="0"/>
        <v>CILC-1T_K:[Delivered to Billed Sales Factor - to use]</v>
      </c>
      <c r="B13" s="268" t="s">
        <v>56</v>
      </c>
      <c r="C13" s="266">
        <v>0.99904506259175596</v>
      </c>
      <c r="D13" s="266">
        <v>1.0026729002704</v>
      </c>
      <c r="E13" s="266">
        <v>1.00040278170264</v>
      </c>
      <c r="F13" s="266">
        <v>0.99939262901847903</v>
      </c>
      <c r="G13" s="266">
        <v>0.99947403548985203</v>
      </c>
      <c r="H13" s="266">
        <v>1.0001380527661401</v>
      </c>
      <c r="I13" s="266">
        <v>1.00026897996852</v>
      </c>
    </row>
    <row r="14" spans="1:9" x14ac:dyDescent="0.3">
      <c r="A14" s="257" t="str">
        <f t="shared" si="0"/>
        <v>CILC-1T_L:[]</v>
      </c>
      <c r="B14" s="268" t="s">
        <v>57</v>
      </c>
      <c r="C14" s="265"/>
      <c r="D14" s="265"/>
      <c r="E14" s="265"/>
      <c r="F14" s="265"/>
      <c r="G14" s="265"/>
      <c r="H14" s="265"/>
      <c r="I14" s="265"/>
    </row>
    <row r="15" spans="1:9" x14ac:dyDescent="0.3">
      <c r="A15" s="257" t="str">
        <f t="shared" si="0"/>
        <v>CILC-1T_M:[Billed Sales - KWH - Monthly]</v>
      </c>
      <c r="B15" s="268" t="s">
        <v>58</v>
      </c>
      <c r="C15" s="266">
        <v>1352431246</v>
      </c>
      <c r="D15" s="266">
        <v>1317537584</v>
      </c>
      <c r="E15" s="266">
        <v>1366653995</v>
      </c>
      <c r="F15" s="266">
        <v>1401306707</v>
      </c>
      <c r="G15" s="266">
        <v>1478278060</v>
      </c>
      <c r="H15" s="266">
        <v>1508335314</v>
      </c>
      <c r="I15" s="266">
        <v>1532421391</v>
      </c>
    </row>
    <row r="16" spans="1:9" x14ac:dyDescent="0.3">
      <c r="A16" s="257" t="str">
        <f t="shared" si="0"/>
        <v>CILC-1T_N:[Billed Sales - KWH - Latest 12]</v>
      </c>
      <c r="B16" s="268" t="s">
        <v>59</v>
      </c>
      <c r="C16" s="266">
        <v>16256711597</v>
      </c>
      <c r="D16" s="266">
        <v>16011350469</v>
      </c>
      <c r="E16" s="266">
        <v>16063658778</v>
      </c>
      <c r="F16" s="266">
        <v>16525689129</v>
      </c>
      <c r="G16" s="266">
        <v>17420730670</v>
      </c>
      <c r="H16" s="266">
        <v>17939775613</v>
      </c>
      <c r="I16" s="266">
        <v>18261160976</v>
      </c>
    </row>
    <row r="17" spans="1:9" x14ac:dyDescent="0.3">
      <c r="A17" s="257" t="str">
        <f t="shared" si="0"/>
        <v>CILC-1T_O:[Delivered Sales - KWH]</v>
      </c>
      <c r="B17" s="268" t="s">
        <v>60</v>
      </c>
      <c r="C17" s="266">
        <v>1351139758.81111</v>
      </c>
      <c r="D17" s="266">
        <v>1321059230.5645399</v>
      </c>
      <c r="E17" s="266">
        <v>1367204458.2230301</v>
      </c>
      <c r="F17" s="266">
        <v>1400455593.96995</v>
      </c>
      <c r="G17" s="266">
        <v>1477500538.2043099</v>
      </c>
      <c r="H17" s="266">
        <v>1508543543.86237</v>
      </c>
      <c r="I17" s="266">
        <v>1532833581.6575201</v>
      </c>
    </row>
    <row r="18" spans="1:9" x14ac:dyDescent="0.3">
      <c r="A18" s="257" t="str">
        <f t="shared" si="0"/>
        <v>CILC-1T_P:[]</v>
      </c>
      <c r="B18" s="268" t="s">
        <v>61</v>
      </c>
      <c r="C18" s="265"/>
      <c r="D18" s="265"/>
      <c r="E18" s="265"/>
      <c r="F18" s="265"/>
      <c r="G18" s="265"/>
      <c r="H18" s="265"/>
      <c r="I18" s="265"/>
    </row>
    <row r="19" spans="1:9" x14ac:dyDescent="0.3">
      <c r="A19" s="257" t="str">
        <f t="shared" si="0"/>
        <v>CILC-1T_Q:[Voltage Level % - Transmission - KWH]</v>
      </c>
      <c r="B19" s="272" t="s">
        <v>62</v>
      </c>
      <c r="C19" s="269">
        <v>1</v>
      </c>
      <c r="D19" s="269">
        <v>1</v>
      </c>
      <c r="E19" s="269">
        <v>1</v>
      </c>
      <c r="F19" s="269">
        <v>1</v>
      </c>
      <c r="G19" s="269">
        <v>1</v>
      </c>
      <c r="H19" s="269">
        <v>1</v>
      </c>
      <c r="I19" s="269">
        <v>1</v>
      </c>
    </row>
    <row r="20" spans="1:9" x14ac:dyDescent="0.3">
      <c r="A20" s="257" t="str">
        <f t="shared" si="0"/>
        <v>CILC-1T_R:[Voltage Level % - Primary - KWH]</v>
      </c>
      <c r="B20" s="272" t="s">
        <v>63</v>
      </c>
      <c r="C20" s="269">
        <v>0</v>
      </c>
      <c r="D20" s="269">
        <v>0</v>
      </c>
      <c r="E20" s="269">
        <v>0</v>
      </c>
      <c r="F20" s="269">
        <v>0</v>
      </c>
      <c r="G20" s="269">
        <v>0</v>
      </c>
      <c r="H20" s="269">
        <v>0</v>
      </c>
      <c r="I20" s="269">
        <v>0</v>
      </c>
    </row>
    <row r="21" spans="1:9" x14ac:dyDescent="0.3">
      <c r="A21" s="257" t="str">
        <f t="shared" si="0"/>
        <v>CILC-1T_S:[Voltage Level % - Secondary - KWH]</v>
      </c>
      <c r="B21" s="272" t="s">
        <v>64</v>
      </c>
      <c r="C21" s="269">
        <v>0</v>
      </c>
      <c r="D21" s="269">
        <v>0</v>
      </c>
      <c r="E21" s="269">
        <v>0</v>
      </c>
      <c r="F21" s="269">
        <v>0</v>
      </c>
      <c r="G21" s="269">
        <v>0</v>
      </c>
      <c r="H21" s="269">
        <v>0</v>
      </c>
      <c r="I21" s="269">
        <v>0</v>
      </c>
    </row>
    <row r="22" spans="1:9" x14ac:dyDescent="0.3">
      <c r="A22" s="257" t="str">
        <f t="shared" si="0"/>
        <v>CILC-1T_T:[]</v>
      </c>
      <c r="B22" s="268" t="s">
        <v>65</v>
      </c>
      <c r="C22" s="265"/>
      <c r="D22" s="265"/>
      <c r="E22" s="265"/>
      <c r="F22" s="265"/>
      <c r="G22" s="265"/>
      <c r="H22" s="265"/>
      <c r="I22" s="265"/>
    </row>
    <row r="23" spans="1:9" x14ac:dyDescent="0.3">
      <c r="A23" s="257" t="str">
        <f t="shared" si="0"/>
        <v>CILC-1T_U:[Delivered Sales - Transmission - KWH]</v>
      </c>
      <c r="B23" s="270" t="s">
        <v>66</v>
      </c>
      <c r="C23" s="266">
        <v>1351139758.81111</v>
      </c>
      <c r="D23" s="266">
        <v>1321059230.5645399</v>
      </c>
      <c r="E23" s="266">
        <v>1367204458.2230301</v>
      </c>
      <c r="F23" s="266">
        <v>1400455593.96995</v>
      </c>
      <c r="G23" s="266">
        <v>1477500538.2043099</v>
      </c>
      <c r="H23" s="266">
        <v>1508543543.86237</v>
      </c>
      <c r="I23" s="266">
        <v>1532833581.6575201</v>
      </c>
    </row>
    <row r="24" spans="1:9" x14ac:dyDescent="0.3">
      <c r="A24" s="257" t="str">
        <f t="shared" si="0"/>
        <v>CILC-1T_V:[Delivered Sales - Primary - KWH]</v>
      </c>
      <c r="B24" s="270" t="s">
        <v>67</v>
      </c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</row>
    <row r="25" spans="1:9" x14ac:dyDescent="0.3">
      <c r="A25" s="257" t="str">
        <f t="shared" si="0"/>
        <v>CILC-1T_W:[Delivered Sales - Secondary - KWH]</v>
      </c>
      <c r="B25" s="270" t="s">
        <v>68</v>
      </c>
      <c r="C25" s="266">
        <v>0</v>
      </c>
      <c r="D25" s="266">
        <v>0</v>
      </c>
      <c r="E25" s="266">
        <v>0</v>
      </c>
      <c r="F25" s="266">
        <v>0</v>
      </c>
      <c r="G25" s="266">
        <v>0</v>
      </c>
      <c r="H25" s="266">
        <v>0</v>
      </c>
      <c r="I25" s="266">
        <v>0</v>
      </c>
    </row>
    <row r="26" spans="1:9" x14ac:dyDescent="0.3">
      <c r="A26" s="257" t="str">
        <f t="shared" si="0"/>
        <v>CILC-1T_X:[]</v>
      </c>
      <c r="B26" s="268" t="s">
        <v>69</v>
      </c>
      <c r="C26" s="265"/>
      <c r="D26" s="265"/>
      <c r="E26" s="265"/>
      <c r="F26" s="265"/>
      <c r="G26" s="265"/>
      <c r="H26" s="265"/>
      <c r="I26" s="265"/>
    </row>
    <row r="27" spans="1:9" x14ac:dyDescent="0.3">
      <c r="A27" s="257" t="str">
        <f t="shared" si="0"/>
        <v>CILC-1T_Y:[Delivered Sales - Transmission - MWH]</v>
      </c>
      <c r="B27" s="270" t="s">
        <v>70</v>
      </c>
      <c r="C27" s="266">
        <v>1351139.7588111099</v>
      </c>
      <c r="D27" s="266">
        <v>1321059.23056454</v>
      </c>
      <c r="E27" s="266">
        <v>1367204.45822303</v>
      </c>
      <c r="F27" s="266">
        <v>1400455.59396995</v>
      </c>
      <c r="G27" s="266">
        <v>1477500.53820431</v>
      </c>
      <c r="H27" s="266">
        <v>1508543.5438623701</v>
      </c>
      <c r="I27" s="266">
        <v>1532833.58165752</v>
      </c>
    </row>
    <row r="28" spans="1:9" x14ac:dyDescent="0.3">
      <c r="A28" s="257" t="str">
        <f t="shared" si="0"/>
        <v>CILC-1T_Z:[Delivered Sales - Primary - MWH]</v>
      </c>
      <c r="B28" s="270" t="s">
        <v>71</v>
      </c>
      <c r="C28" s="266">
        <v>0</v>
      </c>
      <c r="D28" s="266">
        <v>0</v>
      </c>
      <c r="E28" s="266">
        <v>0</v>
      </c>
      <c r="F28" s="266">
        <v>0</v>
      </c>
      <c r="G28" s="266">
        <v>0</v>
      </c>
      <c r="H28" s="266">
        <v>0</v>
      </c>
      <c r="I28" s="266">
        <v>0</v>
      </c>
    </row>
    <row r="29" spans="1:9" x14ac:dyDescent="0.3">
      <c r="A29" s="257" t="str">
        <f t="shared" si="0"/>
        <v>CILC-1T_AA:[Delivered Sales - Secondary - MWH]</v>
      </c>
      <c r="B29" s="270" t="s">
        <v>72</v>
      </c>
      <c r="C29" s="266">
        <v>0</v>
      </c>
      <c r="D29" s="266">
        <v>0</v>
      </c>
      <c r="E29" s="266">
        <v>0</v>
      </c>
      <c r="F29" s="266">
        <v>0</v>
      </c>
      <c r="G29" s="266">
        <v>0</v>
      </c>
      <c r="H29" s="266">
        <v>0</v>
      </c>
      <c r="I29" s="266">
        <v>0</v>
      </c>
    </row>
    <row r="30" spans="1:9" x14ac:dyDescent="0.3">
      <c r="A30" s="257" t="str">
        <f t="shared" si="0"/>
        <v>CILC-1T_AB:[]</v>
      </c>
      <c r="B30" s="268" t="s">
        <v>73</v>
      </c>
      <c r="C30" s="265"/>
      <c r="D30" s="265"/>
      <c r="E30" s="265"/>
      <c r="F30" s="265"/>
      <c r="G30" s="265"/>
      <c r="H30" s="265"/>
      <c r="I30" s="265"/>
    </row>
    <row r="31" spans="1:9" x14ac:dyDescent="0.3">
      <c r="A31" s="257" t="str">
        <f t="shared" si="0"/>
        <v>CILC-1T_AC:[]</v>
      </c>
      <c r="B31" s="268" t="s">
        <v>74</v>
      </c>
      <c r="C31" s="266">
        <v>0</v>
      </c>
      <c r="D31" s="266">
        <v>0</v>
      </c>
      <c r="E31" s="266">
        <v>0</v>
      </c>
      <c r="F31" s="266">
        <v>0</v>
      </c>
      <c r="G31" s="266">
        <v>0</v>
      </c>
      <c r="H31" s="266">
        <v>0</v>
      </c>
      <c r="I31" s="266">
        <v>0</v>
      </c>
    </row>
    <row r="32" spans="1:9" x14ac:dyDescent="0.3">
      <c r="B32" s="274" t="s">
        <v>75</v>
      </c>
      <c r="C32" s="265"/>
      <c r="D32" s="265"/>
      <c r="E32" s="265"/>
      <c r="F32" s="265"/>
      <c r="G32" s="265"/>
      <c r="H32" s="265"/>
      <c r="I32" s="265"/>
    </row>
    <row r="33" spans="1:9" x14ac:dyDescent="0.3">
      <c r="A33" s="257" t="str">
        <f>CONCATENATE("GSLD(T)-3_",B33)</f>
        <v>GSLD(T)-3_E:[]</v>
      </c>
      <c r="B33" s="268" t="s">
        <v>53</v>
      </c>
      <c r="C33" s="265"/>
      <c r="D33" s="265"/>
      <c r="E33" s="265"/>
      <c r="F33" s="265"/>
      <c r="G33" s="265"/>
      <c r="H33" s="265"/>
      <c r="I33" s="265"/>
    </row>
    <row r="34" spans="1:9" x14ac:dyDescent="0.3">
      <c r="A34" s="257" t="str">
        <f t="shared" ref="A34:A54" si="1">CONCATENATE("GSLD(T)-3_",B34)</f>
        <v>GSLD(T)-3_     G:[Delivered to Billed Sales Factor - Retail]</v>
      </c>
      <c r="B34" s="267" t="s">
        <v>54</v>
      </c>
      <c r="C34" s="273">
        <v>0.99904506259175596</v>
      </c>
      <c r="D34" s="273">
        <v>1.0026729002704</v>
      </c>
      <c r="E34" s="273">
        <v>1.00040278170264</v>
      </c>
      <c r="F34" s="273">
        <v>0.99939262901847903</v>
      </c>
      <c r="G34" s="273">
        <v>0.99947403548985203</v>
      </c>
      <c r="H34" s="273">
        <v>1.0001380527661401</v>
      </c>
      <c r="I34" s="273">
        <v>1.00026897996852</v>
      </c>
    </row>
    <row r="35" spans="1:9" x14ac:dyDescent="0.3">
      <c r="A35" s="257" t="str">
        <f t="shared" si="1"/>
        <v>GSLD(T)-3_     I:[Delivered to Billed Sales Factor - Wholesale]</v>
      </c>
      <c r="B35" s="268" t="s">
        <v>55</v>
      </c>
      <c r="C35" s="266">
        <v>0</v>
      </c>
      <c r="D35" s="266">
        <v>0</v>
      </c>
      <c r="E35" s="266">
        <v>0</v>
      </c>
      <c r="F35" s="266">
        <v>0</v>
      </c>
      <c r="G35" s="266">
        <v>0</v>
      </c>
      <c r="H35" s="266">
        <v>0</v>
      </c>
      <c r="I35" s="266">
        <v>0</v>
      </c>
    </row>
    <row r="36" spans="1:9" x14ac:dyDescent="0.3">
      <c r="A36" s="257" t="str">
        <f t="shared" si="1"/>
        <v>GSLD(T)-3_K:[Delivered to Billed Sales Factor - to use]</v>
      </c>
      <c r="B36" s="268" t="s">
        <v>56</v>
      </c>
      <c r="C36" s="266">
        <v>0.99904506259175596</v>
      </c>
      <c r="D36" s="266">
        <v>1.0026729002704</v>
      </c>
      <c r="E36" s="266">
        <v>1.00040278170264</v>
      </c>
      <c r="F36" s="266">
        <v>0.99939262901847903</v>
      </c>
      <c r="G36" s="266">
        <v>0.99947403548985203</v>
      </c>
      <c r="H36" s="266">
        <v>1.0001380527661401</v>
      </c>
      <c r="I36" s="266">
        <v>1.00026897996852</v>
      </c>
    </row>
    <row r="37" spans="1:9" x14ac:dyDescent="0.3">
      <c r="A37" s="257" t="str">
        <f t="shared" si="1"/>
        <v>GSLD(T)-3_L:[]</v>
      </c>
      <c r="B37" s="268" t="s">
        <v>57</v>
      </c>
      <c r="C37" s="265"/>
      <c r="D37" s="265"/>
      <c r="E37" s="265"/>
      <c r="F37" s="265"/>
      <c r="G37" s="265"/>
      <c r="H37" s="265"/>
      <c r="I37" s="265"/>
    </row>
    <row r="38" spans="1:9" x14ac:dyDescent="0.3">
      <c r="A38" s="257" t="str">
        <f t="shared" si="1"/>
        <v>GSLD(T)-3_M:[Billed Sales - KWH - Monthly]</v>
      </c>
      <c r="B38" s="268" t="s">
        <v>58</v>
      </c>
      <c r="C38" s="266">
        <v>167369098</v>
      </c>
      <c r="D38" s="266">
        <v>158652735</v>
      </c>
      <c r="E38" s="266">
        <v>161314413</v>
      </c>
      <c r="F38" s="266">
        <v>182603864</v>
      </c>
      <c r="G38" s="266">
        <v>169850435</v>
      </c>
      <c r="H38" s="266">
        <v>172992260</v>
      </c>
      <c r="I38" s="266">
        <v>175782528</v>
      </c>
    </row>
    <row r="39" spans="1:9" x14ac:dyDescent="0.3">
      <c r="A39" s="257" t="str">
        <f t="shared" si="1"/>
        <v>GSLD(T)-3_N:[Billed Sales - KWH - Latest 12]</v>
      </c>
      <c r="B39" s="268" t="s">
        <v>59</v>
      </c>
      <c r="C39" s="266">
        <v>2193964476</v>
      </c>
      <c r="D39" s="266">
        <v>1969873300</v>
      </c>
      <c r="E39" s="266">
        <v>1887054866</v>
      </c>
      <c r="F39" s="266">
        <v>2127937051</v>
      </c>
      <c r="G39" s="266">
        <v>2079010746</v>
      </c>
      <c r="H39" s="266">
        <v>2060865657</v>
      </c>
      <c r="I39" s="266">
        <v>2095685593</v>
      </c>
    </row>
    <row r="40" spans="1:9" x14ac:dyDescent="0.3">
      <c r="A40" s="257" t="str">
        <f t="shared" si="1"/>
        <v>GSLD(T)-3_O:[Delivered Sales - KWH]</v>
      </c>
      <c r="B40" s="268" t="s">
        <v>60</v>
      </c>
      <c r="C40" s="266">
        <v>167209270.987335</v>
      </c>
      <c r="D40" s="266">
        <v>159076797.93828201</v>
      </c>
      <c r="E40" s="266">
        <v>161379387.493929</v>
      </c>
      <c r="F40" s="266">
        <v>182492955.71189201</v>
      </c>
      <c r="G40" s="266">
        <v>169761099.69915599</v>
      </c>
      <c r="H40" s="266">
        <v>173016142.06001401</v>
      </c>
      <c r="I40" s="266">
        <v>175829809.97884899</v>
      </c>
    </row>
    <row r="41" spans="1:9" x14ac:dyDescent="0.3">
      <c r="A41" s="257" t="str">
        <f t="shared" si="1"/>
        <v>GSLD(T)-3_P:[]</v>
      </c>
      <c r="B41" s="268" t="s">
        <v>61</v>
      </c>
      <c r="C41" s="265"/>
      <c r="D41" s="265"/>
      <c r="E41" s="265"/>
      <c r="F41" s="265"/>
      <c r="G41" s="265"/>
      <c r="H41" s="265"/>
      <c r="I41" s="265"/>
    </row>
    <row r="42" spans="1:9" x14ac:dyDescent="0.3">
      <c r="A42" s="257" t="str">
        <f t="shared" si="1"/>
        <v>GSLD(T)-3_Q:[Voltage Level % - Transmission - KWH]</v>
      </c>
      <c r="B42" s="272" t="s">
        <v>62</v>
      </c>
      <c r="C42" s="269">
        <v>1</v>
      </c>
      <c r="D42" s="269">
        <v>1</v>
      </c>
      <c r="E42" s="269">
        <v>1</v>
      </c>
      <c r="F42" s="269">
        <v>1</v>
      </c>
      <c r="G42" s="269">
        <v>1</v>
      </c>
      <c r="H42" s="269">
        <v>1</v>
      </c>
      <c r="I42" s="269">
        <v>1</v>
      </c>
    </row>
    <row r="43" spans="1:9" x14ac:dyDescent="0.3">
      <c r="A43" s="257" t="str">
        <f t="shared" si="1"/>
        <v>GSLD(T)-3_R:[Voltage Level % - Primary - KWH]</v>
      </c>
      <c r="B43" s="272" t="s">
        <v>63</v>
      </c>
      <c r="C43" s="269">
        <v>0</v>
      </c>
      <c r="D43" s="269">
        <v>0</v>
      </c>
      <c r="E43" s="269">
        <v>0</v>
      </c>
      <c r="F43" s="269">
        <v>0</v>
      </c>
      <c r="G43" s="269">
        <v>0</v>
      </c>
      <c r="H43" s="269">
        <v>0</v>
      </c>
      <c r="I43" s="269">
        <v>0</v>
      </c>
    </row>
    <row r="44" spans="1:9" x14ac:dyDescent="0.3">
      <c r="A44" s="257" t="str">
        <f t="shared" si="1"/>
        <v>GSLD(T)-3_S:[Voltage Level % - Secondary - KWH]</v>
      </c>
      <c r="B44" s="272" t="s">
        <v>64</v>
      </c>
      <c r="C44" s="269">
        <v>0</v>
      </c>
      <c r="D44" s="269">
        <v>0</v>
      </c>
      <c r="E44" s="269">
        <v>0</v>
      </c>
      <c r="F44" s="269">
        <v>0</v>
      </c>
      <c r="G44" s="269">
        <v>0</v>
      </c>
      <c r="H44" s="269">
        <v>0</v>
      </c>
      <c r="I44" s="269">
        <v>0</v>
      </c>
    </row>
    <row r="45" spans="1:9" x14ac:dyDescent="0.3">
      <c r="A45" s="257" t="str">
        <f t="shared" si="1"/>
        <v>GSLD(T)-3_T:[]</v>
      </c>
      <c r="B45" s="268" t="s">
        <v>65</v>
      </c>
      <c r="C45" s="265"/>
      <c r="D45" s="265"/>
      <c r="E45" s="265"/>
      <c r="F45" s="265"/>
      <c r="G45" s="265"/>
      <c r="H45" s="265"/>
      <c r="I45" s="265"/>
    </row>
    <row r="46" spans="1:9" x14ac:dyDescent="0.3">
      <c r="A46" s="257" t="str">
        <f t="shared" si="1"/>
        <v>GSLD(T)-3_U:[Delivered Sales - Transmission - KWH]</v>
      </c>
      <c r="B46" s="270" t="s">
        <v>66</v>
      </c>
      <c r="C46" s="266">
        <v>167209270.987335</v>
      </c>
      <c r="D46" s="266">
        <v>159076797.93828201</v>
      </c>
      <c r="E46" s="266">
        <v>161379387.493929</v>
      </c>
      <c r="F46" s="266">
        <v>182492955.71189201</v>
      </c>
      <c r="G46" s="266">
        <v>169761099.69915599</v>
      </c>
      <c r="H46" s="266">
        <v>173016142.06001401</v>
      </c>
      <c r="I46" s="266">
        <v>175829809.97884899</v>
      </c>
    </row>
    <row r="47" spans="1:9" x14ac:dyDescent="0.3">
      <c r="A47" s="257" t="str">
        <f t="shared" si="1"/>
        <v>GSLD(T)-3_V:[Delivered Sales - Primary - KWH]</v>
      </c>
      <c r="B47" s="270" t="s">
        <v>67</v>
      </c>
      <c r="C47" s="266">
        <v>0</v>
      </c>
      <c r="D47" s="266">
        <v>0</v>
      </c>
      <c r="E47" s="266">
        <v>0</v>
      </c>
      <c r="F47" s="266">
        <v>0</v>
      </c>
      <c r="G47" s="266">
        <v>0</v>
      </c>
      <c r="H47" s="266">
        <v>0</v>
      </c>
      <c r="I47" s="266">
        <v>0</v>
      </c>
    </row>
    <row r="48" spans="1:9" x14ac:dyDescent="0.3">
      <c r="A48" s="257" t="str">
        <f t="shared" si="1"/>
        <v>GSLD(T)-3_W:[Delivered Sales - Secondary - KWH]</v>
      </c>
      <c r="B48" s="270" t="s">
        <v>68</v>
      </c>
      <c r="C48" s="266">
        <v>0</v>
      </c>
      <c r="D48" s="266">
        <v>0</v>
      </c>
      <c r="E48" s="266">
        <v>0</v>
      </c>
      <c r="F48" s="266">
        <v>0</v>
      </c>
      <c r="G48" s="266">
        <v>0</v>
      </c>
      <c r="H48" s="266">
        <v>0</v>
      </c>
      <c r="I48" s="266">
        <v>0</v>
      </c>
    </row>
    <row r="49" spans="1:9" x14ac:dyDescent="0.3">
      <c r="A49" s="257" t="str">
        <f t="shared" si="1"/>
        <v>GSLD(T)-3_X:[]</v>
      </c>
      <c r="B49" s="268" t="s">
        <v>69</v>
      </c>
      <c r="C49" s="265"/>
      <c r="D49" s="265"/>
      <c r="E49" s="265"/>
      <c r="F49" s="265"/>
      <c r="G49" s="265"/>
      <c r="H49" s="265"/>
      <c r="I49" s="265"/>
    </row>
    <row r="50" spans="1:9" x14ac:dyDescent="0.3">
      <c r="A50" s="257" t="str">
        <f t="shared" si="1"/>
        <v>GSLD(T)-3_Y:[Delivered Sales - Transmission - MWH]</v>
      </c>
      <c r="B50" s="270" t="s">
        <v>70</v>
      </c>
      <c r="C50" s="266">
        <v>167209.27098733501</v>
      </c>
      <c r="D50" s="266">
        <v>159076.79793828199</v>
      </c>
      <c r="E50" s="266">
        <v>161379.38749392901</v>
      </c>
      <c r="F50" s="266">
        <v>182492.95571189199</v>
      </c>
      <c r="G50" s="266">
        <v>169761.09969915601</v>
      </c>
      <c r="H50" s="266">
        <v>173016.14206001401</v>
      </c>
      <c r="I50" s="266">
        <v>175829.80997884899</v>
      </c>
    </row>
    <row r="51" spans="1:9" x14ac:dyDescent="0.3">
      <c r="A51" s="257" t="str">
        <f t="shared" si="1"/>
        <v>GSLD(T)-3_Z:[Delivered Sales - Primary - MWH]</v>
      </c>
      <c r="B51" s="270" t="s">
        <v>71</v>
      </c>
      <c r="C51" s="266">
        <v>0</v>
      </c>
      <c r="D51" s="266">
        <v>0</v>
      </c>
      <c r="E51" s="266">
        <v>0</v>
      </c>
      <c r="F51" s="266">
        <v>0</v>
      </c>
      <c r="G51" s="266">
        <v>0</v>
      </c>
      <c r="H51" s="266">
        <v>0</v>
      </c>
      <c r="I51" s="266">
        <v>0</v>
      </c>
    </row>
    <row r="52" spans="1:9" x14ac:dyDescent="0.3">
      <c r="A52" s="257" t="str">
        <f t="shared" si="1"/>
        <v>GSLD(T)-3_AA:[Delivered Sales - Secondary - MWH]</v>
      </c>
      <c r="B52" s="270" t="s">
        <v>72</v>
      </c>
      <c r="C52" s="266">
        <v>0</v>
      </c>
      <c r="D52" s="266">
        <v>0</v>
      </c>
      <c r="E52" s="266">
        <v>0</v>
      </c>
      <c r="F52" s="266">
        <v>0</v>
      </c>
      <c r="G52" s="266">
        <v>0</v>
      </c>
      <c r="H52" s="266">
        <v>0</v>
      </c>
      <c r="I52" s="266">
        <v>0</v>
      </c>
    </row>
    <row r="53" spans="1:9" x14ac:dyDescent="0.3">
      <c r="A53" s="257" t="str">
        <f t="shared" si="1"/>
        <v>GSLD(T)-3_AB:[]</v>
      </c>
      <c r="B53" s="268" t="s">
        <v>73</v>
      </c>
      <c r="C53" s="265"/>
      <c r="D53" s="265"/>
      <c r="E53" s="265"/>
      <c r="F53" s="265"/>
      <c r="G53" s="265"/>
      <c r="H53" s="265"/>
      <c r="I53" s="265"/>
    </row>
    <row r="54" spans="1:9" x14ac:dyDescent="0.3">
      <c r="A54" s="257" t="str">
        <f t="shared" si="1"/>
        <v>GSLD(T)-3_AC:[]</v>
      </c>
      <c r="B54" s="268" t="s">
        <v>74</v>
      </c>
      <c r="C54" s="266">
        <v>0</v>
      </c>
      <c r="D54" s="266">
        <v>0</v>
      </c>
      <c r="E54" s="266">
        <v>0</v>
      </c>
      <c r="F54" s="266">
        <v>0</v>
      </c>
      <c r="G54" s="266">
        <v>0</v>
      </c>
      <c r="H54" s="266">
        <v>0</v>
      </c>
      <c r="I54" s="266">
        <v>0</v>
      </c>
    </row>
    <row r="55" spans="1:9" x14ac:dyDescent="0.3">
      <c r="B55" s="274" t="s">
        <v>76</v>
      </c>
      <c r="C55" s="265"/>
      <c r="D55" s="265"/>
      <c r="E55" s="265"/>
      <c r="F55" s="265"/>
      <c r="G55" s="265"/>
      <c r="H55" s="265"/>
      <c r="I55" s="265"/>
    </row>
    <row r="56" spans="1:9" x14ac:dyDescent="0.3">
      <c r="A56" s="257" t="str">
        <f>CONCATENATE("SST-TST_",B56)</f>
        <v>SST-TST_E:[]</v>
      </c>
      <c r="B56" s="268" t="s">
        <v>53</v>
      </c>
      <c r="C56" s="265"/>
      <c r="D56" s="265"/>
      <c r="E56" s="265"/>
      <c r="F56" s="265"/>
      <c r="G56" s="265"/>
      <c r="H56" s="265"/>
      <c r="I56" s="265"/>
    </row>
    <row r="57" spans="1:9" x14ac:dyDescent="0.3">
      <c r="A57" s="257" t="str">
        <f t="shared" ref="A57:A77" si="2">CONCATENATE("SST-TST_",B57)</f>
        <v>SST-TST_     G:[Delivered to Billed Sales Factor - Retail]</v>
      </c>
      <c r="B57" s="267" t="s">
        <v>54</v>
      </c>
      <c r="C57" s="273">
        <v>0.99904506259175596</v>
      </c>
      <c r="D57" s="273">
        <v>1.0026729002704</v>
      </c>
      <c r="E57" s="273">
        <v>1.00040278170264</v>
      </c>
      <c r="F57" s="273">
        <v>0.99939262901847903</v>
      </c>
      <c r="G57" s="273">
        <v>0.99947403548985203</v>
      </c>
      <c r="H57" s="273">
        <v>1.0001380527661401</v>
      </c>
      <c r="I57" s="273">
        <v>1.00026897996852</v>
      </c>
    </row>
    <row r="58" spans="1:9" x14ac:dyDescent="0.3">
      <c r="A58" s="257" t="str">
        <f t="shared" si="2"/>
        <v>SST-TST_     I:[Delivered to Billed Sales Factor - Wholesale]</v>
      </c>
      <c r="B58" s="268" t="s">
        <v>55</v>
      </c>
      <c r="C58" s="266">
        <v>0</v>
      </c>
      <c r="D58" s="266">
        <v>0</v>
      </c>
      <c r="E58" s="266">
        <v>0</v>
      </c>
      <c r="F58" s="266">
        <v>0</v>
      </c>
      <c r="G58" s="266">
        <v>0</v>
      </c>
      <c r="H58" s="266">
        <v>0</v>
      </c>
      <c r="I58" s="266">
        <v>0</v>
      </c>
    </row>
    <row r="59" spans="1:9" x14ac:dyDescent="0.3">
      <c r="A59" s="257" t="str">
        <f t="shared" si="2"/>
        <v>SST-TST_K:[Delivered to Billed Sales Factor - to use]</v>
      </c>
      <c r="B59" s="268" t="s">
        <v>56</v>
      </c>
      <c r="C59" s="266">
        <v>0.99904506259175596</v>
      </c>
      <c r="D59" s="266">
        <v>1.0026729002704</v>
      </c>
      <c r="E59" s="266">
        <v>1.00040278170264</v>
      </c>
      <c r="F59" s="266">
        <v>0.99939262901847903</v>
      </c>
      <c r="G59" s="266">
        <v>0.99947403548985203</v>
      </c>
      <c r="H59" s="266">
        <v>1.0001380527661401</v>
      </c>
      <c r="I59" s="266">
        <v>1.00026897996852</v>
      </c>
    </row>
    <row r="60" spans="1:9" x14ac:dyDescent="0.3">
      <c r="A60" s="257" t="str">
        <f t="shared" si="2"/>
        <v>SST-TST_L:[]</v>
      </c>
      <c r="B60" s="268" t="s">
        <v>57</v>
      </c>
      <c r="C60" s="265"/>
      <c r="D60" s="265"/>
      <c r="E60" s="265"/>
      <c r="F60" s="265"/>
      <c r="G60" s="265"/>
      <c r="H60" s="265"/>
      <c r="I60" s="265"/>
    </row>
    <row r="61" spans="1:9" x14ac:dyDescent="0.3">
      <c r="A61" s="257" t="str">
        <f t="shared" si="2"/>
        <v>SST-TST_M:[Billed Sales - KWH - Monthly]</v>
      </c>
      <c r="B61" s="268" t="s">
        <v>58</v>
      </c>
      <c r="C61" s="266">
        <v>78308634</v>
      </c>
      <c r="D61" s="266">
        <v>89698634</v>
      </c>
      <c r="E61" s="266">
        <v>57680521</v>
      </c>
      <c r="F61" s="266">
        <v>100049295</v>
      </c>
      <c r="G61" s="266">
        <v>89667754</v>
      </c>
      <c r="H61" s="266">
        <v>89667754</v>
      </c>
      <c r="I61" s="266">
        <v>89667754</v>
      </c>
    </row>
    <row r="62" spans="1:9" x14ac:dyDescent="0.3">
      <c r="A62" s="257" t="str">
        <f t="shared" si="2"/>
        <v>SST-TST_N:[Billed Sales - KWH - Latest 12]</v>
      </c>
      <c r="B62" s="268" t="s">
        <v>59</v>
      </c>
      <c r="C62" s="266">
        <v>1049311627</v>
      </c>
      <c r="D62" s="266">
        <v>1015856357</v>
      </c>
      <c r="E62" s="266">
        <v>917807638</v>
      </c>
      <c r="F62" s="266">
        <v>947442677</v>
      </c>
      <c r="G62" s="266">
        <v>1130788390</v>
      </c>
      <c r="H62" s="266">
        <v>1076013048</v>
      </c>
      <c r="I62" s="266">
        <v>1076013048</v>
      </c>
    </row>
    <row r="63" spans="1:9" x14ac:dyDescent="0.3">
      <c r="A63" s="257" t="str">
        <f t="shared" si="2"/>
        <v>SST-TST_O:[Delivered Sales - KWH]</v>
      </c>
      <c r="B63" s="268" t="s">
        <v>60</v>
      </c>
      <c r="C63" s="266">
        <v>78233854.156004906</v>
      </c>
      <c r="D63" s="266">
        <v>89938389.503073603</v>
      </c>
      <c r="E63" s="266">
        <v>57703753.658457898</v>
      </c>
      <c r="F63" s="266">
        <v>99988527.961495295</v>
      </c>
      <c r="G63" s="266">
        <v>89620591.943691298</v>
      </c>
      <c r="H63" s="266">
        <v>89680132.881473795</v>
      </c>
      <c r="I63" s="266">
        <v>89691872.829648793</v>
      </c>
    </row>
    <row r="64" spans="1:9" x14ac:dyDescent="0.3">
      <c r="A64" s="257" t="str">
        <f t="shared" si="2"/>
        <v>SST-TST_P:[]</v>
      </c>
      <c r="B64" s="268" t="s">
        <v>61</v>
      </c>
      <c r="C64" s="265"/>
      <c r="D64" s="265"/>
      <c r="E64" s="265"/>
      <c r="F64" s="265"/>
      <c r="G64" s="265"/>
      <c r="H64" s="265"/>
      <c r="I64" s="265"/>
    </row>
    <row r="65" spans="1:9" x14ac:dyDescent="0.3">
      <c r="A65" s="257" t="str">
        <f t="shared" si="2"/>
        <v>SST-TST_Q:[Voltage Level % - Transmission - KWH]</v>
      </c>
      <c r="B65" s="272" t="s">
        <v>62</v>
      </c>
      <c r="C65" s="269">
        <v>1</v>
      </c>
      <c r="D65" s="269">
        <v>1</v>
      </c>
      <c r="E65" s="269">
        <v>1</v>
      </c>
      <c r="F65" s="269">
        <v>1</v>
      </c>
      <c r="G65" s="269">
        <v>1</v>
      </c>
      <c r="H65" s="269">
        <v>1</v>
      </c>
      <c r="I65" s="269">
        <v>1</v>
      </c>
    </row>
    <row r="66" spans="1:9" x14ac:dyDescent="0.3">
      <c r="A66" s="257" t="str">
        <f t="shared" si="2"/>
        <v>SST-TST_R:[Voltage Level % - Primary - KWH]</v>
      </c>
      <c r="B66" s="272" t="s">
        <v>63</v>
      </c>
      <c r="C66" s="269">
        <v>0</v>
      </c>
      <c r="D66" s="269">
        <v>0</v>
      </c>
      <c r="E66" s="269">
        <v>0</v>
      </c>
      <c r="F66" s="269">
        <v>0</v>
      </c>
      <c r="G66" s="269">
        <v>0</v>
      </c>
      <c r="H66" s="269">
        <v>0</v>
      </c>
      <c r="I66" s="269">
        <v>0</v>
      </c>
    </row>
    <row r="67" spans="1:9" x14ac:dyDescent="0.3">
      <c r="A67" s="257" t="str">
        <f t="shared" si="2"/>
        <v>SST-TST_S:[Voltage Level % - Secondary - KWH]</v>
      </c>
      <c r="B67" s="272" t="s">
        <v>64</v>
      </c>
      <c r="C67" s="269">
        <v>0</v>
      </c>
      <c r="D67" s="269">
        <v>0</v>
      </c>
      <c r="E67" s="269">
        <v>0</v>
      </c>
      <c r="F67" s="269">
        <v>0</v>
      </c>
      <c r="G67" s="269">
        <v>0</v>
      </c>
      <c r="H67" s="269">
        <v>0</v>
      </c>
      <c r="I67" s="269">
        <v>0</v>
      </c>
    </row>
    <row r="68" spans="1:9" x14ac:dyDescent="0.3">
      <c r="A68" s="257" t="str">
        <f t="shared" si="2"/>
        <v>SST-TST_T:[]</v>
      </c>
      <c r="B68" s="268" t="s">
        <v>65</v>
      </c>
      <c r="C68" s="265"/>
      <c r="D68" s="265"/>
      <c r="E68" s="265"/>
      <c r="F68" s="265"/>
      <c r="G68" s="265"/>
      <c r="H68" s="265"/>
      <c r="I68" s="265"/>
    </row>
    <row r="69" spans="1:9" x14ac:dyDescent="0.3">
      <c r="A69" s="257" t="str">
        <f t="shared" si="2"/>
        <v>SST-TST_U:[Delivered Sales - Transmission - KWH]</v>
      </c>
      <c r="B69" s="270" t="s">
        <v>66</v>
      </c>
      <c r="C69" s="266">
        <v>78233854.156004906</v>
      </c>
      <c r="D69" s="266">
        <v>89938389.503073603</v>
      </c>
      <c r="E69" s="266">
        <v>57703753.658457898</v>
      </c>
      <c r="F69" s="266">
        <v>99988527.961495295</v>
      </c>
      <c r="G69" s="266">
        <v>89620591.943691298</v>
      </c>
      <c r="H69" s="266">
        <v>89680132.881473795</v>
      </c>
      <c r="I69" s="266">
        <v>89691872.829648793</v>
      </c>
    </row>
    <row r="70" spans="1:9" x14ac:dyDescent="0.3">
      <c r="A70" s="257" t="str">
        <f t="shared" si="2"/>
        <v>SST-TST_V:[Delivered Sales - Primary - KWH]</v>
      </c>
      <c r="B70" s="270" t="s">
        <v>67</v>
      </c>
      <c r="C70" s="266">
        <v>0</v>
      </c>
      <c r="D70" s="266">
        <v>0</v>
      </c>
      <c r="E70" s="266">
        <v>0</v>
      </c>
      <c r="F70" s="266">
        <v>0</v>
      </c>
      <c r="G70" s="266">
        <v>0</v>
      </c>
      <c r="H70" s="266">
        <v>0</v>
      </c>
      <c r="I70" s="266">
        <v>0</v>
      </c>
    </row>
    <row r="71" spans="1:9" x14ac:dyDescent="0.3">
      <c r="A71" s="257" t="str">
        <f t="shared" si="2"/>
        <v>SST-TST_W:[Delivered Sales - Secondary - KWH]</v>
      </c>
      <c r="B71" s="270" t="s">
        <v>68</v>
      </c>
      <c r="C71" s="266">
        <v>0</v>
      </c>
      <c r="D71" s="266">
        <v>0</v>
      </c>
      <c r="E71" s="266">
        <v>0</v>
      </c>
      <c r="F71" s="266">
        <v>0</v>
      </c>
      <c r="G71" s="266">
        <v>0</v>
      </c>
      <c r="H71" s="266">
        <v>0</v>
      </c>
      <c r="I71" s="266">
        <v>0</v>
      </c>
    </row>
    <row r="72" spans="1:9" x14ac:dyDescent="0.3">
      <c r="A72" s="257" t="str">
        <f t="shared" si="2"/>
        <v>SST-TST_X:[]</v>
      </c>
      <c r="B72" s="268" t="s">
        <v>69</v>
      </c>
      <c r="C72" s="265"/>
      <c r="D72" s="265"/>
      <c r="E72" s="265"/>
      <c r="F72" s="265"/>
      <c r="G72" s="265"/>
      <c r="H72" s="265"/>
      <c r="I72" s="265"/>
    </row>
    <row r="73" spans="1:9" x14ac:dyDescent="0.3">
      <c r="A73" s="257" t="str">
        <f t="shared" si="2"/>
        <v>SST-TST_Y:[Delivered Sales - Transmission - MWH]</v>
      </c>
      <c r="B73" s="270" t="s">
        <v>70</v>
      </c>
      <c r="C73" s="266">
        <v>78233.854156004905</v>
      </c>
      <c r="D73" s="266">
        <v>89938.389503073602</v>
      </c>
      <c r="E73" s="266">
        <v>57703.753658457899</v>
      </c>
      <c r="F73" s="266">
        <v>99988.527961495303</v>
      </c>
      <c r="G73" s="266">
        <v>89620.591943691295</v>
      </c>
      <c r="H73" s="266">
        <v>89680.132881473794</v>
      </c>
      <c r="I73" s="266">
        <v>89691.872829648797</v>
      </c>
    </row>
    <row r="74" spans="1:9" x14ac:dyDescent="0.3">
      <c r="A74" s="257" t="str">
        <f t="shared" si="2"/>
        <v>SST-TST_Z:[Delivered Sales - Primary - MWH]</v>
      </c>
      <c r="B74" s="270" t="s">
        <v>71</v>
      </c>
      <c r="C74" s="266">
        <v>0</v>
      </c>
      <c r="D74" s="266">
        <v>0</v>
      </c>
      <c r="E74" s="266">
        <v>0</v>
      </c>
      <c r="F74" s="266">
        <v>0</v>
      </c>
      <c r="G74" s="266">
        <v>0</v>
      </c>
      <c r="H74" s="266">
        <v>0</v>
      </c>
      <c r="I74" s="266">
        <v>0</v>
      </c>
    </row>
    <row r="75" spans="1:9" x14ac:dyDescent="0.3">
      <c r="A75" s="257" t="str">
        <f t="shared" si="2"/>
        <v>SST-TST_AA:[Delivered Sales - Secondary - MWH]</v>
      </c>
      <c r="B75" s="270" t="s">
        <v>72</v>
      </c>
      <c r="C75" s="266">
        <v>0</v>
      </c>
      <c r="D75" s="266">
        <v>0</v>
      </c>
      <c r="E75" s="266">
        <v>0</v>
      </c>
      <c r="F75" s="266">
        <v>0</v>
      </c>
      <c r="G75" s="266">
        <v>0</v>
      </c>
      <c r="H75" s="266">
        <v>0</v>
      </c>
      <c r="I75" s="266">
        <v>0</v>
      </c>
    </row>
    <row r="76" spans="1:9" x14ac:dyDescent="0.3">
      <c r="A76" s="257" t="str">
        <f t="shared" si="2"/>
        <v>SST-TST_AB:[]</v>
      </c>
      <c r="B76" s="268" t="s">
        <v>73</v>
      </c>
      <c r="C76" s="265"/>
      <c r="D76" s="265"/>
      <c r="E76" s="265"/>
      <c r="F76" s="265"/>
      <c r="G76" s="265"/>
      <c r="H76" s="265"/>
      <c r="I76" s="265"/>
    </row>
    <row r="77" spans="1:9" x14ac:dyDescent="0.3">
      <c r="A77" s="257" t="str">
        <f t="shared" si="2"/>
        <v>SST-TST_AC:[]</v>
      </c>
      <c r="B77" s="268" t="s">
        <v>74</v>
      </c>
      <c r="C77" s="266">
        <v>0</v>
      </c>
      <c r="D77" s="266">
        <v>0</v>
      </c>
      <c r="E77" s="266">
        <v>0</v>
      </c>
      <c r="F77" s="266">
        <v>0</v>
      </c>
      <c r="G77" s="266">
        <v>0</v>
      </c>
      <c r="H77" s="266">
        <v>0</v>
      </c>
      <c r="I77" s="266">
        <v>0</v>
      </c>
    </row>
    <row r="78" spans="1:9" x14ac:dyDescent="0.3">
      <c r="B78" s="274" t="s">
        <v>77</v>
      </c>
      <c r="C78" s="265"/>
      <c r="D78" s="265"/>
      <c r="E78" s="265"/>
      <c r="F78" s="265"/>
      <c r="G78" s="265"/>
      <c r="H78" s="265"/>
      <c r="I78" s="265"/>
    </row>
    <row r="79" spans="1:9" x14ac:dyDescent="0.3">
      <c r="A79" s="257" t="str">
        <f>CONCATENATE("Rate Case Total_",B79)</f>
        <v>Rate Case Total_E:[]</v>
      </c>
      <c r="B79" s="268" t="s">
        <v>53</v>
      </c>
      <c r="C79" s="265"/>
      <c r="D79" s="265"/>
      <c r="E79" s="265"/>
      <c r="F79" s="265"/>
      <c r="G79" s="265"/>
      <c r="H79" s="265"/>
      <c r="I79" s="265"/>
    </row>
    <row r="80" spans="1:9" x14ac:dyDescent="0.3">
      <c r="A80" s="257" t="str">
        <f t="shared" ref="A80:A100" si="3">CONCATENATE("Rate Case Total_",B80)</f>
        <v>Rate Case Total_     G:[Delivered to Billed Sales Factor - Retail]</v>
      </c>
      <c r="B80" s="267" t="s">
        <v>54</v>
      </c>
      <c r="C80" s="273">
        <v>2.9971351877752599</v>
      </c>
      <c r="D80" s="273">
        <v>3.0080187008112098</v>
      </c>
      <c r="E80" s="273">
        <v>3.0012083451079401</v>
      </c>
      <c r="F80" s="273">
        <v>2.9981778870554301</v>
      </c>
      <c r="G80" s="273">
        <v>2.9984221064695502</v>
      </c>
      <c r="H80" s="273">
        <v>3.0004141582984301</v>
      </c>
      <c r="I80" s="273">
        <v>3.0008069399055799</v>
      </c>
    </row>
    <row r="81" spans="1:9" x14ac:dyDescent="0.3">
      <c r="A81" s="257" t="str">
        <f t="shared" si="3"/>
        <v>Rate Case Total_     I:[Delivered to Billed Sales Factor - Wholesale]</v>
      </c>
      <c r="B81" s="268" t="s">
        <v>55</v>
      </c>
      <c r="C81" s="266">
        <v>0</v>
      </c>
      <c r="D81" s="266">
        <v>0</v>
      </c>
      <c r="E81" s="266">
        <v>0</v>
      </c>
      <c r="F81" s="266">
        <v>0</v>
      </c>
      <c r="G81" s="266">
        <v>0</v>
      </c>
      <c r="H81" s="266">
        <v>0</v>
      </c>
      <c r="I81" s="266">
        <v>0</v>
      </c>
    </row>
    <row r="82" spans="1:9" x14ac:dyDescent="0.3">
      <c r="A82" s="257" t="str">
        <f t="shared" si="3"/>
        <v>Rate Case Total_K:[Delivered to Billed Sales Factor - to use]</v>
      </c>
      <c r="B82" s="268" t="s">
        <v>56</v>
      </c>
      <c r="C82" s="266">
        <v>2.9971351877752599</v>
      </c>
      <c r="D82" s="266">
        <v>3.0080187008112098</v>
      </c>
      <c r="E82" s="266">
        <v>3.0012083451079401</v>
      </c>
      <c r="F82" s="266">
        <v>2.9981778870554301</v>
      </c>
      <c r="G82" s="266">
        <v>2.9984221064695502</v>
      </c>
      <c r="H82" s="266">
        <v>3.0004141582984301</v>
      </c>
      <c r="I82" s="266">
        <v>3.0008069399055799</v>
      </c>
    </row>
    <row r="83" spans="1:9" x14ac:dyDescent="0.3">
      <c r="A83" s="257" t="str">
        <f t="shared" si="3"/>
        <v>Rate Case Total_L:[]</v>
      </c>
      <c r="B83" s="268" t="s">
        <v>57</v>
      </c>
      <c r="C83" s="265"/>
      <c r="D83" s="265"/>
      <c r="E83" s="265"/>
      <c r="F83" s="265"/>
      <c r="G83" s="265"/>
      <c r="H83" s="265"/>
      <c r="I83" s="265"/>
    </row>
    <row r="84" spans="1:9" x14ac:dyDescent="0.3">
      <c r="A84" s="257" t="str">
        <f t="shared" si="3"/>
        <v>Rate Case Total_M:[Billed Sales - KWH - Monthly]</v>
      </c>
      <c r="B84" s="268" t="s">
        <v>58</v>
      </c>
      <c r="C84" s="266">
        <v>1598108978</v>
      </c>
      <c r="D84" s="266">
        <v>1565888953</v>
      </c>
      <c r="E84" s="266">
        <v>1585648929</v>
      </c>
      <c r="F84" s="266">
        <v>1683959866</v>
      </c>
      <c r="G84" s="266">
        <v>1737796249</v>
      </c>
      <c r="H84" s="266">
        <v>1770995328</v>
      </c>
      <c r="I84" s="266">
        <v>1797871673</v>
      </c>
    </row>
    <row r="85" spans="1:9" x14ac:dyDescent="0.3">
      <c r="A85" s="257" t="str">
        <f t="shared" si="3"/>
        <v>Rate Case Total_N:[Billed Sales - KWH - Latest 12]</v>
      </c>
      <c r="B85" s="268" t="s">
        <v>59</v>
      </c>
      <c r="C85" s="266">
        <v>19499987700</v>
      </c>
      <c r="D85" s="266">
        <v>18997080126</v>
      </c>
      <c r="E85" s="266">
        <v>18868521282</v>
      </c>
      <c r="F85" s="266">
        <v>19601068857</v>
      </c>
      <c r="G85" s="266">
        <v>20630529806</v>
      </c>
      <c r="H85" s="266">
        <v>21076654318</v>
      </c>
      <c r="I85" s="266">
        <v>21432859617</v>
      </c>
    </row>
    <row r="86" spans="1:9" x14ac:dyDescent="0.3">
      <c r="A86" s="257" t="str">
        <f t="shared" si="3"/>
        <v>Rate Case Total_O:[Delivered Sales - KWH]</v>
      </c>
      <c r="B86" s="268" t="s">
        <v>60</v>
      </c>
      <c r="C86" s="266">
        <v>1596582883.9544499</v>
      </c>
      <c r="D86" s="266">
        <v>1570074418.0058999</v>
      </c>
      <c r="E86" s="266">
        <v>1586287599.3754201</v>
      </c>
      <c r="F86" s="266">
        <v>1682937077.6433401</v>
      </c>
      <c r="G86" s="266">
        <v>1736882229.8471501</v>
      </c>
      <c r="H86" s="266">
        <v>1771239818.8038599</v>
      </c>
      <c r="I86" s="266">
        <v>1798355264.4660201</v>
      </c>
    </row>
    <row r="87" spans="1:9" x14ac:dyDescent="0.3">
      <c r="A87" s="257" t="str">
        <f t="shared" si="3"/>
        <v>Rate Case Total_P:[]</v>
      </c>
      <c r="B87" s="268" t="s">
        <v>61</v>
      </c>
      <c r="C87" s="265"/>
      <c r="D87" s="265"/>
      <c r="E87" s="265"/>
      <c r="F87" s="265"/>
      <c r="G87" s="265"/>
      <c r="H87" s="265"/>
      <c r="I87" s="265"/>
    </row>
    <row r="88" spans="1:9" x14ac:dyDescent="0.3">
      <c r="A88" s="257" t="str">
        <f t="shared" si="3"/>
        <v>Rate Case Total_Q:[Voltage Level % - Transmission - KWH]</v>
      </c>
      <c r="B88" s="272" t="s">
        <v>62</v>
      </c>
      <c r="C88" s="269">
        <v>3</v>
      </c>
      <c r="D88" s="269">
        <v>3</v>
      </c>
      <c r="E88" s="269">
        <v>3</v>
      </c>
      <c r="F88" s="269">
        <v>3</v>
      </c>
      <c r="G88" s="269">
        <v>3</v>
      </c>
      <c r="H88" s="269">
        <v>3</v>
      </c>
      <c r="I88" s="269">
        <v>3</v>
      </c>
    </row>
    <row r="89" spans="1:9" x14ac:dyDescent="0.3">
      <c r="A89" s="257" t="str">
        <f t="shared" si="3"/>
        <v>Rate Case Total_R:[Voltage Level % - Primary - KWH]</v>
      </c>
      <c r="B89" s="272" t="s">
        <v>63</v>
      </c>
      <c r="C89" s="269">
        <v>0</v>
      </c>
      <c r="D89" s="269">
        <v>0</v>
      </c>
      <c r="E89" s="269">
        <v>0</v>
      </c>
      <c r="F89" s="269">
        <v>0</v>
      </c>
      <c r="G89" s="269">
        <v>0</v>
      </c>
      <c r="H89" s="269">
        <v>0</v>
      </c>
      <c r="I89" s="269">
        <v>0</v>
      </c>
    </row>
    <row r="90" spans="1:9" x14ac:dyDescent="0.3">
      <c r="A90" s="257" t="str">
        <f t="shared" si="3"/>
        <v>Rate Case Total_S:[Voltage Level % - Secondary - KWH]</v>
      </c>
      <c r="B90" s="272" t="s">
        <v>64</v>
      </c>
      <c r="C90" s="269">
        <v>0</v>
      </c>
      <c r="D90" s="269">
        <v>0</v>
      </c>
      <c r="E90" s="269">
        <v>0</v>
      </c>
      <c r="F90" s="269">
        <v>0</v>
      </c>
      <c r="G90" s="269">
        <v>0</v>
      </c>
      <c r="H90" s="269">
        <v>0</v>
      </c>
      <c r="I90" s="269">
        <v>0</v>
      </c>
    </row>
    <row r="91" spans="1:9" x14ac:dyDescent="0.3">
      <c r="A91" s="257" t="str">
        <f t="shared" si="3"/>
        <v>Rate Case Total_T:[]</v>
      </c>
      <c r="B91" s="268" t="s">
        <v>65</v>
      </c>
      <c r="C91" s="265"/>
      <c r="D91" s="265"/>
      <c r="E91" s="265"/>
      <c r="F91" s="265"/>
      <c r="G91" s="265"/>
      <c r="H91" s="265"/>
      <c r="I91" s="265"/>
    </row>
    <row r="92" spans="1:9" x14ac:dyDescent="0.3">
      <c r="A92" s="257" t="str">
        <f t="shared" si="3"/>
        <v>Rate Case Total_U:[Delivered Sales - Transmission - KWH]</v>
      </c>
      <c r="B92" s="270" t="s">
        <v>66</v>
      </c>
      <c r="C92" s="266">
        <v>1596582883.9544499</v>
      </c>
      <c r="D92" s="266">
        <v>1570074418.0058999</v>
      </c>
      <c r="E92" s="266">
        <v>1586287599.3754201</v>
      </c>
      <c r="F92" s="266">
        <v>1682937077.6433401</v>
      </c>
      <c r="G92" s="266">
        <v>1736882229.8471501</v>
      </c>
      <c r="H92" s="266">
        <v>1771239818.8038599</v>
      </c>
      <c r="I92" s="266">
        <v>1798355264.4660201</v>
      </c>
    </row>
    <row r="93" spans="1:9" x14ac:dyDescent="0.3">
      <c r="A93" s="257" t="str">
        <f t="shared" si="3"/>
        <v>Rate Case Total_V:[Delivered Sales - Primary - KWH]</v>
      </c>
      <c r="B93" s="270" t="s">
        <v>67</v>
      </c>
      <c r="C93" s="266">
        <v>0</v>
      </c>
      <c r="D93" s="266">
        <v>0</v>
      </c>
      <c r="E93" s="266">
        <v>0</v>
      </c>
      <c r="F93" s="266">
        <v>0</v>
      </c>
      <c r="G93" s="266">
        <v>0</v>
      </c>
      <c r="H93" s="266">
        <v>0</v>
      </c>
      <c r="I93" s="266">
        <v>0</v>
      </c>
    </row>
    <row r="94" spans="1:9" x14ac:dyDescent="0.3">
      <c r="A94" s="257" t="str">
        <f t="shared" si="3"/>
        <v>Rate Case Total_W:[Delivered Sales - Secondary - KWH]</v>
      </c>
      <c r="B94" s="270" t="s">
        <v>68</v>
      </c>
      <c r="C94" s="266">
        <v>0</v>
      </c>
      <c r="D94" s="266">
        <v>0</v>
      </c>
      <c r="E94" s="266">
        <v>0</v>
      </c>
      <c r="F94" s="266">
        <v>0</v>
      </c>
      <c r="G94" s="266">
        <v>0</v>
      </c>
      <c r="H94" s="266">
        <v>0</v>
      </c>
      <c r="I94" s="266">
        <v>0</v>
      </c>
    </row>
    <row r="95" spans="1:9" x14ac:dyDescent="0.3">
      <c r="A95" s="257" t="str">
        <f t="shared" si="3"/>
        <v>Rate Case Total_X:[]</v>
      </c>
      <c r="B95" s="268" t="s">
        <v>69</v>
      </c>
      <c r="C95" s="265"/>
      <c r="D95" s="265"/>
      <c r="E95" s="265"/>
      <c r="F95" s="265"/>
      <c r="G95" s="265"/>
      <c r="H95" s="265"/>
      <c r="I95" s="265"/>
    </row>
    <row r="96" spans="1:9" x14ac:dyDescent="0.3">
      <c r="A96" s="257" t="str">
        <f t="shared" si="3"/>
        <v>Rate Case Total_Y:[Delivered Sales - Transmission - MWH]</v>
      </c>
      <c r="B96" s="270" t="s">
        <v>70</v>
      </c>
      <c r="C96" s="266">
        <v>1596582.88395445</v>
      </c>
      <c r="D96" s="266">
        <v>1570074.4180059</v>
      </c>
      <c r="E96" s="266">
        <v>1586287.59937542</v>
      </c>
      <c r="F96" s="266">
        <v>1682937.07764334</v>
      </c>
      <c r="G96" s="266">
        <v>1736882.2298471499</v>
      </c>
      <c r="H96" s="266">
        <v>1771239.8188038601</v>
      </c>
      <c r="I96" s="266">
        <v>1798355.26446602</v>
      </c>
    </row>
    <row r="97" spans="1:9" x14ac:dyDescent="0.3">
      <c r="A97" s="257" t="str">
        <f t="shared" si="3"/>
        <v>Rate Case Total_Z:[Delivered Sales - Primary - MWH]</v>
      </c>
      <c r="B97" s="270" t="s">
        <v>71</v>
      </c>
      <c r="C97" s="266">
        <v>0</v>
      </c>
      <c r="D97" s="266">
        <v>0</v>
      </c>
      <c r="E97" s="266">
        <v>0</v>
      </c>
      <c r="F97" s="266">
        <v>0</v>
      </c>
      <c r="G97" s="266">
        <v>0</v>
      </c>
      <c r="H97" s="266">
        <v>0</v>
      </c>
      <c r="I97" s="266">
        <v>0</v>
      </c>
    </row>
    <row r="98" spans="1:9" x14ac:dyDescent="0.3">
      <c r="A98" s="257" t="str">
        <f t="shared" si="3"/>
        <v>Rate Case Total_AA:[Delivered Sales - Secondary - MWH]</v>
      </c>
      <c r="B98" s="270" t="s">
        <v>72</v>
      </c>
      <c r="C98" s="266">
        <v>0</v>
      </c>
      <c r="D98" s="266">
        <v>0</v>
      </c>
      <c r="E98" s="266">
        <v>0</v>
      </c>
      <c r="F98" s="266">
        <v>0</v>
      </c>
      <c r="G98" s="266">
        <v>0</v>
      </c>
      <c r="H98" s="266">
        <v>0</v>
      </c>
      <c r="I98" s="266">
        <v>0</v>
      </c>
    </row>
    <row r="99" spans="1:9" x14ac:dyDescent="0.3">
      <c r="A99" s="257" t="str">
        <f t="shared" si="3"/>
        <v>Rate Case Total_AB:[]</v>
      </c>
      <c r="B99" s="268" t="s">
        <v>73</v>
      </c>
      <c r="C99" s="265"/>
      <c r="D99" s="265"/>
      <c r="E99" s="265"/>
      <c r="F99" s="265"/>
      <c r="G99" s="265"/>
      <c r="H99" s="265"/>
      <c r="I99" s="265"/>
    </row>
    <row r="100" spans="1:9" x14ac:dyDescent="0.3">
      <c r="A100" s="257" t="str">
        <f t="shared" si="3"/>
        <v>Rate Case Total_AC:[]</v>
      </c>
      <c r="B100" s="268" t="s">
        <v>74</v>
      </c>
      <c r="C100" s="266">
        <v>0</v>
      </c>
      <c r="D100" s="266">
        <v>0</v>
      </c>
      <c r="E100" s="266">
        <v>0</v>
      </c>
      <c r="F100" s="266">
        <v>0</v>
      </c>
      <c r="G100" s="266">
        <v>0</v>
      </c>
      <c r="H100" s="266">
        <v>0</v>
      </c>
      <c r="I100" s="266">
        <v>0</v>
      </c>
    </row>
    <row r="101" spans="1:9" x14ac:dyDescent="0.3">
      <c r="B101" s="253"/>
      <c r="C101" s="251"/>
      <c r="D101" s="251"/>
      <c r="E101" s="251"/>
      <c r="F101" s="251"/>
      <c r="G101" s="251"/>
      <c r="H101" s="251"/>
      <c r="I101" s="251"/>
    </row>
    <row r="102" spans="1:9" x14ac:dyDescent="0.3">
      <c r="A102" s="257"/>
      <c r="B102" s="249"/>
      <c r="C102" s="251"/>
      <c r="D102" s="251"/>
      <c r="E102" s="251"/>
      <c r="F102" s="251"/>
      <c r="G102" s="251"/>
      <c r="H102" s="251"/>
      <c r="I102" s="251"/>
    </row>
    <row r="103" spans="1:9" x14ac:dyDescent="0.3">
      <c r="A103" s="257"/>
      <c r="B103" s="247"/>
      <c r="C103" s="256"/>
      <c r="D103" s="256"/>
      <c r="E103" s="256"/>
      <c r="F103" s="256"/>
      <c r="G103" s="256"/>
      <c r="H103" s="256"/>
      <c r="I103" s="256"/>
    </row>
    <row r="104" spans="1:9" x14ac:dyDescent="0.3">
      <c r="A104" s="257"/>
      <c r="B104" s="249"/>
      <c r="C104" s="254"/>
      <c r="D104" s="254"/>
      <c r="E104" s="254"/>
      <c r="F104" s="254"/>
      <c r="G104" s="254"/>
      <c r="H104" s="254"/>
      <c r="I104" s="254"/>
    </row>
    <row r="105" spans="1:9" x14ac:dyDescent="0.3">
      <c r="A105" s="257"/>
      <c r="B105" s="249"/>
      <c r="C105" s="254"/>
      <c r="D105" s="254"/>
      <c r="E105" s="254"/>
      <c r="F105" s="254"/>
      <c r="G105" s="254"/>
      <c r="H105" s="254"/>
      <c r="I105" s="254"/>
    </row>
    <row r="106" spans="1:9" x14ac:dyDescent="0.3">
      <c r="A106" s="257"/>
      <c r="B106" s="249"/>
      <c r="C106" s="251"/>
      <c r="D106" s="251"/>
      <c r="E106" s="251"/>
      <c r="F106" s="251"/>
      <c r="G106" s="251"/>
      <c r="H106" s="251"/>
      <c r="I106" s="251"/>
    </row>
    <row r="107" spans="1:9" x14ac:dyDescent="0.3">
      <c r="A107" s="257"/>
      <c r="B107" s="249"/>
      <c r="C107" s="254"/>
      <c r="D107" s="254"/>
      <c r="E107" s="254"/>
      <c r="F107" s="254"/>
      <c r="G107" s="254"/>
      <c r="H107" s="254"/>
      <c r="I107" s="254"/>
    </row>
    <row r="108" spans="1:9" x14ac:dyDescent="0.3">
      <c r="A108" s="257"/>
      <c r="B108" s="249"/>
      <c r="C108" s="254"/>
      <c r="D108" s="254"/>
      <c r="E108" s="254"/>
      <c r="F108" s="254"/>
      <c r="G108" s="254"/>
      <c r="H108" s="254"/>
      <c r="I108" s="254"/>
    </row>
    <row r="109" spans="1:9" x14ac:dyDescent="0.3">
      <c r="A109" s="257"/>
      <c r="B109" s="249"/>
      <c r="C109" s="254"/>
      <c r="D109" s="254"/>
      <c r="E109" s="254"/>
      <c r="F109" s="254"/>
      <c r="G109" s="254"/>
      <c r="H109" s="254"/>
      <c r="I109" s="254"/>
    </row>
    <row r="110" spans="1:9" x14ac:dyDescent="0.3">
      <c r="A110" s="257"/>
      <c r="B110" s="249"/>
      <c r="C110" s="251"/>
      <c r="D110" s="251"/>
      <c r="E110" s="251"/>
      <c r="F110" s="251"/>
      <c r="G110" s="251"/>
      <c r="H110" s="251"/>
      <c r="I110" s="251"/>
    </row>
    <row r="111" spans="1:9" x14ac:dyDescent="0.3">
      <c r="A111" s="257"/>
      <c r="B111" s="252"/>
      <c r="C111" s="250"/>
      <c r="D111" s="250"/>
      <c r="E111" s="250"/>
      <c r="F111" s="250"/>
      <c r="G111" s="250"/>
      <c r="H111" s="250"/>
      <c r="I111" s="250"/>
    </row>
    <row r="112" spans="1:9" x14ac:dyDescent="0.3">
      <c r="A112" s="257"/>
      <c r="B112" s="252"/>
      <c r="C112" s="250"/>
      <c r="D112" s="250"/>
      <c r="E112" s="250"/>
      <c r="F112" s="250"/>
      <c r="G112" s="250"/>
      <c r="H112" s="250"/>
      <c r="I112" s="250"/>
    </row>
    <row r="113" spans="1:9" x14ac:dyDescent="0.3">
      <c r="A113" s="257"/>
      <c r="B113" s="252"/>
      <c r="C113" s="250"/>
      <c r="D113" s="250"/>
      <c r="E113" s="250"/>
      <c r="F113" s="250"/>
      <c r="G113" s="250"/>
      <c r="H113" s="250"/>
      <c r="I113" s="250"/>
    </row>
    <row r="114" spans="1:9" x14ac:dyDescent="0.3">
      <c r="A114" s="257"/>
      <c r="B114" s="249"/>
      <c r="C114" s="251"/>
      <c r="D114" s="251"/>
      <c r="E114" s="251"/>
      <c r="F114" s="251"/>
      <c r="G114" s="251"/>
      <c r="H114" s="251"/>
      <c r="I114" s="251"/>
    </row>
    <row r="115" spans="1:9" x14ac:dyDescent="0.3">
      <c r="A115" s="257"/>
      <c r="B115" s="248"/>
      <c r="C115" s="254"/>
      <c r="D115" s="254"/>
      <c r="E115" s="254"/>
      <c r="F115" s="254"/>
      <c r="G115" s="254"/>
      <c r="H115" s="254"/>
      <c r="I115" s="254"/>
    </row>
    <row r="116" spans="1:9" x14ac:dyDescent="0.3">
      <c r="A116" s="257"/>
      <c r="B116" s="248"/>
      <c r="C116" s="254"/>
      <c r="D116" s="254"/>
      <c r="E116" s="254"/>
      <c r="F116" s="254"/>
      <c r="G116" s="254"/>
      <c r="H116" s="254"/>
      <c r="I116" s="254"/>
    </row>
    <row r="117" spans="1:9" x14ac:dyDescent="0.3">
      <c r="A117" s="257"/>
      <c r="B117" s="248"/>
      <c r="C117" s="254"/>
      <c r="D117" s="254"/>
      <c r="E117" s="254"/>
      <c r="F117" s="254"/>
      <c r="G117" s="254"/>
      <c r="H117" s="254"/>
      <c r="I117" s="254"/>
    </row>
    <row r="118" spans="1:9" x14ac:dyDescent="0.3">
      <c r="A118" s="257"/>
      <c r="B118" s="249"/>
      <c r="C118" s="251"/>
      <c r="D118" s="251"/>
      <c r="E118" s="251"/>
      <c r="F118" s="251"/>
      <c r="G118" s="251"/>
      <c r="H118" s="251"/>
      <c r="I118" s="251"/>
    </row>
    <row r="119" spans="1:9" x14ac:dyDescent="0.3">
      <c r="A119" s="257"/>
      <c r="B119" s="248"/>
      <c r="C119" s="254"/>
      <c r="D119" s="254"/>
      <c r="E119" s="254"/>
      <c r="F119" s="254"/>
      <c r="G119" s="254"/>
      <c r="H119" s="254"/>
      <c r="I119" s="254"/>
    </row>
    <row r="120" spans="1:9" x14ac:dyDescent="0.3">
      <c r="A120" s="257"/>
      <c r="B120" s="248"/>
      <c r="C120" s="254"/>
      <c r="D120" s="254"/>
      <c r="E120" s="254"/>
      <c r="F120" s="254"/>
      <c r="G120" s="254"/>
      <c r="H120" s="254"/>
      <c r="I120" s="254"/>
    </row>
    <row r="121" spans="1:9" x14ac:dyDescent="0.3">
      <c r="A121" s="257"/>
      <c r="B121" s="248"/>
      <c r="C121" s="254"/>
      <c r="D121" s="254"/>
      <c r="E121" s="254"/>
      <c r="F121" s="254"/>
      <c r="G121" s="254"/>
      <c r="H121" s="254"/>
      <c r="I121" s="254"/>
    </row>
    <row r="122" spans="1:9" x14ac:dyDescent="0.3">
      <c r="A122" s="257"/>
      <c r="B122" s="249"/>
      <c r="C122" s="251"/>
      <c r="D122" s="251"/>
      <c r="E122" s="251"/>
      <c r="F122" s="251"/>
      <c r="G122" s="251"/>
      <c r="H122" s="251"/>
      <c r="I122" s="251"/>
    </row>
    <row r="123" spans="1:9" x14ac:dyDescent="0.3">
      <c r="A123" s="257"/>
      <c r="B123" s="249"/>
      <c r="C123" s="254"/>
      <c r="D123" s="254"/>
      <c r="E123" s="254"/>
      <c r="F123" s="254"/>
      <c r="G123" s="254"/>
      <c r="H123" s="254"/>
      <c r="I123" s="254"/>
    </row>
    <row r="124" spans="1:9" x14ac:dyDescent="0.3">
      <c r="B124" s="253"/>
      <c r="C124" s="251"/>
      <c r="D124" s="251"/>
      <c r="E124" s="251"/>
      <c r="F124" s="251"/>
      <c r="G124" s="251"/>
      <c r="H124" s="251"/>
      <c r="I124" s="251"/>
    </row>
    <row r="125" spans="1:9" x14ac:dyDescent="0.3">
      <c r="A125" s="257"/>
      <c r="B125" s="249"/>
      <c r="C125" s="251"/>
      <c r="D125" s="251"/>
      <c r="E125" s="251"/>
      <c r="F125" s="251"/>
      <c r="G125" s="251"/>
      <c r="H125" s="251"/>
      <c r="I125" s="251"/>
    </row>
    <row r="126" spans="1:9" x14ac:dyDescent="0.3">
      <c r="A126" s="257"/>
      <c r="B126" s="247"/>
      <c r="C126" s="256"/>
      <c r="D126" s="256"/>
      <c r="E126" s="256"/>
      <c r="F126" s="256"/>
      <c r="G126" s="256"/>
      <c r="H126" s="256"/>
      <c r="I126" s="256"/>
    </row>
    <row r="127" spans="1:9" x14ac:dyDescent="0.3">
      <c r="A127" s="257"/>
      <c r="B127" s="249"/>
      <c r="C127" s="254"/>
      <c r="D127" s="254"/>
      <c r="E127" s="254"/>
      <c r="F127" s="254"/>
      <c r="G127" s="254"/>
      <c r="H127" s="254"/>
      <c r="I127" s="254"/>
    </row>
    <row r="128" spans="1:9" x14ac:dyDescent="0.3">
      <c r="A128" s="257"/>
      <c r="B128" s="249"/>
      <c r="C128" s="254"/>
      <c r="D128" s="254"/>
      <c r="E128" s="254"/>
      <c r="F128" s="254"/>
      <c r="G128" s="254"/>
      <c r="H128" s="254"/>
      <c r="I128" s="254"/>
    </row>
    <row r="129" spans="1:9" x14ac:dyDescent="0.3">
      <c r="A129" s="257"/>
      <c r="B129" s="249"/>
      <c r="C129" s="251"/>
      <c r="D129" s="251"/>
      <c r="E129" s="251"/>
      <c r="F129" s="251"/>
      <c r="G129" s="251"/>
      <c r="H129" s="251"/>
      <c r="I129" s="251"/>
    </row>
    <row r="130" spans="1:9" x14ac:dyDescent="0.3">
      <c r="A130" s="257"/>
      <c r="B130" s="249"/>
      <c r="C130" s="254"/>
      <c r="D130" s="254"/>
      <c r="E130" s="254"/>
      <c r="F130" s="254"/>
      <c r="G130" s="254"/>
      <c r="H130" s="254"/>
      <c r="I130" s="254"/>
    </row>
    <row r="131" spans="1:9" x14ac:dyDescent="0.3">
      <c r="A131" s="257"/>
      <c r="B131" s="249"/>
      <c r="C131" s="254"/>
      <c r="D131" s="254"/>
      <c r="E131" s="254"/>
      <c r="F131" s="254"/>
      <c r="G131" s="254"/>
      <c r="H131" s="254"/>
      <c r="I131" s="254"/>
    </row>
    <row r="132" spans="1:9" x14ac:dyDescent="0.3">
      <c r="A132" s="257"/>
      <c r="B132" s="249"/>
      <c r="C132" s="254"/>
      <c r="D132" s="254"/>
      <c r="E132" s="254"/>
      <c r="F132" s="254"/>
      <c r="G132" s="254"/>
      <c r="H132" s="254"/>
      <c r="I132" s="254"/>
    </row>
    <row r="133" spans="1:9" x14ac:dyDescent="0.3">
      <c r="A133" s="257"/>
      <c r="B133" s="249"/>
      <c r="C133" s="251"/>
      <c r="D133" s="251"/>
      <c r="E133" s="251"/>
      <c r="F133" s="251"/>
      <c r="G133" s="251"/>
      <c r="H133" s="251"/>
      <c r="I133" s="251"/>
    </row>
    <row r="134" spans="1:9" x14ac:dyDescent="0.3">
      <c r="A134" s="257"/>
      <c r="B134" s="252"/>
      <c r="C134" s="250"/>
      <c r="D134" s="250"/>
      <c r="E134" s="250"/>
      <c r="F134" s="250"/>
      <c r="G134" s="250"/>
      <c r="H134" s="250"/>
      <c r="I134" s="250"/>
    </row>
    <row r="135" spans="1:9" x14ac:dyDescent="0.3">
      <c r="A135" s="257"/>
      <c r="B135" s="252"/>
      <c r="C135" s="250"/>
      <c r="D135" s="250"/>
      <c r="E135" s="250"/>
      <c r="F135" s="250"/>
      <c r="G135" s="250"/>
      <c r="H135" s="250"/>
      <c r="I135" s="250"/>
    </row>
    <row r="136" spans="1:9" x14ac:dyDescent="0.3">
      <c r="A136" s="257"/>
      <c r="B136" s="252"/>
      <c r="C136" s="250"/>
      <c r="D136" s="250"/>
      <c r="E136" s="250"/>
      <c r="F136" s="250"/>
      <c r="G136" s="250"/>
      <c r="H136" s="250"/>
      <c r="I136" s="250"/>
    </row>
    <row r="137" spans="1:9" x14ac:dyDescent="0.3">
      <c r="A137" s="257"/>
      <c r="B137" s="249"/>
      <c r="C137" s="251"/>
      <c r="D137" s="251"/>
      <c r="E137" s="251"/>
      <c r="F137" s="251"/>
      <c r="G137" s="251"/>
      <c r="H137" s="251"/>
      <c r="I137" s="251"/>
    </row>
    <row r="138" spans="1:9" x14ac:dyDescent="0.3">
      <c r="A138" s="257"/>
      <c r="B138" s="248"/>
      <c r="C138" s="254"/>
      <c r="D138" s="254"/>
      <c r="E138" s="254"/>
      <c r="F138" s="254"/>
      <c r="G138" s="254"/>
      <c r="H138" s="254"/>
      <c r="I138" s="254"/>
    </row>
    <row r="139" spans="1:9" x14ac:dyDescent="0.3">
      <c r="A139" s="257"/>
      <c r="B139" s="248"/>
      <c r="C139" s="254"/>
      <c r="D139" s="254"/>
      <c r="E139" s="254"/>
      <c r="F139" s="254"/>
      <c r="G139" s="254"/>
      <c r="H139" s="254"/>
      <c r="I139" s="254"/>
    </row>
    <row r="140" spans="1:9" x14ac:dyDescent="0.3">
      <c r="A140" s="257"/>
      <c r="B140" s="248"/>
      <c r="C140" s="254"/>
      <c r="D140" s="254"/>
      <c r="E140" s="254"/>
      <c r="F140" s="254"/>
      <c r="G140" s="254"/>
      <c r="H140" s="254"/>
      <c r="I140" s="254"/>
    </row>
    <row r="141" spans="1:9" x14ac:dyDescent="0.3">
      <c r="A141" s="257"/>
      <c r="B141" s="249"/>
      <c r="C141" s="251"/>
      <c r="D141" s="251"/>
      <c r="E141" s="251"/>
      <c r="F141" s="251"/>
      <c r="G141" s="251"/>
      <c r="H141" s="251"/>
      <c r="I141" s="251"/>
    </row>
    <row r="142" spans="1:9" x14ac:dyDescent="0.3">
      <c r="A142" s="257"/>
      <c r="B142" s="248"/>
      <c r="C142" s="254"/>
      <c r="D142" s="254"/>
      <c r="E142" s="254"/>
      <c r="F142" s="254"/>
      <c r="G142" s="254"/>
      <c r="H142" s="254"/>
      <c r="I142" s="254"/>
    </row>
    <row r="143" spans="1:9" x14ac:dyDescent="0.3">
      <c r="A143" s="257"/>
      <c r="B143" s="248"/>
      <c r="C143" s="254"/>
      <c r="D143" s="254"/>
      <c r="E143" s="254"/>
      <c r="F143" s="254"/>
      <c r="G143" s="254"/>
      <c r="H143" s="254"/>
      <c r="I143" s="254"/>
    </row>
    <row r="144" spans="1:9" x14ac:dyDescent="0.3">
      <c r="A144" s="257"/>
      <c r="B144" s="248"/>
      <c r="C144" s="254"/>
      <c r="D144" s="254"/>
      <c r="E144" s="254"/>
      <c r="F144" s="254"/>
      <c r="G144" s="254"/>
      <c r="H144" s="254"/>
      <c r="I144" s="254"/>
    </row>
    <row r="145" spans="1:9" x14ac:dyDescent="0.3">
      <c r="A145" s="257"/>
      <c r="B145" s="249"/>
      <c r="C145" s="251"/>
      <c r="D145" s="251"/>
      <c r="E145" s="251"/>
      <c r="F145" s="251"/>
      <c r="G145" s="251"/>
      <c r="H145" s="251"/>
      <c r="I145" s="251"/>
    </row>
    <row r="146" spans="1:9" x14ac:dyDescent="0.3">
      <c r="A146" s="257"/>
      <c r="B146" s="249"/>
      <c r="C146" s="254"/>
      <c r="D146" s="254"/>
      <c r="E146" s="254"/>
      <c r="F146" s="254"/>
      <c r="G146" s="254"/>
      <c r="H146" s="254"/>
      <c r="I146" s="254"/>
    </row>
    <row r="147" spans="1:9" x14ac:dyDescent="0.3">
      <c r="B147" s="253"/>
      <c r="C147" s="251"/>
      <c r="D147" s="251"/>
      <c r="E147" s="251"/>
      <c r="F147" s="251"/>
      <c r="G147" s="251"/>
      <c r="H147" s="251"/>
      <c r="I147" s="251"/>
    </row>
    <row r="148" spans="1:9" x14ac:dyDescent="0.3">
      <c r="B148" s="249"/>
      <c r="C148" s="251"/>
      <c r="D148" s="251"/>
      <c r="E148" s="251"/>
      <c r="F148" s="251"/>
      <c r="G148" s="251"/>
      <c r="H148" s="251"/>
      <c r="I148" s="251"/>
    </row>
    <row r="149" spans="1:9" x14ac:dyDescent="0.3">
      <c r="B149" s="247"/>
      <c r="C149" s="256"/>
      <c r="D149" s="256"/>
      <c r="E149" s="256"/>
      <c r="F149" s="256"/>
      <c r="G149" s="256"/>
      <c r="H149" s="256"/>
      <c r="I149" s="256"/>
    </row>
    <row r="150" spans="1:9" x14ac:dyDescent="0.3">
      <c r="B150" s="249"/>
      <c r="C150" s="254"/>
      <c r="D150" s="254"/>
      <c r="E150" s="254"/>
      <c r="F150" s="254"/>
      <c r="G150" s="254"/>
      <c r="H150" s="254"/>
      <c r="I150" s="254"/>
    </row>
    <row r="151" spans="1:9" x14ac:dyDescent="0.3">
      <c r="B151" s="249"/>
      <c r="C151" s="254"/>
      <c r="D151" s="254"/>
      <c r="E151" s="254"/>
      <c r="F151" s="254"/>
      <c r="G151" s="254"/>
      <c r="H151" s="254"/>
      <c r="I151" s="254"/>
    </row>
    <row r="152" spans="1:9" x14ac:dyDescent="0.3">
      <c r="B152" s="249"/>
      <c r="C152" s="251"/>
      <c r="D152" s="251"/>
      <c r="E152" s="251"/>
      <c r="F152" s="251"/>
      <c r="G152" s="251"/>
      <c r="H152" s="251"/>
      <c r="I152" s="251"/>
    </row>
    <row r="153" spans="1:9" x14ac:dyDescent="0.3">
      <c r="B153" s="249"/>
      <c r="C153" s="254"/>
      <c r="D153" s="254"/>
      <c r="E153" s="254"/>
      <c r="F153" s="254"/>
      <c r="G153" s="254"/>
      <c r="H153" s="254"/>
      <c r="I153" s="254"/>
    </row>
    <row r="154" spans="1:9" x14ac:dyDescent="0.3">
      <c r="B154" s="249"/>
      <c r="C154" s="254"/>
      <c r="D154" s="254"/>
      <c r="E154" s="254"/>
      <c r="F154" s="254"/>
      <c r="G154" s="254"/>
      <c r="H154" s="254"/>
      <c r="I154" s="254"/>
    </row>
    <row r="155" spans="1:9" x14ac:dyDescent="0.3">
      <c r="B155" s="249"/>
      <c r="C155" s="254"/>
      <c r="D155" s="254"/>
      <c r="E155" s="254"/>
      <c r="F155" s="254"/>
      <c r="G155" s="254"/>
      <c r="H155" s="254"/>
      <c r="I155" s="254"/>
    </row>
    <row r="156" spans="1:9" x14ac:dyDescent="0.3">
      <c r="B156" s="249"/>
      <c r="C156" s="251"/>
      <c r="D156" s="251"/>
      <c r="E156" s="251"/>
      <c r="F156" s="251"/>
      <c r="G156" s="251"/>
      <c r="H156" s="251"/>
      <c r="I156" s="251"/>
    </row>
    <row r="157" spans="1:9" x14ac:dyDescent="0.3">
      <c r="B157" s="252"/>
      <c r="C157" s="250"/>
      <c r="D157" s="250"/>
      <c r="E157" s="250"/>
      <c r="F157" s="250"/>
      <c r="G157" s="250"/>
      <c r="H157" s="250"/>
      <c r="I157" s="250"/>
    </row>
    <row r="158" spans="1:9" x14ac:dyDescent="0.3">
      <c r="B158" s="252"/>
      <c r="C158" s="250"/>
      <c r="D158" s="250"/>
      <c r="E158" s="250"/>
      <c r="F158" s="250"/>
      <c r="G158" s="250"/>
      <c r="H158" s="250"/>
      <c r="I158" s="250"/>
    </row>
    <row r="159" spans="1:9" x14ac:dyDescent="0.3">
      <c r="B159" s="252"/>
      <c r="C159" s="250"/>
      <c r="D159" s="250"/>
      <c r="E159" s="250"/>
      <c r="F159" s="250"/>
      <c r="G159" s="250"/>
      <c r="H159" s="250"/>
      <c r="I159" s="250"/>
    </row>
    <row r="160" spans="1:9" x14ac:dyDescent="0.3">
      <c r="B160" s="249"/>
      <c r="C160" s="251"/>
      <c r="D160" s="251"/>
      <c r="E160" s="251"/>
      <c r="F160" s="251"/>
      <c r="G160" s="251"/>
      <c r="H160" s="251"/>
      <c r="I160" s="251"/>
    </row>
    <row r="161" spans="2:9" x14ac:dyDescent="0.3">
      <c r="B161" s="248"/>
      <c r="C161" s="254"/>
      <c r="D161" s="254"/>
      <c r="E161" s="254"/>
      <c r="F161" s="254"/>
      <c r="G161" s="254"/>
      <c r="H161" s="254"/>
      <c r="I161" s="254"/>
    </row>
    <row r="162" spans="2:9" x14ac:dyDescent="0.3">
      <c r="B162" s="248"/>
      <c r="C162" s="254"/>
      <c r="D162" s="254"/>
      <c r="E162" s="254"/>
      <c r="F162" s="254"/>
      <c r="G162" s="254"/>
      <c r="H162" s="254"/>
      <c r="I162" s="254"/>
    </row>
    <row r="163" spans="2:9" x14ac:dyDescent="0.3">
      <c r="B163" s="248"/>
      <c r="C163" s="254"/>
      <c r="D163" s="254"/>
      <c r="E163" s="254"/>
      <c r="F163" s="254"/>
      <c r="G163" s="254"/>
      <c r="H163" s="254"/>
      <c r="I163" s="254"/>
    </row>
    <row r="164" spans="2:9" x14ac:dyDescent="0.3">
      <c r="B164" s="249"/>
      <c r="C164" s="251"/>
      <c r="D164" s="251"/>
      <c r="E164" s="251"/>
      <c r="F164" s="251"/>
      <c r="G164" s="251"/>
      <c r="H164" s="251"/>
      <c r="I164" s="251"/>
    </row>
    <row r="165" spans="2:9" x14ac:dyDescent="0.3">
      <c r="B165" s="248"/>
      <c r="C165" s="254"/>
      <c r="D165" s="254"/>
      <c r="E165" s="254"/>
      <c r="F165" s="254"/>
      <c r="G165" s="254"/>
      <c r="H165" s="254"/>
      <c r="I165" s="254"/>
    </row>
    <row r="166" spans="2:9" x14ac:dyDescent="0.3">
      <c r="B166" s="248"/>
      <c r="C166" s="254"/>
      <c r="D166" s="254"/>
      <c r="E166" s="254"/>
      <c r="F166" s="254"/>
      <c r="G166" s="254"/>
      <c r="H166" s="254"/>
      <c r="I166" s="254"/>
    </row>
    <row r="167" spans="2:9" x14ac:dyDescent="0.3">
      <c r="B167" s="248"/>
      <c r="C167" s="254"/>
      <c r="D167" s="254"/>
      <c r="E167" s="254"/>
      <c r="F167" s="254"/>
      <c r="G167" s="254"/>
      <c r="H167" s="254"/>
      <c r="I167" s="254"/>
    </row>
    <row r="168" spans="2:9" x14ac:dyDescent="0.3">
      <c r="B168" s="249"/>
      <c r="C168" s="251"/>
      <c r="D168" s="251"/>
      <c r="E168" s="251"/>
      <c r="F168" s="251"/>
      <c r="G168" s="251"/>
      <c r="H168" s="251"/>
      <c r="I168" s="251"/>
    </row>
    <row r="169" spans="2:9" x14ac:dyDescent="0.3">
      <c r="B169" s="249"/>
      <c r="C169" s="254"/>
      <c r="D169" s="254"/>
      <c r="E169" s="254"/>
      <c r="F169" s="254"/>
      <c r="G169" s="254"/>
      <c r="H169" s="254"/>
      <c r="I169" s="254"/>
    </row>
    <row r="170" spans="2:9" x14ac:dyDescent="0.3">
      <c r="B170" s="253"/>
      <c r="C170" s="251"/>
      <c r="D170" s="251"/>
      <c r="E170" s="251"/>
      <c r="F170" s="251"/>
      <c r="G170" s="251"/>
      <c r="H170" s="251"/>
      <c r="I170" s="251"/>
    </row>
    <row r="171" spans="2:9" x14ac:dyDescent="0.3">
      <c r="B171" s="249"/>
      <c r="C171" s="251"/>
      <c r="D171" s="251"/>
      <c r="E171" s="251"/>
      <c r="F171" s="251"/>
      <c r="G171" s="251"/>
      <c r="H171" s="251"/>
      <c r="I171" s="251"/>
    </row>
    <row r="172" spans="2:9" x14ac:dyDescent="0.3">
      <c r="B172" s="247"/>
      <c r="C172" s="256"/>
      <c r="D172" s="256"/>
      <c r="E172" s="256"/>
      <c r="F172" s="256"/>
      <c r="G172" s="256"/>
      <c r="H172" s="256"/>
      <c r="I172" s="256"/>
    </row>
    <row r="173" spans="2:9" x14ac:dyDescent="0.3">
      <c r="B173" s="249"/>
      <c r="C173" s="254"/>
      <c r="D173" s="254"/>
      <c r="E173" s="254"/>
      <c r="F173" s="254"/>
      <c r="G173" s="254"/>
      <c r="H173" s="254"/>
      <c r="I173" s="254"/>
    </row>
    <row r="174" spans="2:9" x14ac:dyDescent="0.3">
      <c r="B174" s="249"/>
      <c r="C174" s="254"/>
      <c r="D174" s="254"/>
      <c r="E174" s="254"/>
      <c r="F174" s="254"/>
      <c r="G174" s="254"/>
      <c r="H174" s="254"/>
      <c r="I174" s="254"/>
    </row>
    <row r="175" spans="2:9" x14ac:dyDescent="0.3">
      <c r="B175" s="249"/>
      <c r="C175" s="251"/>
      <c r="D175" s="251"/>
      <c r="E175" s="251"/>
      <c r="F175" s="251"/>
      <c r="G175" s="251"/>
      <c r="H175" s="251"/>
      <c r="I175" s="251"/>
    </row>
    <row r="176" spans="2:9" x14ac:dyDescent="0.3">
      <c r="B176" s="249"/>
      <c r="C176" s="254"/>
      <c r="D176" s="254"/>
      <c r="E176" s="254"/>
      <c r="F176" s="254"/>
      <c r="G176" s="254"/>
      <c r="H176" s="254"/>
      <c r="I176" s="254"/>
    </row>
    <row r="177" spans="2:9" x14ac:dyDescent="0.3">
      <c r="B177" s="249"/>
      <c r="C177" s="254"/>
      <c r="D177" s="254"/>
      <c r="E177" s="254"/>
      <c r="F177" s="254"/>
      <c r="G177" s="254"/>
      <c r="H177" s="254"/>
      <c r="I177" s="254"/>
    </row>
    <row r="178" spans="2:9" x14ac:dyDescent="0.3">
      <c r="B178" s="249"/>
      <c r="C178" s="254"/>
      <c r="D178" s="254"/>
      <c r="E178" s="254"/>
      <c r="F178" s="254"/>
      <c r="G178" s="254"/>
      <c r="H178" s="254"/>
      <c r="I178" s="254"/>
    </row>
    <row r="179" spans="2:9" x14ac:dyDescent="0.3">
      <c r="B179" s="249"/>
      <c r="C179" s="251"/>
      <c r="D179" s="251"/>
      <c r="E179" s="251"/>
      <c r="F179" s="251"/>
      <c r="G179" s="251"/>
      <c r="H179" s="251"/>
      <c r="I179" s="251"/>
    </row>
    <row r="180" spans="2:9" x14ac:dyDescent="0.3">
      <c r="B180" s="252"/>
      <c r="C180" s="250"/>
      <c r="D180" s="250"/>
      <c r="E180" s="250"/>
      <c r="F180" s="250"/>
      <c r="G180" s="250"/>
      <c r="H180" s="250"/>
      <c r="I180" s="250"/>
    </row>
    <row r="181" spans="2:9" x14ac:dyDescent="0.3">
      <c r="B181" s="252"/>
      <c r="C181" s="250"/>
      <c r="D181" s="250"/>
      <c r="E181" s="250"/>
      <c r="F181" s="250"/>
      <c r="G181" s="250"/>
      <c r="H181" s="250"/>
      <c r="I181" s="250"/>
    </row>
    <row r="182" spans="2:9" x14ac:dyDescent="0.3">
      <c r="B182" s="252"/>
      <c r="C182" s="250"/>
      <c r="D182" s="250"/>
      <c r="E182" s="250"/>
      <c r="F182" s="250"/>
      <c r="G182" s="250"/>
      <c r="H182" s="250"/>
      <c r="I182" s="250"/>
    </row>
    <row r="183" spans="2:9" x14ac:dyDescent="0.3">
      <c r="B183" s="249"/>
      <c r="C183" s="251"/>
      <c r="D183" s="251"/>
      <c r="E183" s="251"/>
      <c r="F183" s="251"/>
      <c r="G183" s="251"/>
      <c r="H183" s="251"/>
      <c r="I183" s="251"/>
    </row>
    <row r="184" spans="2:9" x14ac:dyDescent="0.3">
      <c r="B184" s="248"/>
      <c r="C184" s="254"/>
      <c r="D184" s="254"/>
      <c r="E184" s="254"/>
      <c r="F184" s="254"/>
      <c r="G184" s="254"/>
      <c r="H184" s="254"/>
      <c r="I184" s="254"/>
    </row>
    <row r="185" spans="2:9" x14ac:dyDescent="0.3">
      <c r="B185" s="248"/>
      <c r="C185" s="254"/>
      <c r="D185" s="254"/>
      <c r="E185" s="254"/>
      <c r="F185" s="254"/>
      <c r="G185" s="254"/>
      <c r="H185" s="254"/>
      <c r="I185" s="254"/>
    </row>
    <row r="186" spans="2:9" x14ac:dyDescent="0.3">
      <c r="B186" s="248"/>
      <c r="C186" s="254"/>
      <c r="D186" s="254"/>
      <c r="E186" s="254"/>
      <c r="F186" s="254"/>
      <c r="G186" s="254"/>
      <c r="H186" s="254"/>
      <c r="I186" s="254"/>
    </row>
    <row r="187" spans="2:9" x14ac:dyDescent="0.3">
      <c r="B187" s="249"/>
      <c r="C187" s="251"/>
      <c r="D187" s="251"/>
      <c r="E187" s="251"/>
      <c r="F187" s="251"/>
      <c r="G187" s="251"/>
      <c r="H187" s="251"/>
      <c r="I187" s="251"/>
    </row>
    <row r="188" spans="2:9" x14ac:dyDescent="0.3">
      <c r="B188" s="248"/>
      <c r="C188" s="254"/>
      <c r="D188" s="254"/>
      <c r="E188" s="254"/>
      <c r="F188" s="254"/>
      <c r="G188" s="254"/>
      <c r="H188" s="254"/>
      <c r="I188" s="254"/>
    </row>
    <row r="189" spans="2:9" x14ac:dyDescent="0.3">
      <c r="B189" s="248"/>
      <c r="C189" s="254"/>
      <c r="D189" s="254"/>
      <c r="E189" s="254"/>
      <c r="F189" s="254"/>
      <c r="G189" s="254"/>
      <c r="H189" s="254"/>
      <c r="I189" s="254"/>
    </row>
    <row r="190" spans="2:9" x14ac:dyDescent="0.3">
      <c r="B190" s="248"/>
      <c r="C190" s="254"/>
      <c r="D190" s="254"/>
      <c r="E190" s="254"/>
      <c r="F190" s="254"/>
      <c r="G190" s="254"/>
      <c r="H190" s="254"/>
      <c r="I190" s="254"/>
    </row>
    <row r="191" spans="2:9" x14ac:dyDescent="0.3">
      <c r="B191" s="249"/>
      <c r="C191" s="251"/>
      <c r="D191" s="251"/>
      <c r="E191" s="251"/>
      <c r="F191" s="251"/>
      <c r="G191" s="251"/>
      <c r="H191" s="251"/>
      <c r="I191" s="251"/>
    </row>
    <row r="192" spans="2:9" x14ac:dyDescent="0.3">
      <c r="B192" s="249"/>
      <c r="C192" s="254"/>
      <c r="D192" s="254"/>
      <c r="E192" s="254"/>
      <c r="F192" s="254"/>
      <c r="G192" s="254"/>
      <c r="H192" s="254"/>
      <c r="I192" s="254"/>
    </row>
    <row r="193" spans="2:9" x14ac:dyDescent="0.3">
      <c r="B193" s="253"/>
      <c r="C193" s="251"/>
      <c r="D193" s="251"/>
      <c r="E193" s="251"/>
      <c r="F193" s="251"/>
      <c r="G193" s="251"/>
      <c r="H193" s="251"/>
      <c r="I193" s="251"/>
    </row>
    <row r="194" spans="2:9" x14ac:dyDescent="0.3">
      <c r="B194" s="249"/>
      <c r="C194" s="251"/>
      <c r="D194" s="251"/>
      <c r="E194" s="251"/>
      <c r="F194" s="251"/>
      <c r="G194" s="251"/>
      <c r="H194" s="251"/>
      <c r="I194" s="251"/>
    </row>
    <row r="195" spans="2:9" x14ac:dyDescent="0.3">
      <c r="B195" s="247"/>
      <c r="C195" s="256"/>
      <c r="D195" s="256"/>
      <c r="E195" s="256"/>
      <c r="F195" s="256"/>
      <c r="G195" s="256"/>
      <c r="H195" s="256"/>
      <c r="I195" s="256"/>
    </row>
    <row r="196" spans="2:9" x14ac:dyDescent="0.3">
      <c r="B196" s="249"/>
      <c r="C196" s="254"/>
      <c r="D196" s="254"/>
      <c r="E196" s="254"/>
      <c r="F196" s="254"/>
      <c r="G196" s="254"/>
      <c r="H196" s="254"/>
      <c r="I196" s="254"/>
    </row>
    <row r="197" spans="2:9" x14ac:dyDescent="0.3">
      <c r="B197" s="249"/>
      <c r="C197" s="254"/>
      <c r="D197" s="254"/>
      <c r="E197" s="254"/>
      <c r="F197" s="254"/>
      <c r="G197" s="254"/>
      <c r="H197" s="254"/>
      <c r="I197" s="254"/>
    </row>
    <row r="198" spans="2:9" x14ac:dyDescent="0.3">
      <c r="B198" s="249"/>
      <c r="C198" s="251"/>
      <c r="D198" s="251"/>
      <c r="E198" s="251"/>
      <c r="F198" s="251"/>
      <c r="G198" s="251"/>
      <c r="H198" s="251"/>
      <c r="I198" s="251"/>
    </row>
    <row r="199" spans="2:9" x14ac:dyDescent="0.3">
      <c r="B199" s="249"/>
      <c r="C199" s="254"/>
      <c r="D199" s="254"/>
      <c r="E199" s="254"/>
      <c r="F199" s="254"/>
      <c r="G199" s="254"/>
      <c r="H199" s="254"/>
      <c r="I199" s="254"/>
    </row>
    <row r="200" spans="2:9" x14ac:dyDescent="0.3">
      <c r="B200" s="249"/>
      <c r="C200" s="254"/>
      <c r="D200" s="254"/>
      <c r="E200" s="254"/>
      <c r="F200" s="254"/>
      <c r="G200" s="254"/>
      <c r="H200" s="254"/>
      <c r="I200" s="254"/>
    </row>
    <row r="201" spans="2:9" x14ac:dyDescent="0.3">
      <c r="B201" s="249"/>
      <c r="C201" s="254"/>
      <c r="D201" s="254"/>
      <c r="E201" s="254"/>
      <c r="F201" s="254"/>
      <c r="G201" s="254"/>
      <c r="H201" s="254"/>
      <c r="I201" s="254"/>
    </row>
    <row r="202" spans="2:9" x14ac:dyDescent="0.3">
      <c r="B202" s="249"/>
      <c r="C202" s="251"/>
      <c r="D202" s="251"/>
      <c r="E202" s="251"/>
      <c r="F202" s="251"/>
      <c r="G202" s="251"/>
      <c r="H202" s="251"/>
      <c r="I202" s="251"/>
    </row>
    <row r="203" spans="2:9" x14ac:dyDescent="0.3">
      <c r="B203" s="252"/>
      <c r="C203" s="250"/>
      <c r="D203" s="250"/>
      <c r="E203" s="250"/>
      <c r="F203" s="250"/>
      <c r="G203" s="250"/>
      <c r="H203" s="250"/>
      <c r="I203" s="250"/>
    </row>
    <row r="204" spans="2:9" x14ac:dyDescent="0.3">
      <c r="B204" s="252"/>
      <c r="C204" s="250"/>
      <c r="D204" s="250"/>
      <c r="E204" s="250"/>
      <c r="F204" s="250"/>
      <c r="G204" s="250"/>
      <c r="H204" s="250"/>
      <c r="I204" s="250"/>
    </row>
    <row r="205" spans="2:9" x14ac:dyDescent="0.3">
      <c r="B205" s="252"/>
      <c r="C205" s="250"/>
      <c r="D205" s="250"/>
      <c r="E205" s="250"/>
      <c r="F205" s="250"/>
      <c r="G205" s="250"/>
      <c r="H205" s="250"/>
      <c r="I205" s="250"/>
    </row>
    <row r="206" spans="2:9" x14ac:dyDescent="0.3">
      <c r="B206" s="249"/>
      <c r="C206" s="251"/>
      <c r="D206" s="251"/>
      <c r="E206" s="251"/>
      <c r="F206" s="251"/>
      <c r="G206" s="251"/>
      <c r="H206" s="251"/>
      <c r="I206" s="251"/>
    </row>
    <row r="207" spans="2:9" x14ac:dyDescent="0.3">
      <c r="B207" s="248"/>
      <c r="C207" s="254"/>
      <c r="D207" s="254"/>
      <c r="E207" s="254"/>
      <c r="F207" s="254"/>
      <c r="G207" s="254"/>
      <c r="H207" s="254"/>
      <c r="I207" s="254"/>
    </row>
    <row r="208" spans="2:9" x14ac:dyDescent="0.3">
      <c r="B208" s="248"/>
      <c r="C208" s="254"/>
      <c r="D208" s="254"/>
      <c r="E208" s="254"/>
      <c r="F208" s="254"/>
      <c r="G208" s="254"/>
      <c r="H208" s="254"/>
      <c r="I208" s="254"/>
    </row>
    <row r="209" spans="2:9" x14ac:dyDescent="0.3">
      <c r="B209" s="248"/>
      <c r="C209" s="254"/>
      <c r="D209" s="254"/>
      <c r="E209" s="254"/>
      <c r="F209" s="254"/>
      <c r="G209" s="254"/>
      <c r="H209" s="254"/>
      <c r="I209" s="254"/>
    </row>
    <row r="210" spans="2:9" x14ac:dyDescent="0.3">
      <c r="B210" s="249"/>
      <c r="C210" s="251"/>
      <c r="D210" s="251"/>
      <c r="E210" s="251"/>
      <c r="F210" s="251"/>
      <c r="G210" s="251"/>
      <c r="H210" s="251"/>
      <c r="I210" s="251"/>
    </row>
    <row r="211" spans="2:9" x14ac:dyDescent="0.3">
      <c r="B211" s="248"/>
      <c r="C211" s="254"/>
      <c r="D211" s="254"/>
      <c r="E211" s="254"/>
      <c r="F211" s="254"/>
      <c r="G211" s="254"/>
      <c r="H211" s="254"/>
      <c r="I211" s="254"/>
    </row>
    <row r="212" spans="2:9" x14ac:dyDescent="0.3">
      <c r="B212" s="248"/>
      <c r="C212" s="254"/>
      <c r="D212" s="254"/>
      <c r="E212" s="254"/>
      <c r="F212" s="254"/>
      <c r="G212" s="254"/>
      <c r="H212" s="254"/>
      <c r="I212" s="254"/>
    </row>
    <row r="213" spans="2:9" x14ac:dyDescent="0.3">
      <c r="B213" s="248"/>
      <c r="C213" s="254"/>
      <c r="D213" s="254"/>
      <c r="E213" s="254"/>
      <c r="F213" s="254"/>
      <c r="G213" s="254"/>
      <c r="H213" s="254"/>
      <c r="I213" s="254"/>
    </row>
    <row r="214" spans="2:9" x14ac:dyDescent="0.3">
      <c r="B214" s="249"/>
      <c r="C214" s="251"/>
      <c r="D214" s="251"/>
      <c r="E214" s="251"/>
      <c r="F214" s="251"/>
      <c r="G214" s="251"/>
      <c r="H214" s="251"/>
      <c r="I214" s="251"/>
    </row>
    <row r="215" spans="2:9" x14ac:dyDescent="0.3">
      <c r="B215" s="249"/>
      <c r="C215" s="254"/>
      <c r="D215" s="254"/>
      <c r="E215" s="254"/>
      <c r="F215" s="254"/>
      <c r="G215" s="254"/>
      <c r="H215" s="254"/>
      <c r="I215" s="254"/>
    </row>
    <row r="216" spans="2:9" x14ac:dyDescent="0.3">
      <c r="B216" s="253"/>
      <c r="C216" s="251"/>
      <c r="D216" s="251"/>
      <c r="E216" s="251"/>
      <c r="F216" s="251"/>
      <c r="G216" s="251"/>
      <c r="H216" s="251"/>
      <c r="I216" s="251"/>
    </row>
    <row r="217" spans="2:9" x14ac:dyDescent="0.3">
      <c r="B217" s="249"/>
      <c r="C217" s="251"/>
      <c r="D217" s="251"/>
      <c r="E217" s="251"/>
      <c r="F217" s="251"/>
      <c r="G217" s="251"/>
      <c r="H217" s="251"/>
      <c r="I217" s="251"/>
    </row>
    <row r="218" spans="2:9" x14ac:dyDescent="0.3">
      <c r="B218" s="247"/>
      <c r="C218" s="256"/>
      <c r="D218" s="256"/>
      <c r="E218" s="256"/>
      <c r="F218" s="256"/>
      <c r="G218" s="256"/>
      <c r="H218" s="256"/>
      <c r="I218" s="256"/>
    </row>
    <row r="219" spans="2:9" x14ac:dyDescent="0.3">
      <c r="B219" s="249"/>
      <c r="C219" s="254"/>
      <c r="D219" s="254"/>
      <c r="E219" s="254"/>
      <c r="F219" s="254"/>
      <c r="G219" s="254"/>
      <c r="H219" s="254"/>
      <c r="I219" s="254"/>
    </row>
    <row r="220" spans="2:9" x14ac:dyDescent="0.3">
      <c r="B220" s="249"/>
      <c r="C220" s="254"/>
      <c r="D220" s="254"/>
      <c r="E220" s="254"/>
      <c r="F220" s="254"/>
      <c r="G220" s="254"/>
      <c r="H220" s="254"/>
      <c r="I220" s="254"/>
    </row>
    <row r="221" spans="2:9" x14ac:dyDescent="0.3">
      <c r="B221" s="249"/>
      <c r="C221" s="251"/>
      <c r="D221" s="251"/>
      <c r="E221" s="251"/>
      <c r="F221" s="251"/>
      <c r="G221" s="251"/>
      <c r="H221" s="251"/>
      <c r="I221" s="251"/>
    </row>
    <row r="222" spans="2:9" x14ac:dyDescent="0.3">
      <c r="B222" s="249"/>
      <c r="C222" s="254"/>
      <c r="D222" s="254"/>
      <c r="E222" s="254"/>
      <c r="F222" s="254"/>
      <c r="G222" s="254"/>
      <c r="H222" s="254"/>
      <c r="I222" s="254"/>
    </row>
    <row r="223" spans="2:9" x14ac:dyDescent="0.3">
      <c r="B223" s="249"/>
      <c r="C223" s="254"/>
      <c r="D223" s="254"/>
      <c r="E223" s="254"/>
      <c r="F223" s="254"/>
      <c r="G223" s="254"/>
      <c r="H223" s="254"/>
      <c r="I223" s="254"/>
    </row>
    <row r="224" spans="2:9" x14ac:dyDescent="0.3">
      <c r="B224" s="249"/>
      <c r="C224" s="254"/>
      <c r="D224" s="254"/>
      <c r="E224" s="254"/>
      <c r="F224" s="254"/>
      <c r="G224" s="254"/>
      <c r="H224" s="254"/>
      <c r="I224" s="254"/>
    </row>
    <row r="225" spans="2:9" x14ac:dyDescent="0.3">
      <c r="B225" s="249"/>
      <c r="C225" s="251"/>
      <c r="D225" s="251"/>
      <c r="E225" s="251"/>
      <c r="F225" s="251"/>
      <c r="G225" s="251"/>
      <c r="H225" s="251"/>
      <c r="I225" s="251"/>
    </row>
    <row r="226" spans="2:9" x14ac:dyDescent="0.3">
      <c r="B226" s="252"/>
      <c r="C226" s="250"/>
      <c r="D226" s="250"/>
      <c r="E226" s="250"/>
      <c r="F226" s="250"/>
      <c r="G226" s="250"/>
      <c r="H226" s="250"/>
      <c r="I226" s="250"/>
    </row>
    <row r="227" spans="2:9" x14ac:dyDescent="0.3">
      <c r="B227" s="252"/>
      <c r="C227" s="250"/>
      <c r="D227" s="250"/>
      <c r="E227" s="250"/>
      <c r="F227" s="250"/>
      <c r="G227" s="250"/>
      <c r="H227" s="250"/>
      <c r="I227" s="250"/>
    </row>
    <row r="228" spans="2:9" x14ac:dyDescent="0.3">
      <c r="B228" s="252"/>
      <c r="C228" s="250"/>
      <c r="D228" s="250"/>
      <c r="E228" s="250"/>
      <c r="F228" s="250"/>
      <c r="G228" s="250"/>
      <c r="H228" s="250"/>
      <c r="I228" s="250"/>
    </row>
    <row r="229" spans="2:9" x14ac:dyDescent="0.3">
      <c r="B229" s="249"/>
      <c r="C229" s="251"/>
      <c r="D229" s="251"/>
      <c r="E229" s="251"/>
      <c r="F229" s="251"/>
      <c r="G229" s="251"/>
      <c r="H229" s="251"/>
      <c r="I229" s="251"/>
    </row>
    <row r="230" spans="2:9" x14ac:dyDescent="0.3">
      <c r="B230" s="248"/>
      <c r="C230" s="254"/>
      <c r="D230" s="254"/>
      <c r="E230" s="254"/>
      <c r="F230" s="254"/>
      <c r="G230" s="254"/>
      <c r="H230" s="254"/>
      <c r="I230" s="254"/>
    </row>
    <row r="231" spans="2:9" x14ac:dyDescent="0.3">
      <c r="B231" s="248"/>
      <c r="C231" s="254"/>
      <c r="D231" s="254"/>
      <c r="E231" s="254"/>
      <c r="F231" s="254"/>
      <c r="G231" s="254"/>
      <c r="H231" s="254"/>
      <c r="I231" s="254"/>
    </row>
    <row r="232" spans="2:9" x14ac:dyDescent="0.3">
      <c r="B232" s="248"/>
      <c r="C232" s="254"/>
      <c r="D232" s="254"/>
      <c r="E232" s="254"/>
      <c r="F232" s="254"/>
      <c r="G232" s="254"/>
      <c r="H232" s="254"/>
      <c r="I232" s="254"/>
    </row>
    <row r="233" spans="2:9" x14ac:dyDescent="0.3">
      <c r="B233" s="249"/>
      <c r="C233" s="251"/>
      <c r="D233" s="251"/>
      <c r="E233" s="251"/>
      <c r="F233" s="251"/>
      <c r="G233" s="251"/>
      <c r="H233" s="251"/>
      <c r="I233" s="251"/>
    </row>
    <row r="234" spans="2:9" x14ac:dyDescent="0.3">
      <c r="B234" s="248"/>
      <c r="C234" s="254"/>
      <c r="D234" s="254"/>
      <c r="E234" s="254"/>
      <c r="F234" s="254"/>
      <c r="G234" s="254"/>
      <c r="H234" s="254"/>
      <c r="I234" s="254"/>
    </row>
    <row r="235" spans="2:9" x14ac:dyDescent="0.3">
      <c r="B235" s="248"/>
      <c r="C235" s="254"/>
      <c r="D235" s="254"/>
      <c r="E235" s="254"/>
      <c r="F235" s="254"/>
      <c r="G235" s="254"/>
      <c r="H235" s="254"/>
      <c r="I235" s="254"/>
    </row>
    <row r="236" spans="2:9" x14ac:dyDescent="0.3">
      <c r="B236" s="248"/>
      <c r="C236" s="254"/>
      <c r="D236" s="254"/>
      <c r="E236" s="254"/>
      <c r="F236" s="254"/>
      <c r="G236" s="254"/>
      <c r="H236" s="254"/>
      <c r="I236" s="254"/>
    </row>
    <row r="237" spans="2:9" x14ac:dyDescent="0.3">
      <c r="B237" s="249"/>
      <c r="C237" s="251"/>
      <c r="D237" s="251"/>
      <c r="E237" s="251"/>
      <c r="F237" s="251"/>
      <c r="G237" s="251"/>
      <c r="H237" s="251"/>
      <c r="I237" s="251"/>
    </row>
    <row r="238" spans="2:9" x14ac:dyDescent="0.3">
      <c r="B238" s="249"/>
      <c r="C238" s="254"/>
      <c r="D238" s="254"/>
      <c r="E238" s="254"/>
      <c r="F238" s="254"/>
      <c r="G238" s="254"/>
      <c r="H238" s="254"/>
      <c r="I238" s="254"/>
    </row>
    <row r="239" spans="2:9" x14ac:dyDescent="0.3">
      <c r="B239" s="253"/>
      <c r="C239" s="251"/>
      <c r="D239" s="251"/>
      <c r="E239" s="251"/>
      <c r="F239" s="251"/>
      <c r="G239" s="251"/>
      <c r="H239" s="251"/>
      <c r="I239" s="251"/>
    </row>
    <row r="240" spans="2:9" x14ac:dyDescent="0.3">
      <c r="B240" s="249"/>
      <c r="C240" s="251"/>
      <c r="D240" s="251"/>
      <c r="E240" s="251"/>
      <c r="F240" s="251"/>
      <c r="G240" s="251"/>
      <c r="H240" s="251"/>
      <c r="I240" s="251"/>
    </row>
    <row r="241" spans="2:9" x14ac:dyDescent="0.3">
      <c r="B241" s="247"/>
      <c r="C241" s="256"/>
      <c r="D241" s="256"/>
      <c r="E241" s="256"/>
      <c r="F241" s="256"/>
      <c r="G241" s="256"/>
      <c r="H241" s="256"/>
      <c r="I241" s="256"/>
    </row>
    <row r="242" spans="2:9" x14ac:dyDescent="0.3">
      <c r="B242" s="249"/>
      <c r="C242" s="254"/>
      <c r="D242" s="254"/>
      <c r="E242" s="254"/>
      <c r="F242" s="254"/>
      <c r="G242" s="254"/>
      <c r="H242" s="254"/>
      <c r="I242" s="254"/>
    </row>
    <row r="243" spans="2:9" x14ac:dyDescent="0.3">
      <c r="B243" s="249"/>
      <c r="C243" s="254"/>
      <c r="D243" s="254"/>
      <c r="E243" s="254"/>
      <c r="F243" s="254"/>
      <c r="G243" s="254"/>
      <c r="H243" s="254"/>
      <c r="I243" s="254"/>
    </row>
    <row r="244" spans="2:9" x14ac:dyDescent="0.3">
      <c r="B244" s="249"/>
      <c r="C244" s="251"/>
      <c r="D244" s="251"/>
      <c r="E244" s="251"/>
      <c r="F244" s="251"/>
      <c r="G244" s="251"/>
      <c r="H244" s="251"/>
      <c r="I244" s="251"/>
    </row>
    <row r="245" spans="2:9" x14ac:dyDescent="0.3">
      <c r="B245" s="249"/>
      <c r="C245" s="254"/>
      <c r="D245" s="254"/>
      <c r="E245" s="254"/>
      <c r="F245" s="254"/>
      <c r="G245" s="254"/>
      <c r="H245" s="254"/>
      <c r="I245" s="254"/>
    </row>
    <row r="246" spans="2:9" x14ac:dyDescent="0.3">
      <c r="B246" s="249"/>
      <c r="C246" s="254"/>
      <c r="D246" s="254"/>
      <c r="E246" s="254"/>
      <c r="F246" s="254"/>
      <c r="G246" s="254"/>
      <c r="H246" s="254"/>
      <c r="I246" s="254"/>
    </row>
    <row r="247" spans="2:9" x14ac:dyDescent="0.3">
      <c r="B247" s="249"/>
      <c r="C247" s="254"/>
      <c r="D247" s="254"/>
      <c r="E247" s="254"/>
      <c r="F247" s="254"/>
      <c r="G247" s="254"/>
      <c r="H247" s="254"/>
      <c r="I247" s="254"/>
    </row>
    <row r="248" spans="2:9" x14ac:dyDescent="0.3">
      <c r="B248" s="249"/>
      <c r="C248" s="251"/>
      <c r="D248" s="251"/>
      <c r="E248" s="251"/>
      <c r="F248" s="251"/>
      <c r="G248" s="251"/>
      <c r="H248" s="251"/>
      <c r="I248" s="251"/>
    </row>
    <row r="249" spans="2:9" x14ac:dyDescent="0.3">
      <c r="B249" s="252"/>
      <c r="C249" s="250"/>
      <c r="D249" s="250"/>
      <c r="E249" s="250"/>
      <c r="F249" s="250"/>
      <c r="G249" s="250"/>
      <c r="H249" s="250"/>
      <c r="I249" s="250"/>
    </row>
    <row r="250" spans="2:9" x14ac:dyDescent="0.3">
      <c r="B250" s="252"/>
      <c r="C250" s="250"/>
      <c r="D250" s="250"/>
      <c r="E250" s="250"/>
      <c r="F250" s="250"/>
      <c r="G250" s="250"/>
      <c r="H250" s="250"/>
      <c r="I250" s="250"/>
    </row>
    <row r="251" spans="2:9" x14ac:dyDescent="0.3">
      <c r="B251" s="252"/>
      <c r="C251" s="250"/>
      <c r="D251" s="250"/>
      <c r="E251" s="250"/>
      <c r="F251" s="250"/>
      <c r="G251" s="250"/>
      <c r="H251" s="250"/>
      <c r="I251" s="250"/>
    </row>
    <row r="252" spans="2:9" x14ac:dyDescent="0.3">
      <c r="B252" s="249"/>
      <c r="C252" s="251"/>
      <c r="D252" s="251"/>
      <c r="E252" s="251"/>
      <c r="F252" s="251"/>
      <c r="G252" s="251"/>
      <c r="H252" s="251"/>
      <c r="I252" s="251"/>
    </row>
    <row r="253" spans="2:9" x14ac:dyDescent="0.3">
      <c r="B253" s="248"/>
      <c r="C253" s="254"/>
      <c r="D253" s="254"/>
      <c r="E253" s="254"/>
      <c r="F253" s="254"/>
      <c r="G253" s="254"/>
      <c r="H253" s="254"/>
      <c r="I253" s="254"/>
    </row>
    <row r="254" spans="2:9" x14ac:dyDescent="0.3">
      <c r="B254" s="248"/>
      <c r="C254" s="254"/>
      <c r="D254" s="254"/>
      <c r="E254" s="254"/>
      <c r="F254" s="254"/>
      <c r="G254" s="254"/>
      <c r="H254" s="254"/>
      <c r="I254" s="254"/>
    </row>
    <row r="255" spans="2:9" x14ac:dyDescent="0.3">
      <c r="B255" s="248"/>
      <c r="C255" s="254"/>
      <c r="D255" s="254"/>
      <c r="E255" s="254"/>
      <c r="F255" s="254"/>
      <c r="G255" s="254"/>
      <c r="H255" s="254"/>
      <c r="I255" s="254"/>
    </row>
    <row r="256" spans="2:9" x14ac:dyDescent="0.3">
      <c r="B256" s="249"/>
      <c r="C256" s="251"/>
      <c r="D256" s="251"/>
      <c r="E256" s="251"/>
      <c r="F256" s="251"/>
      <c r="G256" s="251"/>
      <c r="H256" s="251"/>
      <c r="I256" s="251"/>
    </row>
    <row r="257" spans="2:9" x14ac:dyDescent="0.3">
      <c r="B257" s="248"/>
      <c r="C257" s="254"/>
      <c r="D257" s="254"/>
      <c r="E257" s="254"/>
      <c r="F257" s="254"/>
      <c r="G257" s="254"/>
      <c r="H257" s="254"/>
      <c r="I257" s="254"/>
    </row>
    <row r="258" spans="2:9" x14ac:dyDescent="0.3">
      <c r="B258" s="248"/>
      <c r="C258" s="254"/>
      <c r="D258" s="254"/>
      <c r="E258" s="254"/>
      <c r="F258" s="254"/>
      <c r="G258" s="254"/>
      <c r="H258" s="254"/>
      <c r="I258" s="254"/>
    </row>
    <row r="259" spans="2:9" x14ac:dyDescent="0.3">
      <c r="B259" s="248"/>
      <c r="C259" s="254"/>
      <c r="D259" s="254"/>
      <c r="E259" s="254"/>
      <c r="F259" s="254"/>
      <c r="G259" s="254"/>
      <c r="H259" s="254"/>
      <c r="I259" s="254"/>
    </row>
    <row r="260" spans="2:9" x14ac:dyDescent="0.3">
      <c r="B260" s="249"/>
      <c r="C260" s="251"/>
      <c r="D260" s="251"/>
      <c r="E260" s="251"/>
      <c r="F260" s="251"/>
      <c r="G260" s="251"/>
      <c r="H260" s="251"/>
      <c r="I260" s="251"/>
    </row>
    <row r="261" spans="2:9" x14ac:dyDescent="0.3">
      <c r="B261" s="249"/>
      <c r="C261" s="254"/>
      <c r="D261" s="254"/>
      <c r="E261" s="254"/>
      <c r="F261" s="254"/>
      <c r="G261" s="254"/>
      <c r="H261" s="254"/>
      <c r="I261" s="254"/>
    </row>
    <row r="262" spans="2:9" x14ac:dyDescent="0.3">
      <c r="B262" s="253"/>
      <c r="C262" s="251"/>
      <c r="D262" s="251"/>
      <c r="E262" s="251"/>
      <c r="F262" s="251"/>
      <c r="G262" s="251"/>
      <c r="H262" s="251"/>
      <c r="I262" s="251"/>
    </row>
    <row r="263" spans="2:9" x14ac:dyDescent="0.3">
      <c r="B263" s="249"/>
      <c r="C263" s="251"/>
      <c r="D263" s="251"/>
      <c r="E263" s="251"/>
      <c r="F263" s="251"/>
      <c r="G263" s="251"/>
      <c r="H263" s="251"/>
      <c r="I263" s="251"/>
    </row>
    <row r="264" spans="2:9" x14ac:dyDescent="0.3">
      <c r="B264" s="247"/>
      <c r="C264" s="256"/>
      <c r="D264" s="256"/>
      <c r="E264" s="256"/>
      <c r="F264" s="256"/>
      <c r="G264" s="256"/>
      <c r="H264" s="256"/>
      <c r="I264" s="256"/>
    </row>
    <row r="265" spans="2:9" x14ac:dyDescent="0.3">
      <c r="B265" s="249"/>
      <c r="C265" s="254"/>
      <c r="D265" s="254"/>
      <c r="E265" s="254"/>
      <c r="F265" s="254"/>
      <c r="G265" s="254"/>
      <c r="H265" s="254"/>
      <c r="I265" s="254"/>
    </row>
    <row r="266" spans="2:9" x14ac:dyDescent="0.3">
      <c r="B266" s="249"/>
      <c r="C266" s="254"/>
      <c r="D266" s="254"/>
      <c r="E266" s="254"/>
      <c r="F266" s="254"/>
      <c r="G266" s="254"/>
      <c r="H266" s="254"/>
      <c r="I266" s="254"/>
    </row>
    <row r="267" spans="2:9" x14ac:dyDescent="0.3">
      <c r="B267" s="249"/>
      <c r="C267" s="251"/>
      <c r="D267" s="251"/>
      <c r="E267" s="251"/>
      <c r="F267" s="251"/>
      <c r="G267" s="251"/>
      <c r="H267" s="251"/>
      <c r="I267" s="251"/>
    </row>
    <row r="268" spans="2:9" x14ac:dyDescent="0.3">
      <c r="B268" s="249"/>
      <c r="C268" s="254"/>
      <c r="D268" s="254"/>
      <c r="E268" s="254"/>
      <c r="F268" s="254"/>
      <c r="G268" s="254"/>
      <c r="H268" s="254"/>
      <c r="I268" s="254"/>
    </row>
    <row r="269" spans="2:9" x14ac:dyDescent="0.3">
      <c r="B269" s="249"/>
      <c r="C269" s="254"/>
      <c r="D269" s="254"/>
      <c r="E269" s="254"/>
      <c r="F269" s="254"/>
      <c r="G269" s="254"/>
      <c r="H269" s="254"/>
      <c r="I269" s="254"/>
    </row>
    <row r="270" spans="2:9" x14ac:dyDescent="0.3">
      <c r="B270" s="249"/>
      <c r="C270" s="254"/>
      <c r="D270" s="254"/>
      <c r="E270" s="254"/>
      <c r="F270" s="254"/>
      <c r="G270" s="254"/>
      <c r="H270" s="254"/>
      <c r="I270" s="254"/>
    </row>
    <row r="271" spans="2:9" x14ac:dyDescent="0.3">
      <c r="B271" s="249"/>
      <c r="C271" s="251"/>
      <c r="D271" s="251"/>
      <c r="E271" s="251"/>
      <c r="F271" s="251"/>
      <c r="G271" s="251"/>
      <c r="H271" s="251"/>
      <c r="I271" s="251"/>
    </row>
    <row r="272" spans="2:9" x14ac:dyDescent="0.3">
      <c r="B272" s="252"/>
      <c r="C272" s="250"/>
      <c r="D272" s="250"/>
      <c r="E272" s="250"/>
      <c r="F272" s="250"/>
      <c r="G272" s="250"/>
      <c r="H272" s="250"/>
      <c r="I272" s="250"/>
    </row>
    <row r="273" spans="2:9" x14ac:dyDescent="0.3">
      <c r="B273" s="252"/>
      <c r="C273" s="250"/>
      <c r="D273" s="250"/>
      <c r="E273" s="250"/>
      <c r="F273" s="250"/>
      <c r="G273" s="250"/>
      <c r="H273" s="250"/>
      <c r="I273" s="250"/>
    </row>
    <row r="274" spans="2:9" x14ac:dyDescent="0.3">
      <c r="B274" s="252"/>
      <c r="C274" s="250"/>
      <c r="D274" s="250"/>
      <c r="E274" s="250"/>
      <c r="F274" s="250"/>
      <c r="G274" s="250"/>
      <c r="H274" s="250"/>
      <c r="I274" s="250"/>
    </row>
    <row r="275" spans="2:9" x14ac:dyDescent="0.3">
      <c r="B275" s="249"/>
      <c r="C275" s="251"/>
      <c r="D275" s="251"/>
      <c r="E275" s="251"/>
      <c r="F275" s="251"/>
      <c r="G275" s="251"/>
      <c r="H275" s="251"/>
      <c r="I275" s="251"/>
    </row>
    <row r="276" spans="2:9" x14ac:dyDescent="0.3">
      <c r="B276" s="248"/>
      <c r="C276" s="254"/>
      <c r="D276" s="254"/>
      <c r="E276" s="254"/>
      <c r="F276" s="254"/>
      <c r="G276" s="254"/>
      <c r="H276" s="254"/>
      <c r="I276" s="254"/>
    </row>
    <row r="277" spans="2:9" x14ac:dyDescent="0.3">
      <c r="B277" s="248"/>
      <c r="C277" s="254"/>
      <c r="D277" s="254"/>
      <c r="E277" s="254"/>
      <c r="F277" s="254"/>
      <c r="G277" s="254"/>
      <c r="H277" s="254"/>
      <c r="I277" s="254"/>
    </row>
    <row r="278" spans="2:9" x14ac:dyDescent="0.3">
      <c r="B278" s="248"/>
      <c r="C278" s="254"/>
      <c r="D278" s="254"/>
      <c r="E278" s="254"/>
      <c r="F278" s="254"/>
      <c r="G278" s="254"/>
      <c r="H278" s="254"/>
      <c r="I278" s="254"/>
    </row>
    <row r="279" spans="2:9" x14ac:dyDescent="0.3">
      <c r="B279" s="249"/>
      <c r="C279" s="251"/>
      <c r="D279" s="251"/>
      <c r="E279" s="251"/>
      <c r="F279" s="251"/>
      <c r="G279" s="251"/>
      <c r="H279" s="251"/>
      <c r="I279" s="251"/>
    </row>
    <row r="280" spans="2:9" x14ac:dyDescent="0.3">
      <c r="B280" s="248"/>
      <c r="C280" s="254"/>
      <c r="D280" s="254"/>
      <c r="E280" s="254"/>
      <c r="F280" s="254"/>
      <c r="G280" s="254"/>
      <c r="H280" s="254"/>
      <c r="I280" s="254"/>
    </row>
    <row r="281" spans="2:9" x14ac:dyDescent="0.3">
      <c r="B281" s="248"/>
      <c r="C281" s="254"/>
      <c r="D281" s="254"/>
      <c r="E281" s="254"/>
      <c r="F281" s="254"/>
      <c r="G281" s="254"/>
      <c r="H281" s="254"/>
      <c r="I281" s="254"/>
    </row>
    <row r="282" spans="2:9" x14ac:dyDescent="0.3">
      <c r="B282" s="248"/>
      <c r="C282" s="254"/>
      <c r="D282" s="254"/>
      <c r="E282" s="254"/>
      <c r="F282" s="254"/>
      <c r="G282" s="254"/>
      <c r="H282" s="254"/>
      <c r="I282" s="254"/>
    </row>
    <row r="283" spans="2:9" x14ac:dyDescent="0.3">
      <c r="B283" s="249"/>
      <c r="C283" s="251"/>
      <c r="D283" s="251"/>
      <c r="E283" s="251"/>
      <c r="F283" s="251"/>
      <c r="G283" s="251"/>
      <c r="H283" s="251"/>
      <c r="I283" s="251"/>
    </row>
    <row r="284" spans="2:9" x14ac:dyDescent="0.3">
      <c r="B284" s="249"/>
      <c r="C284" s="254"/>
      <c r="D284" s="254"/>
      <c r="E284" s="254"/>
      <c r="F284" s="254"/>
      <c r="G284" s="254"/>
      <c r="H284" s="254"/>
      <c r="I284" s="254"/>
    </row>
    <row r="285" spans="2:9" x14ac:dyDescent="0.3">
      <c r="B285" s="253"/>
      <c r="C285" s="251"/>
      <c r="D285" s="251"/>
      <c r="E285" s="251"/>
      <c r="F285" s="251"/>
      <c r="G285" s="251"/>
      <c r="H285" s="251"/>
      <c r="I285" s="251"/>
    </row>
    <row r="286" spans="2:9" x14ac:dyDescent="0.3">
      <c r="B286" s="249"/>
      <c r="C286" s="251"/>
      <c r="D286" s="251"/>
      <c r="E286" s="251"/>
      <c r="F286" s="251"/>
      <c r="G286" s="251"/>
      <c r="H286" s="251"/>
      <c r="I286" s="251"/>
    </row>
    <row r="287" spans="2:9" x14ac:dyDescent="0.3">
      <c r="B287" s="247"/>
      <c r="C287" s="256"/>
      <c r="D287" s="256"/>
      <c r="E287" s="256"/>
      <c r="F287" s="256"/>
      <c r="G287" s="256"/>
      <c r="H287" s="256"/>
      <c r="I287" s="256"/>
    </row>
    <row r="288" spans="2:9" x14ac:dyDescent="0.3">
      <c r="B288" s="249"/>
      <c r="C288" s="254"/>
      <c r="D288" s="254"/>
      <c r="E288" s="254"/>
      <c r="F288" s="254"/>
      <c r="G288" s="254"/>
      <c r="H288" s="254"/>
      <c r="I288" s="254"/>
    </row>
    <row r="289" spans="2:9" x14ac:dyDescent="0.3">
      <c r="B289" s="249"/>
      <c r="C289" s="254"/>
      <c r="D289" s="254"/>
      <c r="E289" s="254"/>
      <c r="F289" s="254"/>
      <c r="G289" s="254"/>
      <c r="H289" s="254"/>
      <c r="I289" s="254"/>
    </row>
    <row r="290" spans="2:9" x14ac:dyDescent="0.3">
      <c r="B290" s="249"/>
      <c r="C290" s="251"/>
      <c r="D290" s="251"/>
      <c r="E290" s="251"/>
      <c r="F290" s="251"/>
      <c r="G290" s="251"/>
      <c r="H290" s="251"/>
      <c r="I290" s="251"/>
    </row>
    <row r="291" spans="2:9" x14ac:dyDescent="0.3">
      <c r="B291" s="249"/>
      <c r="C291" s="254"/>
      <c r="D291" s="254"/>
      <c r="E291" s="254"/>
      <c r="F291" s="254"/>
      <c r="G291" s="254"/>
      <c r="H291" s="254"/>
      <c r="I291" s="254"/>
    </row>
    <row r="292" spans="2:9" x14ac:dyDescent="0.3">
      <c r="B292" s="249"/>
      <c r="C292" s="254"/>
      <c r="D292" s="254"/>
      <c r="E292" s="254"/>
      <c r="F292" s="254"/>
      <c r="G292" s="254"/>
      <c r="H292" s="254"/>
      <c r="I292" s="254"/>
    </row>
    <row r="293" spans="2:9" x14ac:dyDescent="0.3">
      <c r="B293" s="249"/>
      <c r="C293" s="254"/>
      <c r="D293" s="254"/>
      <c r="E293" s="254"/>
      <c r="F293" s="254"/>
      <c r="G293" s="254"/>
      <c r="H293" s="254"/>
      <c r="I293" s="254"/>
    </row>
    <row r="294" spans="2:9" x14ac:dyDescent="0.3">
      <c r="B294" s="249"/>
      <c r="C294" s="251"/>
      <c r="D294" s="251"/>
      <c r="E294" s="251"/>
      <c r="F294" s="251"/>
      <c r="G294" s="251"/>
      <c r="H294" s="251"/>
      <c r="I294" s="251"/>
    </row>
    <row r="295" spans="2:9" x14ac:dyDescent="0.3">
      <c r="B295" s="252"/>
      <c r="C295" s="250"/>
      <c r="D295" s="250"/>
      <c r="E295" s="250"/>
      <c r="F295" s="250"/>
      <c r="G295" s="250"/>
      <c r="H295" s="250"/>
      <c r="I295" s="250"/>
    </row>
    <row r="296" spans="2:9" x14ac:dyDescent="0.3">
      <c r="B296" s="252"/>
      <c r="C296" s="250"/>
      <c r="D296" s="250"/>
      <c r="E296" s="250"/>
      <c r="F296" s="250"/>
      <c r="G296" s="250"/>
      <c r="H296" s="250"/>
      <c r="I296" s="250"/>
    </row>
    <row r="297" spans="2:9" x14ac:dyDescent="0.3">
      <c r="B297" s="252"/>
      <c r="C297" s="250"/>
      <c r="D297" s="250"/>
      <c r="E297" s="250"/>
      <c r="F297" s="250"/>
      <c r="G297" s="250"/>
      <c r="H297" s="250"/>
      <c r="I297" s="250"/>
    </row>
    <row r="298" spans="2:9" x14ac:dyDescent="0.3">
      <c r="B298" s="249"/>
      <c r="C298" s="251"/>
      <c r="D298" s="251"/>
      <c r="E298" s="251"/>
      <c r="F298" s="251"/>
      <c r="G298" s="251"/>
      <c r="H298" s="251"/>
      <c r="I298" s="251"/>
    </row>
    <row r="299" spans="2:9" x14ac:dyDescent="0.3">
      <c r="B299" s="248"/>
      <c r="C299" s="254"/>
      <c r="D299" s="254"/>
      <c r="E299" s="254"/>
      <c r="F299" s="254"/>
      <c r="G299" s="254"/>
      <c r="H299" s="254"/>
      <c r="I299" s="254"/>
    </row>
    <row r="300" spans="2:9" x14ac:dyDescent="0.3">
      <c r="B300" s="248"/>
      <c r="C300" s="254"/>
      <c r="D300" s="254"/>
      <c r="E300" s="254"/>
      <c r="F300" s="254"/>
      <c r="G300" s="254"/>
      <c r="H300" s="254"/>
      <c r="I300" s="254"/>
    </row>
    <row r="301" spans="2:9" x14ac:dyDescent="0.3">
      <c r="B301" s="248"/>
      <c r="C301" s="254"/>
      <c r="D301" s="254"/>
      <c r="E301" s="254"/>
      <c r="F301" s="254"/>
      <c r="G301" s="254"/>
      <c r="H301" s="254"/>
      <c r="I301" s="254"/>
    </row>
    <row r="302" spans="2:9" x14ac:dyDescent="0.3">
      <c r="B302" s="249"/>
      <c r="C302" s="251"/>
      <c r="D302" s="251"/>
      <c r="E302" s="251"/>
      <c r="F302" s="251"/>
      <c r="G302" s="251"/>
      <c r="H302" s="251"/>
      <c r="I302" s="251"/>
    </row>
    <row r="303" spans="2:9" x14ac:dyDescent="0.3">
      <c r="B303" s="248"/>
      <c r="C303" s="254"/>
      <c r="D303" s="254"/>
      <c r="E303" s="254"/>
      <c r="F303" s="254"/>
      <c r="G303" s="254"/>
      <c r="H303" s="254"/>
      <c r="I303" s="254"/>
    </row>
    <row r="304" spans="2:9" x14ac:dyDescent="0.3">
      <c r="B304" s="248"/>
      <c r="C304" s="254"/>
      <c r="D304" s="254"/>
      <c r="E304" s="254"/>
      <c r="F304" s="254"/>
      <c r="G304" s="254"/>
      <c r="H304" s="254"/>
      <c r="I304" s="254"/>
    </row>
    <row r="305" spans="2:9" x14ac:dyDescent="0.3">
      <c r="B305" s="248"/>
      <c r="C305" s="254"/>
      <c r="D305" s="254"/>
      <c r="E305" s="254"/>
      <c r="F305" s="254"/>
      <c r="G305" s="254"/>
      <c r="H305" s="254"/>
      <c r="I305" s="254"/>
    </row>
    <row r="306" spans="2:9" x14ac:dyDescent="0.3">
      <c r="B306" s="249"/>
      <c r="C306" s="251"/>
      <c r="D306" s="251"/>
      <c r="E306" s="251"/>
      <c r="F306" s="251"/>
      <c r="G306" s="251"/>
      <c r="H306" s="251"/>
      <c r="I306" s="251"/>
    </row>
    <row r="307" spans="2:9" x14ac:dyDescent="0.3">
      <c r="B307" s="249"/>
      <c r="C307" s="254"/>
      <c r="D307" s="254"/>
      <c r="E307" s="254"/>
      <c r="F307" s="254"/>
      <c r="G307" s="254"/>
      <c r="H307" s="254"/>
      <c r="I307" s="254"/>
    </row>
    <row r="308" spans="2:9" x14ac:dyDescent="0.3">
      <c r="B308" s="253"/>
      <c r="C308" s="251"/>
      <c r="D308" s="251"/>
      <c r="E308" s="251"/>
      <c r="F308" s="251"/>
      <c r="G308" s="251"/>
      <c r="H308" s="251"/>
      <c r="I308" s="251"/>
    </row>
    <row r="309" spans="2:9" x14ac:dyDescent="0.3">
      <c r="B309" s="249"/>
      <c r="C309" s="251"/>
      <c r="D309" s="251"/>
      <c r="E309" s="251"/>
      <c r="F309" s="251"/>
      <c r="G309" s="251"/>
      <c r="H309" s="251"/>
      <c r="I309" s="251"/>
    </row>
    <row r="310" spans="2:9" x14ac:dyDescent="0.3">
      <c r="B310" s="247"/>
      <c r="C310" s="256"/>
      <c r="D310" s="256"/>
      <c r="E310" s="256"/>
      <c r="F310" s="256"/>
      <c r="G310" s="256"/>
      <c r="H310" s="256"/>
      <c r="I310" s="256"/>
    </row>
    <row r="311" spans="2:9" x14ac:dyDescent="0.3">
      <c r="B311" s="249"/>
      <c r="C311" s="254"/>
      <c r="D311" s="254"/>
      <c r="E311" s="254"/>
      <c r="F311" s="254"/>
      <c r="G311" s="254"/>
      <c r="H311" s="254"/>
      <c r="I311" s="254"/>
    </row>
    <row r="312" spans="2:9" x14ac:dyDescent="0.3">
      <c r="B312" s="249"/>
      <c r="C312" s="254"/>
      <c r="D312" s="254"/>
      <c r="E312" s="254"/>
      <c r="F312" s="254"/>
      <c r="G312" s="254"/>
      <c r="H312" s="254"/>
      <c r="I312" s="254"/>
    </row>
    <row r="313" spans="2:9" x14ac:dyDescent="0.3">
      <c r="B313" s="249"/>
      <c r="C313" s="251"/>
      <c r="D313" s="251"/>
      <c r="E313" s="251"/>
      <c r="F313" s="251"/>
      <c r="G313" s="251"/>
      <c r="H313" s="251"/>
      <c r="I313" s="251"/>
    </row>
    <row r="314" spans="2:9" x14ac:dyDescent="0.3">
      <c r="B314" s="249"/>
      <c r="C314" s="254"/>
      <c r="D314" s="254"/>
      <c r="E314" s="254"/>
      <c r="F314" s="254"/>
      <c r="G314" s="254"/>
      <c r="H314" s="254"/>
      <c r="I314" s="254"/>
    </row>
    <row r="315" spans="2:9" x14ac:dyDescent="0.3">
      <c r="B315" s="249"/>
      <c r="C315" s="254"/>
      <c r="D315" s="254"/>
      <c r="E315" s="254"/>
      <c r="F315" s="254"/>
      <c r="G315" s="254"/>
      <c r="H315" s="254"/>
      <c r="I315" s="254"/>
    </row>
    <row r="316" spans="2:9" x14ac:dyDescent="0.3">
      <c r="B316" s="249"/>
      <c r="C316" s="254"/>
      <c r="D316" s="254"/>
      <c r="E316" s="254"/>
      <c r="F316" s="254"/>
      <c r="G316" s="254"/>
      <c r="H316" s="254"/>
      <c r="I316" s="254"/>
    </row>
    <row r="317" spans="2:9" x14ac:dyDescent="0.3">
      <c r="B317" s="249"/>
      <c r="C317" s="251"/>
      <c r="D317" s="251"/>
      <c r="E317" s="251"/>
      <c r="F317" s="251"/>
      <c r="G317" s="251"/>
      <c r="H317" s="251"/>
      <c r="I317" s="251"/>
    </row>
    <row r="318" spans="2:9" x14ac:dyDescent="0.3">
      <c r="B318" s="252"/>
      <c r="C318" s="250"/>
      <c r="D318" s="250"/>
      <c r="E318" s="250"/>
      <c r="F318" s="250"/>
      <c r="G318" s="250"/>
      <c r="H318" s="250"/>
      <c r="I318" s="250"/>
    </row>
    <row r="319" spans="2:9" x14ac:dyDescent="0.3">
      <c r="B319" s="252"/>
      <c r="C319" s="250"/>
      <c r="D319" s="250"/>
      <c r="E319" s="250"/>
      <c r="F319" s="250"/>
      <c r="G319" s="250"/>
      <c r="H319" s="250"/>
      <c r="I319" s="250"/>
    </row>
    <row r="320" spans="2:9" x14ac:dyDescent="0.3">
      <c r="B320" s="252"/>
      <c r="C320" s="250"/>
      <c r="D320" s="250"/>
      <c r="E320" s="250"/>
      <c r="F320" s="250"/>
      <c r="G320" s="250"/>
      <c r="H320" s="250"/>
      <c r="I320" s="250"/>
    </row>
    <row r="321" spans="2:9" x14ac:dyDescent="0.3">
      <c r="B321" s="249"/>
      <c r="C321" s="251"/>
      <c r="D321" s="251"/>
      <c r="E321" s="251"/>
      <c r="F321" s="251"/>
      <c r="G321" s="251"/>
      <c r="H321" s="251"/>
      <c r="I321" s="251"/>
    </row>
    <row r="322" spans="2:9" x14ac:dyDescent="0.3">
      <c r="B322" s="248"/>
      <c r="C322" s="254"/>
      <c r="D322" s="254"/>
      <c r="E322" s="254"/>
      <c r="F322" s="254"/>
      <c r="G322" s="254"/>
      <c r="H322" s="254"/>
      <c r="I322" s="254"/>
    </row>
    <row r="323" spans="2:9" x14ac:dyDescent="0.3">
      <c r="B323" s="248"/>
      <c r="C323" s="254"/>
      <c r="D323" s="254"/>
      <c r="E323" s="254"/>
      <c r="F323" s="254"/>
      <c r="G323" s="254"/>
      <c r="H323" s="254"/>
      <c r="I323" s="254"/>
    </row>
    <row r="324" spans="2:9" x14ac:dyDescent="0.3">
      <c r="B324" s="248"/>
      <c r="C324" s="254"/>
      <c r="D324" s="254"/>
      <c r="E324" s="254"/>
      <c r="F324" s="254"/>
      <c r="G324" s="254"/>
      <c r="H324" s="254"/>
      <c r="I324" s="254"/>
    </row>
    <row r="325" spans="2:9" x14ac:dyDescent="0.3">
      <c r="B325" s="249"/>
      <c r="C325" s="251"/>
      <c r="D325" s="251"/>
      <c r="E325" s="251"/>
      <c r="F325" s="251"/>
      <c r="G325" s="251"/>
      <c r="H325" s="251"/>
      <c r="I325" s="251"/>
    </row>
    <row r="326" spans="2:9" x14ac:dyDescent="0.3">
      <c r="B326" s="248"/>
      <c r="C326" s="254"/>
      <c r="D326" s="254"/>
      <c r="E326" s="254"/>
      <c r="F326" s="254"/>
      <c r="G326" s="254"/>
      <c r="H326" s="254"/>
      <c r="I326" s="254"/>
    </row>
    <row r="327" spans="2:9" x14ac:dyDescent="0.3">
      <c r="B327" s="248"/>
      <c r="C327" s="254"/>
      <c r="D327" s="254"/>
      <c r="E327" s="254"/>
      <c r="F327" s="254"/>
      <c r="G327" s="254"/>
      <c r="H327" s="254"/>
      <c r="I327" s="254"/>
    </row>
    <row r="328" spans="2:9" x14ac:dyDescent="0.3">
      <c r="B328" s="248"/>
      <c r="C328" s="254"/>
      <c r="D328" s="254"/>
      <c r="E328" s="254"/>
      <c r="F328" s="254"/>
      <c r="G328" s="254"/>
      <c r="H328" s="254"/>
      <c r="I328" s="254"/>
    </row>
    <row r="329" spans="2:9" x14ac:dyDescent="0.3">
      <c r="B329" s="249"/>
      <c r="C329" s="251"/>
      <c r="D329" s="251"/>
      <c r="E329" s="251"/>
      <c r="F329" s="251"/>
      <c r="G329" s="251"/>
      <c r="H329" s="251"/>
      <c r="I329" s="251"/>
    </row>
    <row r="330" spans="2:9" x14ac:dyDescent="0.3">
      <c r="B330" s="249"/>
      <c r="C330" s="254"/>
      <c r="D330" s="254"/>
      <c r="E330" s="254"/>
      <c r="F330" s="254"/>
      <c r="G330" s="254"/>
      <c r="H330" s="254"/>
      <c r="I330" s="254"/>
    </row>
    <row r="331" spans="2:9" x14ac:dyDescent="0.3">
      <c r="B331" s="253"/>
      <c r="C331" s="251"/>
      <c r="D331" s="251"/>
      <c r="E331" s="251"/>
      <c r="F331" s="251"/>
      <c r="G331" s="251"/>
      <c r="H331" s="251"/>
      <c r="I331" s="251"/>
    </row>
    <row r="332" spans="2:9" x14ac:dyDescent="0.3">
      <c r="B332" s="249"/>
      <c r="C332" s="251"/>
      <c r="D332" s="251"/>
      <c r="E332" s="251"/>
      <c r="F332" s="251"/>
      <c r="G332" s="251"/>
      <c r="H332" s="251"/>
      <c r="I332" s="251"/>
    </row>
    <row r="333" spans="2:9" x14ac:dyDescent="0.3">
      <c r="B333" s="247"/>
      <c r="C333" s="256"/>
      <c r="D333" s="256"/>
      <c r="E333" s="256"/>
      <c r="F333" s="256"/>
      <c r="G333" s="256"/>
      <c r="H333" s="256"/>
      <c r="I333" s="256"/>
    </row>
    <row r="334" spans="2:9" x14ac:dyDescent="0.3">
      <c r="B334" s="249"/>
      <c r="C334" s="254"/>
      <c r="D334" s="254"/>
      <c r="E334" s="254"/>
      <c r="F334" s="254"/>
      <c r="G334" s="254"/>
      <c r="H334" s="254"/>
      <c r="I334" s="254"/>
    </row>
    <row r="335" spans="2:9" x14ac:dyDescent="0.3">
      <c r="B335" s="249"/>
      <c r="C335" s="254"/>
      <c r="D335" s="254"/>
      <c r="E335" s="254"/>
      <c r="F335" s="254"/>
      <c r="G335" s="254"/>
      <c r="H335" s="254"/>
      <c r="I335" s="254"/>
    </row>
    <row r="336" spans="2:9" x14ac:dyDescent="0.3">
      <c r="B336" s="249"/>
      <c r="C336" s="251"/>
      <c r="D336" s="251"/>
      <c r="E336" s="251"/>
      <c r="F336" s="251"/>
      <c r="G336" s="251"/>
      <c r="H336" s="251"/>
      <c r="I336" s="251"/>
    </row>
    <row r="337" spans="2:9" x14ac:dyDescent="0.3">
      <c r="B337" s="249"/>
      <c r="C337" s="254"/>
      <c r="D337" s="254"/>
      <c r="E337" s="254"/>
      <c r="F337" s="254"/>
      <c r="G337" s="254"/>
      <c r="H337" s="254"/>
      <c r="I337" s="254"/>
    </row>
    <row r="338" spans="2:9" x14ac:dyDescent="0.3">
      <c r="B338" s="249"/>
      <c r="C338" s="254"/>
      <c r="D338" s="254"/>
      <c r="E338" s="254"/>
      <c r="F338" s="254"/>
      <c r="G338" s="254"/>
      <c r="H338" s="254"/>
      <c r="I338" s="254"/>
    </row>
    <row r="339" spans="2:9" x14ac:dyDescent="0.3">
      <c r="B339" s="249"/>
      <c r="C339" s="254"/>
      <c r="D339" s="254"/>
      <c r="E339" s="254"/>
      <c r="F339" s="254"/>
      <c r="G339" s="254"/>
      <c r="H339" s="254"/>
      <c r="I339" s="254"/>
    </row>
    <row r="340" spans="2:9" x14ac:dyDescent="0.3">
      <c r="B340" s="249"/>
      <c r="C340" s="251"/>
      <c r="D340" s="251"/>
      <c r="E340" s="251"/>
      <c r="F340" s="251"/>
      <c r="G340" s="251"/>
      <c r="H340" s="251"/>
      <c r="I340" s="251"/>
    </row>
    <row r="341" spans="2:9" x14ac:dyDescent="0.3">
      <c r="B341" s="252"/>
      <c r="C341" s="250"/>
      <c r="D341" s="250"/>
      <c r="E341" s="250"/>
      <c r="F341" s="250"/>
      <c r="G341" s="250"/>
      <c r="H341" s="250"/>
      <c r="I341" s="250"/>
    </row>
    <row r="342" spans="2:9" x14ac:dyDescent="0.3">
      <c r="B342" s="252"/>
      <c r="C342" s="250"/>
      <c r="D342" s="250"/>
      <c r="E342" s="250"/>
      <c r="F342" s="250"/>
      <c r="G342" s="250"/>
      <c r="H342" s="250"/>
      <c r="I342" s="250"/>
    </row>
    <row r="343" spans="2:9" x14ac:dyDescent="0.3">
      <c r="B343" s="252"/>
      <c r="C343" s="250"/>
      <c r="D343" s="250"/>
      <c r="E343" s="250"/>
      <c r="F343" s="250"/>
      <c r="G343" s="250"/>
      <c r="H343" s="250"/>
      <c r="I343" s="250"/>
    </row>
    <row r="344" spans="2:9" x14ac:dyDescent="0.3">
      <c r="B344" s="249"/>
      <c r="C344" s="251"/>
      <c r="D344" s="251"/>
      <c r="E344" s="251"/>
      <c r="F344" s="251"/>
      <c r="G344" s="251"/>
      <c r="H344" s="251"/>
      <c r="I344" s="251"/>
    </row>
    <row r="345" spans="2:9" x14ac:dyDescent="0.3">
      <c r="B345" s="248"/>
      <c r="C345" s="254"/>
      <c r="D345" s="254"/>
      <c r="E345" s="254"/>
      <c r="F345" s="254"/>
      <c r="G345" s="254"/>
      <c r="H345" s="254"/>
      <c r="I345" s="254"/>
    </row>
    <row r="346" spans="2:9" x14ac:dyDescent="0.3">
      <c r="B346" s="248"/>
      <c r="C346" s="254"/>
      <c r="D346" s="254"/>
      <c r="E346" s="254"/>
      <c r="F346" s="254"/>
      <c r="G346" s="254"/>
      <c r="H346" s="254"/>
      <c r="I346" s="254"/>
    </row>
    <row r="347" spans="2:9" x14ac:dyDescent="0.3">
      <c r="B347" s="248"/>
      <c r="C347" s="254"/>
      <c r="D347" s="254"/>
      <c r="E347" s="254"/>
      <c r="F347" s="254"/>
      <c r="G347" s="254"/>
      <c r="H347" s="254"/>
      <c r="I347" s="254"/>
    </row>
    <row r="348" spans="2:9" x14ac:dyDescent="0.3">
      <c r="B348" s="249"/>
      <c r="C348" s="251"/>
      <c r="D348" s="251"/>
      <c r="E348" s="251"/>
      <c r="F348" s="251"/>
      <c r="G348" s="251"/>
      <c r="H348" s="251"/>
      <c r="I348" s="251"/>
    </row>
    <row r="349" spans="2:9" x14ac:dyDescent="0.3">
      <c r="B349" s="248"/>
      <c r="C349" s="254"/>
      <c r="D349" s="254"/>
      <c r="E349" s="254"/>
      <c r="F349" s="254"/>
      <c r="G349" s="254"/>
      <c r="H349" s="254"/>
      <c r="I349" s="254"/>
    </row>
    <row r="350" spans="2:9" x14ac:dyDescent="0.3">
      <c r="B350" s="248"/>
      <c r="C350" s="254"/>
      <c r="D350" s="254"/>
      <c r="E350" s="254"/>
      <c r="F350" s="254"/>
      <c r="G350" s="254"/>
      <c r="H350" s="254"/>
      <c r="I350" s="254"/>
    </row>
    <row r="351" spans="2:9" x14ac:dyDescent="0.3">
      <c r="B351" s="248"/>
      <c r="C351" s="254"/>
      <c r="D351" s="254"/>
      <c r="E351" s="254"/>
      <c r="F351" s="254"/>
      <c r="G351" s="254"/>
      <c r="H351" s="254"/>
      <c r="I351" s="254"/>
    </row>
    <row r="352" spans="2:9" x14ac:dyDescent="0.3">
      <c r="B352" s="249"/>
      <c r="C352" s="251"/>
      <c r="D352" s="251"/>
      <c r="E352" s="251"/>
      <c r="F352" s="251"/>
      <c r="G352" s="251"/>
      <c r="H352" s="251"/>
      <c r="I352" s="251"/>
    </row>
    <row r="353" spans="2:9" x14ac:dyDescent="0.3">
      <c r="B353" s="249"/>
      <c r="C353" s="254"/>
      <c r="D353" s="254"/>
      <c r="E353" s="254"/>
      <c r="F353" s="254"/>
      <c r="G353" s="254"/>
      <c r="H353" s="254"/>
      <c r="I353" s="254"/>
    </row>
    <row r="354" spans="2:9" x14ac:dyDescent="0.3">
      <c r="B354" s="253"/>
      <c r="C354" s="251"/>
      <c r="D354" s="251"/>
      <c r="E354" s="251"/>
      <c r="F354" s="251"/>
      <c r="G354" s="251"/>
      <c r="H354" s="251"/>
      <c r="I354" s="251"/>
    </row>
    <row r="355" spans="2:9" x14ac:dyDescent="0.3">
      <c r="B355" s="249"/>
      <c r="C355" s="251"/>
      <c r="D355" s="251"/>
      <c r="E355" s="251"/>
      <c r="F355" s="251"/>
      <c r="G355" s="251"/>
      <c r="H355" s="251"/>
      <c r="I355" s="251"/>
    </row>
    <row r="356" spans="2:9" x14ac:dyDescent="0.3">
      <c r="B356" s="247"/>
      <c r="C356" s="256"/>
      <c r="D356" s="256"/>
      <c r="E356" s="256"/>
      <c r="F356" s="256"/>
      <c r="G356" s="256"/>
      <c r="H356" s="256"/>
      <c r="I356" s="256"/>
    </row>
    <row r="357" spans="2:9" x14ac:dyDescent="0.3">
      <c r="B357" s="249"/>
      <c r="C357" s="254"/>
      <c r="D357" s="254"/>
      <c r="E357" s="254"/>
      <c r="F357" s="254"/>
      <c r="G357" s="254"/>
      <c r="H357" s="254"/>
      <c r="I357" s="254"/>
    </row>
    <row r="358" spans="2:9" x14ac:dyDescent="0.3">
      <c r="B358" s="249"/>
      <c r="C358" s="254"/>
      <c r="D358" s="254"/>
      <c r="E358" s="254"/>
      <c r="F358" s="254"/>
      <c r="G358" s="254"/>
      <c r="H358" s="254"/>
      <c r="I358" s="254"/>
    </row>
    <row r="359" spans="2:9" x14ac:dyDescent="0.3">
      <c r="B359" s="249"/>
      <c r="C359" s="251"/>
      <c r="D359" s="251"/>
      <c r="E359" s="251"/>
      <c r="F359" s="251"/>
      <c r="G359" s="251"/>
      <c r="H359" s="251"/>
      <c r="I359" s="251"/>
    </row>
    <row r="360" spans="2:9" x14ac:dyDescent="0.3">
      <c r="B360" s="249"/>
      <c r="C360" s="254"/>
      <c r="D360" s="254"/>
      <c r="E360" s="254"/>
      <c r="F360" s="254"/>
      <c r="G360" s="254"/>
      <c r="H360" s="254"/>
      <c r="I360" s="254"/>
    </row>
    <row r="361" spans="2:9" x14ac:dyDescent="0.3">
      <c r="B361" s="249"/>
      <c r="C361" s="254"/>
      <c r="D361" s="254"/>
      <c r="E361" s="254"/>
      <c r="F361" s="254"/>
      <c r="G361" s="254"/>
      <c r="H361" s="254"/>
      <c r="I361" s="254"/>
    </row>
    <row r="362" spans="2:9" x14ac:dyDescent="0.3">
      <c r="B362" s="249"/>
      <c r="C362" s="254"/>
      <c r="D362" s="254"/>
      <c r="E362" s="254"/>
      <c r="F362" s="254"/>
      <c r="G362" s="254"/>
      <c r="H362" s="254"/>
      <c r="I362" s="254"/>
    </row>
    <row r="363" spans="2:9" x14ac:dyDescent="0.3">
      <c r="B363" s="249"/>
      <c r="C363" s="251"/>
      <c r="D363" s="251"/>
      <c r="E363" s="251"/>
      <c r="F363" s="251"/>
      <c r="G363" s="251"/>
      <c r="H363" s="251"/>
      <c r="I363" s="251"/>
    </row>
    <row r="364" spans="2:9" x14ac:dyDescent="0.3">
      <c r="B364" s="252"/>
      <c r="C364" s="250"/>
      <c r="D364" s="250"/>
      <c r="E364" s="250"/>
      <c r="F364" s="250"/>
      <c r="G364" s="250"/>
      <c r="H364" s="250"/>
      <c r="I364" s="250"/>
    </row>
    <row r="365" spans="2:9" x14ac:dyDescent="0.3">
      <c r="B365" s="252"/>
      <c r="C365" s="250"/>
      <c r="D365" s="250"/>
      <c r="E365" s="250"/>
      <c r="F365" s="250"/>
      <c r="G365" s="250"/>
      <c r="H365" s="250"/>
      <c r="I365" s="250"/>
    </row>
    <row r="366" spans="2:9" x14ac:dyDescent="0.3">
      <c r="B366" s="252"/>
      <c r="C366" s="250"/>
      <c r="D366" s="250"/>
      <c r="E366" s="250"/>
      <c r="F366" s="250"/>
      <c r="G366" s="250"/>
      <c r="H366" s="250"/>
      <c r="I366" s="250"/>
    </row>
    <row r="367" spans="2:9" x14ac:dyDescent="0.3">
      <c r="B367" s="249"/>
      <c r="C367" s="251"/>
      <c r="D367" s="251"/>
      <c r="E367" s="251"/>
      <c r="F367" s="251"/>
      <c r="G367" s="251"/>
      <c r="H367" s="251"/>
      <c r="I367" s="251"/>
    </row>
    <row r="368" spans="2:9" x14ac:dyDescent="0.3">
      <c r="B368" s="248"/>
      <c r="C368" s="254"/>
      <c r="D368" s="254"/>
      <c r="E368" s="254"/>
      <c r="F368" s="254"/>
      <c r="G368" s="254"/>
      <c r="H368" s="254"/>
      <c r="I368" s="254"/>
    </row>
    <row r="369" spans="2:9" x14ac:dyDescent="0.3">
      <c r="B369" s="248"/>
      <c r="C369" s="254"/>
      <c r="D369" s="254"/>
      <c r="E369" s="254"/>
      <c r="F369" s="254"/>
      <c r="G369" s="254"/>
      <c r="H369" s="254"/>
      <c r="I369" s="254"/>
    </row>
    <row r="370" spans="2:9" x14ac:dyDescent="0.3">
      <c r="B370" s="248"/>
      <c r="C370" s="254"/>
      <c r="D370" s="254"/>
      <c r="E370" s="254"/>
      <c r="F370" s="254"/>
      <c r="G370" s="254"/>
      <c r="H370" s="254"/>
      <c r="I370" s="254"/>
    </row>
    <row r="371" spans="2:9" x14ac:dyDescent="0.3">
      <c r="B371" s="249"/>
      <c r="C371" s="251"/>
      <c r="D371" s="251"/>
      <c r="E371" s="251"/>
      <c r="F371" s="251"/>
      <c r="G371" s="251"/>
      <c r="H371" s="251"/>
      <c r="I371" s="251"/>
    </row>
    <row r="372" spans="2:9" x14ac:dyDescent="0.3">
      <c r="B372" s="248"/>
      <c r="C372" s="254"/>
      <c r="D372" s="254"/>
      <c r="E372" s="254"/>
      <c r="F372" s="254"/>
      <c r="G372" s="254"/>
      <c r="H372" s="254"/>
      <c r="I372" s="254"/>
    </row>
    <row r="373" spans="2:9" x14ac:dyDescent="0.3">
      <c r="B373" s="248"/>
      <c r="C373" s="254"/>
      <c r="D373" s="254"/>
      <c r="E373" s="254"/>
      <c r="F373" s="254"/>
      <c r="G373" s="254"/>
      <c r="H373" s="254"/>
      <c r="I373" s="254"/>
    </row>
    <row r="374" spans="2:9" x14ac:dyDescent="0.3">
      <c r="B374" s="248"/>
      <c r="C374" s="254"/>
      <c r="D374" s="254"/>
      <c r="E374" s="254"/>
      <c r="F374" s="254"/>
      <c r="G374" s="254"/>
      <c r="H374" s="254"/>
      <c r="I374" s="254"/>
    </row>
    <row r="375" spans="2:9" x14ac:dyDescent="0.3">
      <c r="B375" s="249"/>
      <c r="C375" s="251"/>
      <c r="D375" s="251"/>
      <c r="E375" s="251"/>
      <c r="F375" s="251"/>
      <c r="G375" s="251"/>
      <c r="H375" s="251"/>
      <c r="I375" s="251"/>
    </row>
    <row r="376" spans="2:9" x14ac:dyDescent="0.3">
      <c r="B376" s="249"/>
      <c r="C376" s="254"/>
      <c r="D376" s="254"/>
      <c r="E376" s="254"/>
      <c r="F376" s="254"/>
      <c r="G376" s="254"/>
      <c r="H376" s="254"/>
      <c r="I376" s="254"/>
    </row>
    <row r="377" spans="2:9" x14ac:dyDescent="0.3">
      <c r="B377" s="253"/>
      <c r="C377" s="251"/>
      <c r="D377" s="251"/>
      <c r="E377" s="251"/>
      <c r="F377" s="251"/>
      <c r="G377" s="251"/>
      <c r="H377" s="251"/>
      <c r="I377" s="251"/>
    </row>
    <row r="378" spans="2:9" x14ac:dyDescent="0.3">
      <c r="B378" s="249"/>
      <c r="C378" s="251"/>
      <c r="D378" s="251"/>
      <c r="E378" s="251"/>
      <c r="F378" s="251"/>
      <c r="G378" s="251"/>
      <c r="H378" s="251"/>
      <c r="I378" s="251"/>
    </row>
    <row r="379" spans="2:9" x14ac:dyDescent="0.3">
      <c r="B379" s="247"/>
      <c r="C379" s="256"/>
      <c r="D379" s="256"/>
      <c r="E379" s="256"/>
      <c r="F379" s="256"/>
      <c r="G379" s="256"/>
      <c r="H379" s="256"/>
      <c r="I379" s="256"/>
    </row>
    <row r="380" spans="2:9" x14ac:dyDescent="0.3">
      <c r="B380" s="249"/>
      <c r="C380" s="254"/>
      <c r="D380" s="254"/>
      <c r="E380" s="254"/>
      <c r="F380" s="254"/>
      <c r="G380" s="254"/>
      <c r="H380" s="254"/>
      <c r="I380" s="254"/>
    </row>
    <row r="381" spans="2:9" x14ac:dyDescent="0.3">
      <c r="B381" s="249"/>
      <c r="C381" s="254"/>
      <c r="D381" s="254"/>
      <c r="E381" s="254"/>
      <c r="F381" s="254"/>
      <c r="G381" s="254"/>
      <c r="H381" s="254"/>
      <c r="I381" s="254"/>
    </row>
    <row r="382" spans="2:9" x14ac:dyDescent="0.3">
      <c r="B382" s="249"/>
      <c r="C382" s="251"/>
      <c r="D382" s="251"/>
      <c r="E382" s="251"/>
      <c r="F382" s="251"/>
      <c r="G382" s="251"/>
      <c r="H382" s="251"/>
      <c r="I382" s="251"/>
    </row>
    <row r="383" spans="2:9" x14ac:dyDescent="0.3">
      <c r="B383" s="249"/>
      <c r="C383" s="254"/>
      <c r="D383" s="254"/>
      <c r="E383" s="254"/>
      <c r="F383" s="254"/>
      <c r="G383" s="254"/>
      <c r="H383" s="254"/>
      <c r="I383" s="254"/>
    </row>
    <row r="384" spans="2:9" x14ac:dyDescent="0.3">
      <c r="B384" s="249"/>
      <c r="C384" s="254"/>
      <c r="D384" s="254"/>
      <c r="E384" s="254"/>
      <c r="F384" s="254"/>
      <c r="G384" s="254"/>
      <c r="H384" s="254"/>
      <c r="I384" s="254"/>
    </row>
    <row r="385" spans="2:9" x14ac:dyDescent="0.3">
      <c r="B385" s="249"/>
      <c r="C385" s="254"/>
      <c r="D385" s="254"/>
      <c r="E385" s="254"/>
      <c r="F385" s="254"/>
      <c r="G385" s="254"/>
      <c r="H385" s="254"/>
      <c r="I385" s="254"/>
    </row>
    <row r="386" spans="2:9" x14ac:dyDescent="0.3">
      <c r="B386" s="249"/>
      <c r="C386" s="251"/>
      <c r="D386" s="251"/>
      <c r="E386" s="251"/>
      <c r="F386" s="251"/>
      <c r="G386" s="251"/>
      <c r="H386" s="251"/>
      <c r="I386" s="251"/>
    </row>
    <row r="387" spans="2:9" x14ac:dyDescent="0.3">
      <c r="B387" s="252"/>
      <c r="C387" s="250"/>
      <c r="D387" s="250"/>
      <c r="E387" s="250"/>
      <c r="F387" s="250"/>
      <c r="G387" s="250"/>
      <c r="H387" s="250"/>
      <c r="I387" s="250"/>
    </row>
    <row r="388" spans="2:9" x14ac:dyDescent="0.3">
      <c r="B388" s="252"/>
      <c r="C388" s="250"/>
      <c r="D388" s="250"/>
      <c r="E388" s="250"/>
      <c r="F388" s="250"/>
      <c r="G388" s="250"/>
      <c r="H388" s="250"/>
      <c r="I388" s="250"/>
    </row>
    <row r="389" spans="2:9" x14ac:dyDescent="0.3">
      <c r="B389" s="252"/>
      <c r="C389" s="250"/>
      <c r="D389" s="250"/>
      <c r="E389" s="250"/>
      <c r="F389" s="250"/>
      <c r="G389" s="250"/>
      <c r="H389" s="250"/>
      <c r="I389" s="250"/>
    </row>
    <row r="390" spans="2:9" x14ac:dyDescent="0.3">
      <c r="B390" s="249"/>
      <c r="C390" s="251"/>
      <c r="D390" s="251"/>
      <c r="E390" s="251"/>
      <c r="F390" s="251"/>
      <c r="G390" s="251"/>
      <c r="H390" s="251"/>
      <c r="I390" s="251"/>
    </row>
    <row r="391" spans="2:9" x14ac:dyDescent="0.3">
      <c r="B391" s="248"/>
      <c r="C391" s="254"/>
      <c r="D391" s="254"/>
      <c r="E391" s="254"/>
      <c r="F391" s="254"/>
      <c r="G391" s="254"/>
      <c r="H391" s="254"/>
      <c r="I391" s="254"/>
    </row>
    <row r="392" spans="2:9" x14ac:dyDescent="0.3">
      <c r="B392" s="248"/>
      <c r="C392" s="254"/>
      <c r="D392" s="254"/>
      <c r="E392" s="254"/>
      <c r="F392" s="254"/>
      <c r="G392" s="254"/>
      <c r="H392" s="254"/>
      <c r="I392" s="254"/>
    </row>
    <row r="393" spans="2:9" x14ac:dyDescent="0.3">
      <c r="B393" s="248"/>
      <c r="C393" s="254"/>
      <c r="D393" s="254"/>
      <c r="E393" s="254"/>
      <c r="F393" s="254"/>
      <c r="G393" s="254"/>
      <c r="H393" s="254"/>
      <c r="I393" s="254"/>
    </row>
    <row r="394" spans="2:9" x14ac:dyDescent="0.3">
      <c r="B394" s="249"/>
      <c r="C394" s="251"/>
      <c r="D394" s="251"/>
      <c r="E394" s="251"/>
      <c r="F394" s="251"/>
      <c r="G394" s="251"/>
      <c r="H394" s="251"/>
      <c r="I394" s="251"/>
    </row>
    <row r="395" spans="2:9" x14ac:dyDescent="0.3">
      <c r="B395" s="248"/>
      <c r="C395" s="254"/>
      <c r="D395" s="254"/>
      <c r="E395" s="254"/>
      <c r="F395" s="254"/>
      <c r="G395" s="254"/>
      <c r="H395" s="254"/>
      <c r="I395" s="254"/>
    </row>
    <row r="396" spans="2:9" x14ac:dyDescent="0.3">
      <c r="B396" s="248"/>
      <c r="C396" s="254"/>
      <c r="D396" s="254"/>
      <c r="E396" s="254"/>
      <c r="F396" s="254"/>
      <c r="G396" s="254"/>
      <c r="H396" s="254"/>
      <c r="I396" s="254"/>
    </row>
    <row r="397" spans="2:9" x14ac:dyDescent="0.3">
      <c r="B397" s="248"/>
      <c r="C397" s="254"/>
      <c r="D397" s="254"/>
      <c r="E397" s="254"/>
      <c r="F397" s="254"/>
      <c r="G397" s="254"/>
      <c r="H397" s="254"/>
      <c r="I397" s="254"/>
    </row>
    <row r="398" spans="2:9" x14ac:dyDescent="0.3">
      <c r="B398" s="249"/>
      <c r="C398" s="251"/>
      <c r="D398" s="251"/>
      <c r="E398" s="251"/>
      <c r="F398" s="251"/>
      <c r="G398" s="251"/>
      <c r="H398" s="251"/>
      <c r="I398" s="251"/>
    </row>
    <row r="399" spans="2:9" x14ac:dyDescent="0.3">
      <c r="B399" s="249"/>
      <c r="C399" s="254"/>
      <c r="D399" s="254"/>
      <c r="E399" s="254"/>
      <c r="F399" s="254"/>
      <c r="G399" s="254"/>
      <c r="H399" s="254"/>
      <c r="I399" s="254"/>
    </row>
    <row r="400" spans="2:9" x14ac:dyDescent="0.3">
      <c r="B400" s="253"/>
      <c r="C400" s="251"/>
      <c r="D400" s="251"/>
      <c r="E400" s="251"/>
      <c r="F400" s="251"/>
      <c r="G400" s="251"/>
      <c r="H400" s="251"/>
      <c r="I400" s="251"/>
    </row>
    <row r="401" spans="2:9" x14ac:dyDescent="0.3">
      <c r="B401" s="249"/>
      <c r="C401" s="251"/>
      <c r="D401" s="251"/>
      <c r="E401" s="251"/>
      <c r="F401" s="251"/>
      <c r="G401" s="251"/>
      <c r="H401" s="251"/>
      <c r="I401" s="251"/>
    </row>
    <row r="402" spans="2:9" x14ac:dyDescent="0.3">
      <c r="B402" s="247"/>
      <c r="C402" s="256"/>
      <c r="D402" s="256"/>
      <c r="E402" s="256"/>
      <c r="F402" s="256"/>
      <c r="G402" s="256"/>
      <c r="H402" s="256"/>
      <c r="I402" s="256"/>
    </row>
    <row r="403" spans="2:9" x14ac:dyDescent="0.3">
      <c r="B403" s="249"/>
      <c r="C403" s="254"/>
      <c r="D403" s="254"/>
      <c r="E403" s="254"/>
      <c r="F403" s="254"/>
      <c r="G403" s="254"/>
      <c r="H403" s="254"/>
      <c r="I403" s="254"/>
    </row>
    <row r="404" spans="2:9" x14ac:dyDescent="0.3">
      <c r="B404" s="249"/>
      <c r="C404" s="254"/>
      <c r="D404" s="254"/>
      <c r="E404" s="254"/>
      <c r="F404" s="254"/>
      <c r="G404" s="254"/>
      <c r="H404" s="254"/>
      <c r="I404" s="254"/>
    </row>
    <row r="405" spans="2:9" x14ac:dyDescent="0.3">
      <c r="B405" s="249"/>
      <c r="C405" s="251"/>
      <c r="D405" s="251"/>
      <c r="E405" s="251"/>
      <c r="F405" s="251"/>
      <c r="G405" s="251"/>
      <c r="H405" s="251"/>
      <c r="I405" s="251"/>
    </row>
    <row r="406" spans="2:9" x14ac:dyDescent="0.3">
      <c r="B406" s="249"/>
      <c r="C406" s="254"/>
      <c r="D406" s="254"/>
      <c r="E406" s="254"/>
      <c r="F406" s="254"/>
      <c r="G406" s="254"/>
      <c r="H406" s="254"/>
      <c r="I406" s="254"/>
    </row>
    <row r="407" spans="2:9" x14ac:dyDescent="0.3">
      <c r="B407" s="249"/>
      <c r="C407" s="254"/>
      <c r="D407" s="254"/>
      <c r="E407" s="254"/>
      <c r="F407" s="254"/>
      <c r="G407" s="254"/>
      <c r="H407" s="254"/>
      <c r="I407" s="254"/>
    </row>
    <row r="408" spans="2:9" x14ac:dyDescent="0.3">
      <c r="B408" s="249"/>
      <c r="C408" s="254"/>
      <c r="D408" s="254"/>
      <c r="E408" s="254"/>
      <c r="F408" s="254"/>
      <c r="G408" s="254"/>
      <c r="H408" s="254"/>
      <c r="I408" s="254"/>
    </row>
    <row r="409" spans="2:9" x14ac:dyDescent="0.3">
      <c r="B409" s="249"/>
      <c r="C409" s="251"/>
      <c r="D409" s="251"/>
      <c r="E409" s="251"/>
      <c r="F409" s="251"/>
      <c r="G409" s="251"/>
      <c r="H409" s="251"/>
      <c r="I409" s="251"/>
    </row>
    <row r="410" spans="2:9" x14ac:dyDescent="0.3">
      <c r="B410" s="252"/>
      <c r="C410" s="250"/>
      <c r="D410" s="250"/>
      <c r="E410" s="250"/>
      <c r="F410" s="250"/>
      <c r="G410" s="250"/>
      <c r="H410" s="250"/>
      <c r="I410" s="250"/>
    </row>
    <row r="411" spans="2:9" x14ac:dyDescent="0.3">
      <c r="B411" s="252"/>
      <c r="C411" s="250"/>
      <c r="D411" s="250"/>
      <c r="E411" s="250"/>
      <c r="F411" s="250"/>
      <c r="G411" s="250"/>
      <c r="H411" s="250"/>
      <c r="I411" s="250"/>
    </row>
    <row r="412" spans="2:9" x14ac:dyDescent="0.3">
      <c r="B412" s="252"/>
      <c r="C412" s="250"/>
      <c r="D412" s="250"/>
      <c r="E412" s="250"/>
      <c r="F412" s="250"/>
      <c r="G412" s="250"/>
      <c r="H412" s="250"/>
      <c r="I412" s="250"/>
    </row>
    <row r="413" spans="2:9" x14ac:dyDescent="0.3">
      <c r="B413" s="249"/>
      <c r="C413" s="251"/>
      <c r="D413" s="251"/>
      <c r="E413" s="251"/>
      <c r="F413" s="251"/>
      <c r="G413" s="251"/>
      <c r="H413" s="251"/>
      <c r="I413" s="251"/>
    </row>
    <row r="414" spans="2:9" x14ac:dyDescent="0.3">
      <c r="B414" s="248"/>
      <c r="C414" s="254"/>
      <c r="D414" s="254"/>
      <c r="E414" s="254"/>
      <c r="F414" s="254"/>
      <c r="G414" s="254"/>
      <c r="H414" s="254"/>
      <c r="I414" s="254"/>
    </row>
    <row r="415" spans="2:9" x14ac:dyDescent="0.3">
      <c r="B415" s="248"/>
      <c r="C415" s="254"/>
      <c r="D415" s="254"/>
      <c r="E415" s="254"/>
      <c r="F415" s="254"/>
      <c r="G415" s="254"/>
      <c r="H415" s="254"/>
      <c r="I415" s="254"/>
    </row>
    <row r="416" spans="2:9" x14ac:dyDescent="0.3">
      <c r="B416" s="248"/>
      <c r="C416" s="254"/>
      <c r="D416" s="254"/>
      <c r="E416" s="254"/>
      <c r="F416" s="254"/>
      <c r="G416" s="254"/>
      <c r="H416" s="254"/>
      <c r="I416" s="254"/>
    </row>
    <row r="417" spans="2:9" x14ac:dyDescent="0.3">
      <c r="B417" s="249"/>
      <c r="C417" s="251"/>
      <c r="D417" s="251"/>
      <c r="E417" s="251"/>
      <c r="F417" s="251"/>
      <c r="G417" s="251"/>
      <c r="H417" s="251"/>
      <c r="I417" s="251"/>
    </row>
    <row r="418" spans="2:9" x14ac:dyDescent="0.3">
      <c r="B418" s="248"/>
      <c r="C418" s="254"/>
      <c r="D418" s="254"/>
      <c r="E418" s="254"/>
      <c r="F418" s="254"/>
      <c r="G418" s="254"/>
      <c r="H418" s="254"/>
      <c r="I418" s="254"/>
    </row>
    <row r="419" spans="2:9" x14ac:dyDescent="0.3">
      <c r="B419" s="248"/>
      <c r="C419" s="254"/>
      <c r="D419" s="254"/>
      <c r="E419" s="254"/>
      <c r="F419" s="254"/>
      <c r="G419" s="254"/>
      <c r="H419" s="254"/>
      <c r="I419" s="254"/>
    </row>
    <row r="420" spans="2:9" x14ac:dyDescent="0.3">
      <c r="B420" s="248"/>
      <c r="C420" s="254"/>
      <c r="D420" s="254"/>
      <c r="E420" s="254"/>
      <c r="F420" s="254"/>
      <c r="G420" s="254"/>
      <c r="H420" s="254"/>
      <c r="I420" s="254"/>
    </row>
    <row r="421" spans="2:9" x14ac:dyDescent="0.3">
      <c r="B421" s="249"/>
      <c r="C421" s="251"/>
      <c r="D421" s="251"/>
      <c r="E421" s="251"/>
      <c r="F421" s="251"/>
      <c r="G421" s="251"/>
      <c r="H421" s="251"/>
      <c r="I421" s="251"/>
    </row>
    <row r="422" spans="2:9" x14ac:dyDescent="0.3">
      <c r="B422" s="249"/>
      <c r="C422" s="254"/>
      <c r="D422" s="254"/>
      <c r="E422" s="254"/>
      <c r="F422" s="254"/>
      <c r="G422" s="254"/>
      <c r="H422" s="254"/>
      <c r="I422" s="254"/>
    </row>
    <row r="423" spans="2:9" x14ac:dyDescent="0.3">
      <c r="B423" s="253"/>
      <c r="C423" s="251"/>
      <c r="D423" s="251"/>
      <c r="E423" s="251"/>
      <c r="F423" s="251"/>
      <c r="G423" s="251"/>
      <c r="H423" s="251"/>
      <c r="I423" s="251"/>
    </row>
    <row r="424" spans="2:9" x14ac:dyDescent="0.3">
      <c r="B424" s="249"/>
      <c r="C424" s="251"/>
      <c r="D424" s="251"/>
      <c r="E424" s="251"/>
      <c r="F424" s="251"/>
      <c r="G424" s="251"/>
      <c r="H424" s="251"/>
      <c r="I424" s="251"/>
    </row>
    <row r="425" spans="2:9" x14ac:dyDescent="0.3">
      <c r="B425" s="247"/>
      <c r="C425" s="256"/>
      <c r="D425" s="256"/>
      <c r="E425" s="256"/>
      <c r="F425" s="256"/>
      <c r="G425" s="256"/>
      <c r="H425" s="256"/>
      <c r="I425" s="256"/>
    </row>
    <row r="426" spans="2:9" x14ac:dyDescent="0.3">
      <c r="B426" s="249"/>
      <c r="C426" s="254"/>
      <c r="D426" s="254"/>
      <c r="E426" s="254"/>
      <c r="F426" s="254"/>
      <c r="G426" s="254"/>
      <c r="H426" s="254"/>
      <c r="I426" s="254"/>
    </row>
    <row r="427" spans="2:9" x14ac:dyDescent="0.3">
      <c r="B427" s="249"/>
      <c r="C427" s="254"/>
      <c r="D427" s="254"/>
      <c r="E427" s="254"/>
      <c r="F427" s="254"/>
      <c r="G427" s="254"/>
      <c r="H427" s="254"/>
      <c r="I427" s="254"/>
    </row>
    <row r="428" spans="2:9" x14ac:dyDescent="0.3">
      <c r="B428" s="249"/>
      <c r="C428" s="251"/>
      <c r="D428" s="251"/>
      <c r="E428" s="251"/>
      <c r="F428" s="251"/>
      <c r="G428" s="251"/>
      <c r="H428" s="251"/>
      <c r="I428" s="251"/>
    </row>
    <row r="429" spans="2:9" x14ac:dyDescent="0.3">
      <c r="B429" s="249"/>
      <c r="C429" s="254"/>
      <c r="D429" s="254"/>
      <c r="E429" s="254"/>
      <c r="F429" s="254"/>
      <c r="G429" s="254"/>
      <c r="H429" s="254"/>
      <c r="I429" s="254"/>
    </row>
    <row r="430" spans="2:9" x14ac:dyDescent="0.3">
      <c r="B430" s="249"/>
      <c r="C430" s="254"/>
      <c r="D430" s="254"/>
      <c r="E430" s="254"/>
      <c r="F430" s="254"/>
      <c r="G430" s="254"/>
      <c r="H430" s="254"/>
      <c r="I430" s="254"/>
    </row>
    <row r="431" spans="2:9" x14ac:dyDescent="0.3">
      <c r="B431" s="249"/>
      <c r="C431" s="254"/>
      <c r="D431" s="254"/>
      <c r="E431" s="254"/>
      <c r="F431" s="254"/>
      <c r="G431" s="254"/>
      <c r="H431" s="254"/>
      <c r="I431" s="254"/>
    </row>
    <row r="432" spans="2:9" x14ac:dyDescent="0.3">
      <c r="B432" s="249"/>
      <c r="C432" s="251"/>
      <c r="D432" s="251"/>
      <c r="E432" s="251"/>
      <c r="F432" s="251"/>
      <c r="G432" s="251"/>
      <c r="H432" s="251"/>
      <c r="I432" s="251"/>
    </row>
    <row r="433" spans="2:9" x14ac:dyDescent="0.3">
      <c r="B433" s="252"/>
      <c r="C433" s="250"/>
      <c r="D433" s="250"/>
      <c r="E433" s="250"/>
      <c r="F433" s="250"/>
      <c r="G433" s="250"/>
      <c r="H433" s="250"/>
      <c r="I433" s="250"/>
    </row>
    <row r="434" spans="2:9" x14ac:dyDescent="0.3">
      <c r="B434" s="252"/>
      <c r="C434" s="250"/>
      <c r="D434" s="250"/>
      <c r="E434" s="250"/>
      <c r="F434" s="250"/>
      <c r="G434" s="250"/>
      <c r="H434" s="250"/>
      <c r="I434" s="250"/>
    </row>
    <row r="435" spans="2:9" x14ac:dyDescent="0.3">
      <c r="B435" s="252"/>
      <c r="C435" s="250"/>
      <c r="D435" s="250"/>
      <c r="E435" s="250"/>
      <c r="F435" s="250"/>
      <c r="G435" s="250"/>
      <c r="H435" s="250"/>
      <c r="I435" s="250"/>
    </row>
    <row r="436" spans="2:9" x14ac:dyDescent="0.3">
      <c r="B436" s="249"/>
      <c r="C436" s="251"/>
      <c r="D436" s="251"/>
      <c r="E436" s="251"/>
      <c r="F436" s="251"/>
      <c r="G436" s="251"/>
      <c r="H436" s="251"/>
      <c r="I436" s="251"/>
    </row>
    <row r="437" spans="2:9" x14ac:dyDescent="0.3">
      <c r="B437" s="248"/>
      <c r="C437" s="254"/>
      <c r="D437" s="254"/>
      <c r="E437" s="254"/>
      <c r="F437" s="254"/>
      <c r="G437" s="254"/>
      <c r="H437" s="254"/>
      <c r="I437" s="254"/>
    </row>
    <row r="438" spans="2:9" x14ac:dyDescent="0.3">
      <c r="B438" s="248"/>
      <c r="C438" s="254"/>
      <c r="D438" s="254"/>
      <c r="E438" s="254"/>
      <c r="F438" s="254"/>
      <c r="G438" s="254"/>
      <c r="H438" s="254"/>
      <c r="I438" s="254"/>
    </row>
    <row r="439" spans="2:9" x14ac:dyDescent="0.3">
      <c r="B439" s="248"/>
      <c r="C439" s="254"/>
      <c r="D439" s="254"/>
      <c r="E439" s="254"/>
      <c r="F439" s="254"/>
      <c r="G439" s="254"/>
      <c r="H439" s="254"/>
      <c r="I439" s="254"/>
    </row>
    <row r="440" spans="2:9" x14ac:dyDescent="0.3">
      <c r="B440" s="249"/>
      <c r="C440" s="251"/>
      <c r="D440" s="251"/>
      <c r="E440" s="251"/>
      <c r="F440" s="251"/>
      <c r="G440" s="251"/>
      <c r="H440" s="251"/>
      <c r="I440" s="251"/>
    </row>
    <row r="441" spans="2:9" x14ac:dyDescent="0.3">
      <c r="B441" s="248"/>
      <c r="C441" s="254"/>
      <c r="D441" s="254"/>
      <c r="E441" s="254"/>
      <c r="F441" s="254"/>
      <c r="G441" s="254"/>
      <c r="H441" s="254"/>
      <c r="I441" s="254"/>
    </row>
    <row r="442" spans="2:9" x14ac:dyDescent="0.3">
      <c r="B442" s="248"/>
      <c r="C442" s="254"/>
      <c r="D442" s="254"/>
      <c r="E442" s="254"/>
      <c r="F442" s="254"/>
      <c r="G442" s="254"/>
      <c r="H442" s="254"/>
      <c r="I442" s="254"/>
    </row>
    <row r="443" spans="2:9" x14ac:dyDescent="0.3">
      <c r="B443" s="248"/>
      <c r="C443" s="254"/>
      <c r="D443" s="254"/>
      <c r="E443" s="254"/>
      <c r="F443" s="254"/>
      <c r="G443" s="254"/>
      <c r="H443" s="254"/>
      <c r="I443" s="254"/>
    </row>
    <row r="444" spans="2:9" x14ac:dyDescent="0.3">
      <c r="B444" s="249"/>
      <c r="C444" s="251"/>
      <c r="D444" s="251"/>
      <c r="E444" s="251"/>
      <c r="F444" s="251"/>
      <c r="G444" s="251"/>
      <c r="H444" s="251"/>
      <c r="I444" s="251"/>
    </row>
    <row r="445" spans="2:9" x14ac:dyDescent="0.3">
      <c r="B445" s="249"/>
      <c r="C445" s="254"/>
      <c r="D445" s="254"/>
      <c r="E445" s="254"/>
      <c r="F445" s="254"/>
      <c r="G445" s="254"/>
      <c r="H445" s="254"/>
      <c r="I445" s="254"/>
    </row>
    <row r="446" spans="2:9" x14ac:dyDescent="0.3">
      <c r="B446" s="253"/>
      <c r="C446" s="251"/>
      <c r="D446" s="251"/>
      <c r="E446" s="251"/>
      <c r="F446" s="251"/>
      <c r="G446" s="251"/>
      <c r="H446" s="251"/>
      <c r="I446" s="251"/>
    </row>
    <row r="447" spans="2:9" x14ac:dyDescent="0.3">
      <c r="B447" s="249"/>
      <c r="C447" s="251"/>
      <c r="D447" s="251"/>
      <c r="E447" s="251"/>
      <c r="F447" s="251"/>
      <c r="G447" s="251"/>
      <c r="H447" s="251"/>
      <c r="I447" s="251"/>
    </row>
    <row r="448" spans="2:9" x14ac:dyDescent="0.3">
      <c r="B448" s="247"/>
      <c r="C448" s="256"/>
      <c r="D448" s="256"/>
      <c r="E448" s="256"/>
      <c r="F448" s="256"/>
      <c r="G448" s="256"/>
      <c r="H448" s="256"/>
      <c r="I448" s="256"/>
    </row>
    <row r="449" spans="2:9" x14ac:dyDescent="0.3">
      <c r="B449" s="249"/>
      <c r="C449" s="254"/>
      <c r="D449" s="254"/>
      <c r="E449" s="254"/>
      <c r="F449" s="254"/>
      <c r="G449" s="254"/>
      <c r="H449" s="254"/>
      <c r="I449" s="254"/>
    </row>
    <row r="450" spans="2:9" x14ac:dyDescent="0.3">
      <c r="B450" s="249"/>
      <c r="C450" s="254"/>
      <c r="D450" s="254"/>
      <c r="E450" s="254"/>
      <c r="F450" s="254"/>
      <c r="G450" s="254"/>
      <c r="H450" s="254"/>
      <c r="I450" s="254"/>
    </row>
    <row r="451" spans="2:9" x14ac:dyDescent="0.3">
      <c r="B451" s="249"/>
      <c r="C451" s="251"/>
      <c r="D451" s="251"/>
      <c r="E451" s="251"/>
      <c r="F451" s="251"/>
      <c r="G451" s="251"/>
      <c r="H451" s="251"/>
      <c r="I451" s="251"/>
    </row>
    <row r="452" spans="2:9" x14ac:dyDescent="0.3">
      <c r="B452" s="249"/>
      <c r="C452" s="254"/>
      <c r="D452" s="254"/>
      <c r="E452" s="254"/>
      <c r="F452" s="254"/>
      <c r="G452" s="254"/>
      <c r="H452" s="254"/>
      <c r="I452" s="254"/>
    </row>
    <row r="453" spans="2:9" x14ac:dyDescent="0.3">
      <c r="B453" s="249"/>
      <c r="C453" s="254"/>
      <c r="D453" s="254"/>
      <c r="E453" s="254"/>
      <c r="F453" s="254"/>
      <c r="G453" s="254"/>
      <c r="H453" s="254"/>
      <c r="I453" s="254"/>
    </row>
    <row r="454" spans="2:9" x14ac:dyDescent="0.3">
      <c r="B454" s="249"/>
      <c r="C454" s="254"/>
      <c r="D454" s="254"/>
      <c r="E454" s="254"/>
      <c r="F454" s="254"/>
      <c r="G454" s="254"/>
      <c r="H454" s="254"/>
      <c r="I454" s="254"/>
    </row>
    <row r="455" spans="2:9" x14ac:dyDescent="0.3">
      <c r="B455" s="249"/>
      <c r="C455" s="251"/>
      <c r="D455" s="251"/>
      <c r="E455" s="251"/>
      <c r="F455" s="251"/>
      <c r="G455" s="251"/>
      <c r="H455" s="251"/>
      <c r="I455" s="251"/>
    </row>
    <row r="456" spans="2:9" x14ac:dyDescent="0.3">
      <c r="B456" s="252"/>
      <c r="C456" s="250"/>
      <c r="D456" s="250"/>
      <c r="E456" s="250"/>
      <c r="F456" s="250"/>
      <c r="G456" s="250"/>
      <c r="H456" s="250"/>
      <c r="I456" s="250"/>
    </row>
    <row r="457" spans="2:9" x14ac:dyDescent="0.3">
      <c r="B457" s="252"/>
      <c r="C457" s="250"/>
      <c r="D457" s="250"/>
      <c r="E457" s="250"/>
      <c r="F457" s="250"/>
      <c r="G457" s="250"/>
      <c r="H457" s="250"/>
      <c r="I457" s="250"/>
    </row>
    <row r="458" spans="2:9" x14ac:dyDescent="0.3">
      <c r="B458" s="252"/>
      <c r="C458" s="250"/>
      <c r="D458" s="250"/>
      <c r="E458" s="250"/>
      <c r="F458" s="250"/>
      <c r="G458" s="250"/>
      <c r="H458" s="250"/>
      <c r="I458" s="250"/>
    </row>
    <row r="459" spans="2:9" x14ac:dyDescent="0.3">
      <c r="B459" s="249"/>
      <c r="C459" s="251"/>
      <c r="D459" s="251"/>
      <c r="E459" s="251"/>
      <c r="F459" s="251"/>
      <c r="G459" s="251"/>
      <c r="H459" s="251"/>
      <c r="I459" s="251"/>
    </row>
    <row r="460" spans="2:9" x14ac:dyDescent="0.3">
      <c r="B460" s="248"/>
      <c r="C460" s="254"/>
      <c r="D460" s="254"/>
      <c r="E460" s="254"/>
      <c r="F460" s="254"/>
      <c r="G460" s="254"/>
      <c r="H460" s="254"/>
      <c r="I460" s="254"/>
    </row>
    <row r="461" spans="2:9" x14ac:dyDescent="0.3">
      <c r="B461" s="248"/>
      <c r="C461" s="254"/>
      <c r="D461" s="254"/>
      <c r="E461" s="254"/>
      <c r="F461" s="254"/>
      <c r="G461" s="254"/>
      <c r="H461" s="254"/>
      <c r="I461" s="254"/>
    </row>
    <row r="462" spans="2:9" x14ac:dyDescent="0.3">
      <c r="B462" s="248"/>
      <c r="C462" s="254"/>
      <c r="D462" s="254"/>
      <c r="E462" s="254"/>
      <c r="F462" s="254"/>
      <c r="G462" s="254"/>
      <c r="H462" s="254"/>
      <c r="I462" s="254"/>
    </row>
    <row r="463" spans="2:9" x14ac:dyDescent="0.3">
      <c r="B463" s="249"/>
      <c r="C463" s="251"/>
      <c r="D463" s="251"/>
      <c r="E463" s="251"/>
      <c r="F463" s="251"/>
      <c r="G463" s="251"/>
      <c r="H463" s="251"/>
      <c r="I463" s="251"/>
    </row>
    <row r="464" spans="2:9" x14ac:dyDescent="0.3">
      <c r="B464" s="248"/>
      <c r="C464" s="254"/>
      <c r="D464" s="254"/>
      <c r="E464" s="254"/>
      <c r="F464" s="254"/>
      <c r="G464" s="254"/>
      <c r="H464" s="254"/>
      <c r="I464" s="254"/>
    </row>
    <row r="465" spans="2:9" x14ac:dyDescent="0.3">
      <c r="B465" s="248"/>
      <c r="C465" s="254"/>
      <c r="D465" s="254"/>
      <c r="E465" s="254"/>
      <c r="F465" s="254"/>
      <c r="G465" s="254"/>
      <c r="H465" s="254"/>
      <c r="I465" s="254"/>
    </row>
    <row r="466" spans="2:9" x14ac:dyDescent="0.3">
      <c r="B466" s="248"/>
      <c r="C466" s="254"/>
      <c r="D466" s="254"/>
      <c r="E466" s="254"/>
      <c r="F466" s="254"/>
      <c r="G466" s="254"/>
      <c r="H466" s="254"/>
      <c r="I466" s="254"/>
    </row>
    <row r="467" spans="2:9" x14ac:dyDescent="0.3">
      <c r="B467" s="249"/>
      <c r="C467" s="251"/>
      <c r="D467" s="251"/>
      <c r="E467" s="251"/>
      <c r="F467" s="251"/>
      <c r="G467" s="251"/>
      <c r="H467" s="251"/>
      <c r="I467" s="251"/>
    </row>
    <row r="468" spans="2:9" x14ac:dyDescent="0.3">
      <c r="B468" s="249"/>
      <c r="C468" s="254"/>
      <c r="D468" s="254"/>
      <c r="E468" s="254"/>
      <c r="F468" s="254"/>
      <c r="G468" s="254"/>
      <c r="H468" s="254"/>
      <c r="I468" s="254"/>
    </row>
    <row r="469" spans="2:9" x14ac:dyDescent="0.3">
      <c r="B469" s="253"/>
      <c r="C469" s="251"/>
      <c r="D469" s="251"/>
      <c r="E469" s="251"/>
      <c r="F469" s="251"/>
      <c r="G469" s="251"/>
      <c r="H469" s="251"/>
      <c r="I469" s="251"/>
    </row>
    <row r="470" spans="2:9" x14ac:dyDescent="0.3">
      <c r="B470" s="249"/>
      <c r="C470" s="251"/>
      <c r="D470" s="251"/>
      <c r="E470" s="251"/>
      <c r="F470" s="251"/>
      <c r="G470" s="251"/>
      <c r="H470" s="251"/>
      <c r="I470" s="251"/>
    </row>
    <row r="471" spans="2:9" x14ac:dyDescent="0.3">
      <c r="B471" s="247"/>
      <c r="C471" s="256"/>
      <c r="D471" s="256"/>
      <c r="E471" s="256"/>
      <c r="F471" s="256"/>
      <c r="G471" s="256"/>
      <c r="H471" s="256"/>
      <c r="I471" s="256"/>
    </row>
    <row r="472" spans="2:9" x14ac:dyDescent="0.3">
      <c r="B472" s="249"/>
      <c r="C472" s="254"/>
      <c r="D472" s="254"/>
      <c r="E472" s="254"/>
      <c r="F472" s="254"/>
      <c r="G472" s="254"/>
      <c r="H472" s="254"/>
      <c r="I472" s="254"/>
    </row>
    <row r="473" spans="2:9" x14ac:dyDescent="0.3">
      <c r="B473" s="249"/>
      <c r="C473" s="254"/>
      <c r="D473" s="254"/>
      <c r="E473" s="254"/>
      <c r="F473" s="254"/>
      <c r="G473" s="254"/>
      <c r="H473" s="254"/>
      <c r="I473" s="254"/>
    </row>
    <row r="474" spans="2:9" x14ac:dyDescent="0.3">
      <c r="B474" s="249"/>
      <c r="C474" s="251"/>
      <c r="D474" s="251"/>
      <c r="E474" s="251"/>
      <c r="F474" s="251"/>
      <c r="G474" s="251"/>
      <c r="H474" s="251"/>
      <c r="I474" s="251"/>
    </row>
    <row r="475" spans="2:9" x14ac:dyDescent="0.3">
      <c r="B475" s="249"/>
      <c r="C475" s="254"/>
      <c r="D475" s="254"/>
      <c r="E475" s="254"/>
      <c r="F475" s="254"/>
      <c r="G475" s="254"/>
      <c r="H475" s="254"/>
      <c r="I475" s="254"/>
    </row>
    <row r="476" spans="2:9" x14ac:dyDescent="0.3">
      <c r="B476" s="249"/>
      <c r="C476" s="254"/>
      <c r="D476" s="254"/>
      <c r="E476" s="254"/>
      <c r="F476" s="254"/>
      <c r="G476" s="254"/>
      <c r="H476" s="254"/>
      <c r="I476" s="254"/>
    </row>
    <row r="477" spans="2:9" x14ac:dyDescent="0.3">
      <c r="B477" s="249"/>
      <c r="C477" s="254"/>
      <c r="D477" s="254"/>
      <c r="E477" s="254"/>
      <c r="F477" s="254"/>
      <c r="G477" s="254"/>
      <c r="H477" s="254"/>
      <c r="I477" s="254"/>
    </row>
    <row r="478" spans="2:9" x14ac:dyDescent="0.3">
      <c r="B478" s="249"/>
      <c r="C478" s="251"/>
      <c r="D478" s="251"/>
      <c r="E478" s="251"/>
      <c r="F478" s="251"/>
      <c r="G478" s="251"/>
      <c r="H478" s="251"/>
      <c r="I478" s="251"/>
    </row>
    <row r="479" spans="2:9" x14ac:dyDescent="0.3">
      <c r="B479" s="252"/>
      <c r="C479" s="250"/>
      <c r="D479" s="250"/>
      <c r="E479" s="250"/>
      <c r="F479" s="250"/>
      <c r="G479" s="250"/>
      <c r="H479" s="250"/>
      <c r="I479" s="250"/>
    </row>
    <row r="480" spans="2:9" x14ac:dyDescent="0.3">
      <c r="B480" s="252"/>
      <c r="C480" s="250"/>
      <c r="D480" s="250"/>
      <c r="E480" s="250"/>
      <c r="F480" s="250"/>
      <c r="G480" s="250"/>
      <c r="H480" s="250"/>
      <c r="I480" s="250"/>
    </row>
    <row r="481" spans="2:9" x14ac:dyDescent="0.3">
      <c r="B481" s="252"/>
      <c r="C481" s="250"/>
      <c r="D481" s="250"/>
      <c r="E481" s="250"/>
      <c r="F481" s="250"/>
      <c r="G481" s="250"/>
      <c r="H481" s="250"/>
      <c r="I481" s="250"/>
    </row>
    <row r="482" spans="2:9" x14ac:dyDescent="0.3">
      <c r="B482" s="249"/>
      <c r="C482" s="251"/>
      <c r="D482" s="251"/>
      <c r="E482" s="251"/>
      <c r="F482" s="251"/>
      <c r="G482" s="251"/>
      <c r="H482" s="251"/>
      <c r="I482" s="251"/>
    </row>
    <row r="483" spans="2:9" x14ac:dyDescent="0.3">
      <c r="B483" s="248"/>
      <c r="C483" s="254"/>
      <c r="D483" s="254"/>
      <c r="E483" s="254"/>
      <c r="F483" s="254"/>
      <c r="G483" s="254"/>
      <c r="H483" s="254"/>
      <c r="I483" s="254"/>
    </row>
    <row r="484" spans="2:9" x14ac:dyDescent="0.3">
      <c r="B484" s="248"/>
      <c r="C484" s="254"/>
      <c r="D484" s="254"/>
      <c r="E484" s="254"/>
      <c r="F484" s="254"/>
      <c r="G484" s="254"/>
      <c r="H484" s="254"/>
      <c r="I484" s="254"/>
    </row>
    <row r="485" spans="2:9" x14ac:dyDescent="0.3">
      <c r="B485" s="248"/>
      <c r="C485" s="254"/>
      <c r="D485" s="254"/>
      <c r="E485" s="254"/>
      <c r="F485" s="254"/>
      <c r="G485" s="254"/>
      <c r="H485" s="254"/>
      <c r="I485" s="254"/>
    </row>
    <row r="486" spans="2:9" x14ac:dyDescent="0.3">
      <c r="B486" s="249"/>
      <c r="C486" s="251"/>
      <c r="D486" s="251"/>
      <c r="E486" s="251"/>
      <c r="F486" s="251"/>
      <c r="G486" s="251"/>
      <c r="H486" s="251"/>
      <c r="I486" s="251"/>
    </row>
    <row r="487" spans="2:9" x14ac:dyDescent="0.3">
      <c r="B487" s="248"/>
      <c r="C487" s="254"/>
      <c r="D487" s="254"/>
      <c r="E487" s="254"/>
      <c r="F487" s="254"/>
      <c r="G487" s="254"/>
      <c r="H487" s="254"/>
      <c r="I487" s="254"/>
    </row>
    <row r="488" spans="2:9" x14ac:dyDescent="0.3">
      <c r="B488" s="248"/>
      <c r="C488" s="254"/>
      <c r="D488" s="254"/>
      <c r="E488" s="254"/>
      <c r="F488" s="254"/>
      <c r="G488" s="254"/>
      <c r="H488" s="254"/>
      <c r="I488" s="254"/>
    </row>
    <row r="489" spans="2:9" x14ac:dyDescent="0.3">
      <c r="B489" s="248"/>
      <c r="C489" s="254"/>
      <c r="D489" s="254"/>
      <c r="E489" s="254"/>
      <c r="F489" s="254"/>
      <c r="G489" s="254"/>
      <c r="H489" s="254"/>
      <c r="I489" s="254"/>
    </row>
    <row r="490" spans="2:9" x14ac:dyDescent="0.3">
      <c r="B490" s="249"/>
      <c r="C490" s="251"/>
      <c r="D490" s="251"/>
      <c r="E490" s="251"/>
      <c r="F490" s="251"/>
      <c r="G490" s="251"/>
      <c r="H490" s="251"/>
      <c r="I490" s="251"/>
    </row>
    <row r="491" spans="2:9" x14ac:dyDescent="0.3">
      <c r="B491" s="249"/>
      <c r="C491" s="254"/>
      <c r="D491" s="254"/>
      <c r="E491" s="254"/>
      <c r="F491" s="254"/>
      <c r="G491" s="254"/>
      <c r="H491" s="254"/>
      <c r="I491" s="254"/>
    </row>
    <row r="492" spans="2:9" x14ac:dyDescent="0.3">
      <c r="B492" s="253"/>
      <c r="C492" s="251"/>
      <c r="D492" s="251"/>
      <c r="E492" s="251"/>
      <c r="F492" s="251"/>
      <c r="G492" s="251"/>
      <c r="H492" s="251"/>
      <c r="I492" s="251"/>
    </row>
    <row r="493" spans="2:9" x14ac:dyDescent="0.3">
      <c r="B493" s="249"/>
      <c r="C493" s="251"/>
      <c r="D493" s="251"/>
      <c r="E493" s="251"/>
      <c r="F493" s="251"/>
      <c r="G493" s="251"/>
      <c r="H493" s="251"/>
      <c r="I493" s="251"/>
    </row>
    <row r="494" spans="2:9" x14ac:dyDescent="0.3">
      <c r="B494" s="247"/>
      <c r="C494" s="256"/>
      <c r="D494" s="256"/>
      <c r="E494" s="256"/>
      <c r="F494" s="256"/>
      <c r="G494" s="256"/>
      <c r="H494" s="256"/>
      <c r="I494" s="256"/>
    </row>
    <row r="495" spans="2:9" x14ac:dyDescent="0.3">
      <c r="B495" s="249"/>
      <c r="C495" s="254"/>
      <c r="D495" s="254"/>
      <c r="E495" s="254"/>
      <c r="F495" s="254"/>
      <c r="G495" s="254"/>
      <c r="H495" s="254"/>
      <c r="I495" s="254"/>
    </row>
    <row r="496" spans="2:9" x14ac:dyDescent="0.3">
      <c r="B496" s="249"/>
      <c r="C496" s="254"/>
      <c r="D496" s="254"/>
      <c r="E496" s="254"/>
      <c r="F496" s="254"/>
      <c r="G496" s="254"/>
      <c r="H496" s="254"/>
      <c r="I496" s="254"/>
    </row>
    <row r="497" spans="2:9" x14ac:dyDescent="0.3">
      <c r="B497" s="249"/>
      <c r="C497" s="251"/>
      <c r="D497" s="251"/>
      <c r="E497" s="251"/>
      <c r="F497" s="251"/>
      <c r="G497" s="251"/>
      <c r="H497" s="251"/>
      <c r="I497" s="251"/>
    </row>
    <row r="498" spans="2:9" x14ac:dyDescent="0.3">
      <c r="B498" s="249"/>
      <c r="C498" s="254"/>
      <c r="D498" s="254"/>
      <c r="E498" s="254"/>
      <c r="F498" s="254"/>
      <c r="G498" s="254"/>
      <c r="H498" s="254"/>
      <c r="I498" s="254"/>
    </row>
    <row r="499" spans="2:9" x14ac:dyDescent="0.3">
      <c r="B499" s="249"/>
      <c r="C499" s="254"/>
      <c r="D499" s="254"/>
      <c r="E499" s="254"/>
      <c r="F499" s="254"/>
      <c r="G499" s="254"/>
      <c r="H499" s="254"/>
      <c r="I499" s="254"/>
    </row>
    <row r="500" spans="2:9" x14ac:dyDescent="0.3">
      <c r="B500" s="249"/>
      <c r="C500" s="254"/>
      <c r="D500" s="254"/>
      <c r="E500" s="254"/>
      <c r="F500" s="254"/>
      <c r="G500" s="254"/>
      <c r="H500" s="254"/>
      <c r="I500" s="254"/>
    </row>
    <row r="501" spans="2:9" x14ac:dyDescent="0.3">
      <c r="B501" s="249"/>
      <c r="C501" s="251"/>
      <c r="D501" s="251"/>
      <c r="E501" s="251"/>
      <c r="F501" s="251"/>
      <c r="G501" s="251"/>
      <c r="H501" s="251"/>
      <c r="I501" s="251"/>
    </row>
    <row r="502" spans="2:9" x14ac:dyDescent="0.3">
      <c r="B502" s="252"/>
      <c r="C502" s="250"/>
      <c r="D502" s="250"/>
      <c r="E502" s="250"/>
      <c r="F502" s="250"/>
      <c r="G502" s="250"/>
      <c r="H502" s="250"/>
      <c r="I502" s="250"/>
    </row>
    <row r="503" spans="2:9" x14ac:dyDescent="0.3">
      <c r="B503" s="252"/>
      <c r="C503" s="250"/>
      <c r="D503" s="250"/>
      <c r="E503" s="250"/>
      <c r="F503" s="250"/>
      <c r="G503" s="250"/>
      <c r="H503" s="250"/>
      <c r="I503" s="250"/>
    </row>
    <row r="504" spans="2:9" x14ac:dyDescent="0.3">
      <c r="B504" s="252"/>
      <c r="C504" s="250"/>
      <c r="D504" s="250"/>
      <c r="E504" s="250"/>
      <c r="F504" s="250"/>
      <c r="G504" s="250"/>
      <c r="H504" s="250"/>
      <c r="I504" s="250"/>
    </row>
    <row r="505" spans="2:9" x14ac:dyDescent="0.3">
      <c r="B505" s="249"/>
      <c r="C505" s="251"/>
      <c r="D505" s="251"/>
      <c r="E505" s="251"/>
      <c r="F505" s="251"/>
      <c r="G505" s="251"/>
      <c r="H505" s="251"/>
      <c r="I505" s="251"/>
    </row>
    <row r="506" spans="2:9" x14ac:dyDescent="0.3">
      <c r="B506" s="248"/>
      <c r="C506" s="254"/>
      <c r="D506" s="254"/>
      <c r="E506" s="254"/>
      <c r="F506" s="254"/>
      <c r="G506" s="254"/>
      <c r="H506" s="254"/>
      <c r="I506" s="254"/>
    </row>
    <row r="507" spans="2:9" x14ac:dyDescent="0.3">
      <c r="B507" s="248"/>
      <c r="C507" s="254"/>
      <c r="D507" s="254"/>
      <c r="E507" s="254"/>
      <c r="F507" s="254"/>
      <c r="G507" s="254"/>
      <c r="H507" s="254"/>
      <c r="I507" s="254"/>
    </row>
    <row r="508" spans="2:9" x14ac:dyDescent="0.3">
      <c r="B508" s="248"/>
      <c r="C508" s="254"/>
      <c r="D508" s="254"/>
      <c r="E508" s="254"/>
      <c r="F508" s="254"/>
      <c r="G508" s="254"/>
      <c r="H508" s="254"/>
      <c r="I508" s="254"/>
    </row>
    <row r="509" spans="2:9" x14ac:dyDescent="0.3">
      <c r="B509" s="249"/>
      <c r="C509" s="251"/>
      <c r="D509" s="251"/>
      <c r="E509" s="251"/>
      <c r="F509" s="251"/>
      <c r="G509" s="251"/>
      <c r="H509" s="251"/>
      <c r="I509" s="251"/>
    </row>
    <row r="510" spans="2:9" x14ac:dyDescent="0.3">
      <c r="B510" s="248"/>
      <c r="C510" s="254"/>
      <c r="D510" s="254"/>
      <c r="E510" s="254"/>
      <c r="F510" s="254"/>
      <c r="G510" s="254"/>
      <c r="H510" s="254"/>
      <c r="I510" s="254"/>
    </row>
    <row r="511" spans="2:9" x14ac:dyDescent="0.3">
      <c r="B511" s="248"/>
      <c r="C511" s="254"/>
      <c r="D511" s="254"/>
      <c r="E511" s="254"/>
      <c r="F511" s="254"/>
      <c r="G511" s="254"/>
      <c r="H511" s="254"/>
      <c r="I511" s="254"/>
    </row>
    <row r="512" spans="2:9" x14ac:dyDescent="0.3">
      <c r="B512" s="248"/>
      <c r="C512" s="254"/>
      <c r="D512" s="254"/>
      <c r="E512" s="254"/>
      <c r="F512" s="254"/>
      <c r="G512" s="254"/>
      <c r="H512" s="254"/>
      <c r="I512" s="254"/>
    </row>
    <row r="513" spans="2:9" x14ac:dyDescent="0.3">
      <c r="B513" s="249"/>
      <c r="C513" s="251"/>
      <c r="D513" s="251"/>
      <c r="E513" s="251"/>
      <c r="F513" s="251"/>
      <c r="G513" s="251"/>
      <c r="H513" s="251"/>
      <c r="I513" s="251"/>
    </row>
    <row r="514" spans="2:9" x14ac:dyDescent="0.3">
      <c r="B514" s="249"/>
      <c r="C514" s="254"/>
      <c r="D514" s="254"/>
      <c r="E514" s="254"/>
      <c r="F514" s="254"/>
      <c r="G514" s="254"/>
      <c r="H514" s="254"/>
      <c r="I514" s="254"/>
    </row>
    <row r="515" spans="2:9" x14ac:dyDescent="0.3">
      <c r="B515" s="253"/>
      <c r="C515" s="251"/>
      <c r="D515" s="251"/>
      <c r="E515" s="251"/>
      <c r="F515" s="251"/>
      <c r="G515" s="251"/>
      <c r="H515" s="251"/>
      <c r="I515" s="251"/>
    </row>
    <row r="516" spans="2:9" x14ac:dyDescent="0.3">
      <c r="B516" s="249"/>
      <c r="C516" s="251"/>
      <c r="D516" s="251"/>
      <c r="E516" s="251"/>
      <c r="F516" s="251"/>
      <c r="G516" s="251"/>
      <c r="H516" s="251"/>
      <c r="I516" s="251"/>
    </row>
    <row r="517" spans="2:9" x14ac:dyDescent="0.3">
      <c r="B517" s="247"/>
      <c r="C517" s="256"/>
      <c r="D517" s="256"/>
      <c r="E517" s="256"/>
      <c r="F517" s="256"/>
      <c r="G517" s="256"/>
      <c r="H517" s="256"/>
      <c r="I517" s="256"/>
    </row>
    <row r="518" spans="2:9" x14ac:dyDescent="0.3">
      <c r="B518" s="249"/>
      <c r="C518" s="254"/>
      <c r="D518" s="254"/>
      <c r="E518" s="254"/>
      <c r="F518" s="254"/>
      <c r="G518" s="254"/>
      <c r="H518" s="254"/>
      <c r="I518" s="254"/>
    </row>
    <row r="519" spans="2:9" x14ac:dyDescent="0.3">
      <c r="B519" s="249"/>
      <c r="C519" s="254"/>
      <c r="D519" s="254"/>
      <c r="E519" s="254"/>
      <c r="F519" s="254"/>
      <c r="G519" s="254"/>
      <c r="H519" s="254"/>
      <c r="I519" s="254"/>
    </row>
    <row r="520" spans="2:9" x14ac:dyDescent="0.3">
      <c r="B520" s="249"/>
      <c r="C520" s="251"/>
      <c r="D520" s="251"/>
      <c r="E520" s="251"/>
      <c r="F520" s="251"/>
      <c r="G520" s="251"/>
      <c r="H520" s="251"/>
      <c r="I520" s="251"/>
    </row>
    <row r="521" spans="2:9" x14ac:dyDescent="0.3">
      <c r="B521" s="249"/>
      <c r="C521" s="254"/>
      <c r="D521" s="254"/>
      <c r="E521" s="254"/>
      <c r="F521" s="254"/>
      <c r="G521" s="254"/>
      <c r="H521" s="254"/>
      <c r="I521" s="254"/>
    </row>
    <row r="522" spans="2:9" x14ac:dyDescent="0.3">
      <c r="B522" s="249"/>
      <c r="C522" s="254"/>
      <c r="D522" s="254"/>
      <c r="E522" s="254"/>
      <c r="F522" s="254"/>
      <c r="G522" s="254"/>
      <c r="H522" s="254"/>
      <c r="I522" s="254"/>
    </row>
    <row r="523" spans="2:9" x14ac:dyDescent="0.3">
      <c r="B523" s="249"/>
      <c r="C523" s="254"/>
      <c r="D523" s="254"/>
      <c r="E523" s="254"/>
      <c r="F523" s="254"/>
      <c r="G523" s="254"/>
      <c r="H523" s="254"/>
      <c r="I523" s="254"/>
    </row>
    <row r="524" spans="2:9" x14ac:dyDescent="0.3">
      <c r="B524" s="249"/>
      <c r="C524" s="251"/>
      <c r="D524" s="251"/>
      <c r="E524" s="251"/>
      <c r="F524" s="251"/>
      <c r="G524" s="251"/>
      <c r="H524" s="251"/>
      <c r="I524" s="251"/>
    </row>
    <row r="525" spans="2:9" x14ac:dyDescent="0.3">
      <c r="B525" s="252"/>
      <c r="C525" s="250"/>
      <c r="D525" s="250"/>
      <c r="E525" s="250"/>
      <c r="F525" s="250"/>
      <c r="G525" s="250"/>
      <c r="H525" s="250"/>
      <c r="I525" s="250"/>
    </row>
    <row r="526" spans="2:9" x14ac:dyDescent="0.3">
      <c r="B526" s="252"/>
      <c r="C526" s="250"/>
      <c r="D526" s="250"/>
      <c r="E526" s="250"/>
      <c r="F526" s="250"/>
      <c r="G526" s="250"/>
      <c r="H526" s="250"/>
      <c r="I526" s="250"/>
    </row>
    <row r="527" spans="2:9" x14ac:dyDescent="0.3">
      <c r="B527" s="252"/>
      <c r="C527" s="250"/>
      <c r="D527" s="250"/>
      <c r="E527" s="250"/>
      <c r="F527" s="250"/>
      <c r="G527" s="250"/>
      <c r="H527" s="250"/>
      <c r="I527" s="250"/>
    </row>
    <row r="528" spans="2:9" x14ac:dyDescent="0.3">
      <c r="B528" s="249"/>
      <c r="C528" s="251"/>
      <c r="D528" s="251"/>
      <c r="E528" s="251"/>
      <c r="F528" s="251"/>
      <c r="G528" s="251"/>
      <c r="H528" s="251"/>
      <c r="I528" s="251"/>
    </row>
    <row r="529" spans="2:9" x14ac:dyDescent="0.3">
      <c r="B529" s="248"/>
      <c r="C529" s="254"/>
      <c r="D529" s="254"/>
      <c r="E529" s="254"/>
      <c r="F529" s="254"/>
      <c r="G529" s="254"/>
      <c r="H529" s="254"/>
      <c r="I529" s="254"/>
    </row>
    <row r="530" spans="2:9" x14ac:dyDescent="0.3">
      <c r="B530" s="248"/>
      <c r="C530" s="254"/>
      <c r="D530" s="254"/>
      <c r="E530" s="254"/>
      <c r="F530" s="254"/>
      <c r="G530" s="254"/>
      <c r="H530" s="254"/>
      <c r="I530" s="254"/>
    </row>
    <row r="531" spans="2:9" x14ac:dyDescent="0.3">
      <c r="B531" s="248"/>
      <c r="C531" s="254"/>
      <c r="D531" s="254"/>
      <c r="E531" s="254"/>
      <c r="F531" s="254"/>
      <c r="G531" s="254"/>
      <c r="H531" s="254"/>
      <c r="I531" s="254"/>
    </row>
    <row r="532" spans="2:9" x14ac:dyDescent="0.3">
      <c r="B532" s="249"/>
      <c r="C532" s="251"/>
      <c r="D532" s="251"/>
      <c r="E532" s="251"/>
      <c r="F532" s="251"/>
      <c r="G532" s="251"/>
      <c r="H532" s="251"/>
      <c r="I532" s="251"/>
    </row>
    <row r="533" spans="2:9" x14ac:dyDescent="0.3">
      <c r="B533" s="248"/>
      <c r="C533" s="254"/>
      <c r="D533" s="254"/>
      <c r="E533" s="254"/>
      <c r="F533" s="254"/>
      <c r="G533" s="254"/>
      <c r="H533" s="254"/>
      <c r="I533" s="254"/>
    </row>
    <row r="534" spans="2:9" x14ac:dyDescent="0.3">
      <c r="B534" s="248"/>
      <c r="C534" s="254"/>
      <c r="D534" s="254"/>
      <c r="E534" s="254"/>
      <c r="F534" s="254"/>
      <c r="G534" s="254"/>
      <c r="H534" s="254"/>
      <c r="I534" s="254"/>
    </row>
    <row r="535" spans="2:9" x14ac:dyDescent="0.3">
      <c r="B535" s="248"/>
      <c r="C535" s="254"/>
      <c r="D535" s="254"/>
      <c r="E535" s="254"/>
      <c r="F535" s="254"/>
      <c r="G535" s="254"/>
      <c r="H535" s="254"/>
      <c r="I535" s="254"/>
    </row>
    <row r="536" spans="2:9" x14ac:dyDescent="0.3">
      <c r="B536" s="249"/>
      <c r="C536" s="251"/>
      <c r="D536" s="251"/>
      <c r="E536" s="251"/>
      <c r="F536" s="251"/>
      <c r="G536" s="251"/>
      <c r="H536" s="251"/>
      <c r="I536" s="251"/>
    </row>
    <row r="537" spans="2:9" x14ac:dyDescent="0.3">
      <c r="B537" s="249"/>
      <c r="C537" s="254"/>
      <c r="D537" s="254"/>
      <c r="E537" s="254"/>
      <c r="F537" s="254"/>
      <c r="G537" s="254"/>
      <c r="H537" s="254"/>
      <c r="I537" s="254"/>
    </row>
    <row r="538" spans="2:9" x14ac:dyDescent="0.3">
      <c r="B538" s="253"/>
      <c r="C538" s="251"/>
      <c r="D538" s="251"/>
      <c r="E538" s="251"/>
      <c r="F538" s="251"/>
      <c r="G538" s="251"/>
      <c r="H538" s="251"/>
      <c r="I538" s="251"/>
    </row>
    <row r="539" spans="2:9" x14ac:dyDescent="0.3">
      <c r="B539" s="249"/>
      <c r="C539" s="251"/>
      <c r="D539" s="251"/>
      <c r="E539" s="251"/>
      <c r="F539" s="251"/>
      <c r="G539" s="251"/>
      <c r="H539" s="251"/>
      <c r="I539" s="251"/>
    </row>
    <row r="540" spans="2:9" x14ac:dyDescent="0.3">
      <c r="B540" s="247"/>
      <c r="C540" s="256"/>
      <c r="D540" s="256"/>
      <c r="E540" s="256"/>
      <c r="F540" s="256"/>
      <c r="G540" s="256"/>
      <c r="H540" s="256"/>
      <c r="I540" s="256"/>
    </row>
    <row r="541" spans="2:9" x14ac:dyDescent="0.3">
      <c r="B541" s="249"/>
      <c r="C541" s="254"/>
      <c r="D541" s="254"/>
      <c r="E541" s="254"/>
      <c r="F541" s="254"/>
      <c r="G541" s="254"/>
      <c r="H541" s="254"/>
      <c r="I541" s="254"/>
    </row>
    <row r="542" spans="2:9" x14ac:dyDescent="0.3">
      <c r="B542" s="249"/>
      <c r="C542" s="254"/>
      <c r="D542" s="254"/>
      <c r="E542" s="254"/>
      <c r="F542" s="254"/>
      <c r="G542" s="254"/>
      <c r="H542" s="254"/>
      <c r="I542" s="254"/>
    </row>
    <row r="543" spans="2:9" x14ac:dyDescent="0.3">
      <c r="B543" s="249"/>
      <c r="C543" s="251"/>
      <c r="D543" s="251"/>
      <c r="E543" s="251"/>
      <c r="F543" s="251"/>
      <c r="G543" s="251"/>
      <c r="H543" s="251"/>
      <c r="I543" s="251"/>
    </row>
    <row r="544" spans="2:9" x14ac:dyDescent="0.3">
      <c r="B544" s="249"/>
      <c r="C544" s="254"/>
      <c r="D544" s="254"/>
      <c r="E544" s="254"/>
      <c r="F544" s="254"/>
      <c r="G544" s="254"/>
      <c r="H544" s="254"/>
      <c r="I544" s="254"/>
    </row>
    <row r="545" spans="2:9" x14ac:dyDescent="0.3">
      <c r="B545" s="249"/>
      <c r="C545" s="254"/>
      <c r="D545" s="254"/>
      <c r="E545" s="254"/>
      <c r="F545" s="254"/>
      <c r="G545" s="254"/>
      <c r="H545" s="254"/>
      <c r="I545" s="254"/>
    </row>
    <row r="546" spans="2:9" x14ac:dyDescent="0.3">
      <c r="B546" s="249"/>
      <c r="C546" s="254"/>
      <c r="D546" s="254"/>
      <c r="E546" s="254"/>
      <c r="F546" s="254"/>
      <c r="G546" s="254"/>
      <c r="H546" s="254"/>
      <c r="I546" s="254"/>
    </row>
    <row r="547" spans="2:9" x14ac:dyDescent="0.3">
      <c r="B547" s="249"/>
      <c r="C547" s="251"/>
      <c r="D547" s="251"/>
      <c r="E547" s="251"/>
      <c r="F547" s="251"/>
      <c r="G547" s="251"/>
      <c r="H547" s="251"/>
      <c r="I547" s="251"/>
    </row>
    <row r="548" spans="2:9" x14ac:dyDescent="0.3">
      <c r="B548" s="252"/>
      <c r="C548" s="250"/>
      <c r="D548" s="250"/>
      <c r="E548" s="250"/>
      <c r="F548" s="250"/>
      <c r="G548" s="250"/>
      <c r="H548" s="250"/>
      <c r="I548" s="250"/>
    </row>
    <row r="549" spans="2:9" x14ac:dyDescent="0.3">
      <c r="B549" s="252"/>
      <c r="C549" s="250"/>
      <c r="D549" s="250"/>
      <c r="E549" s="250"/>
      <c r="F549" s="250"/>
      <c r="G549" s="250"/>
      <c r="H549" s="250"/>
      <c r="I549" s="250"/>
    </row>
    <row r="550" spans="2:9" x14ac:dyDescent="0.3">
      <c r="B550" s="252"/>
      <c r="C550" s="250"/>
      <c r="D550" s="250"/>
      <c r="E550" s="250"/>
      <c r="F550" s="250"/>
      <c r="G550" s="250"/>
      <c r="H550" s="250"/>
      <c r="I550" s="250"/>
    </row>
    <row r="551" spans="2:9" x14ac:dyDescent="0.3">
      <c r="B551" s="249"/>
      <c r="C551" s="251"/>
      <c r="D551" s="251"/>
      <c r="E551" s="251"/>
      <c r="F551" s="251"/>
      <c r="G551" s="251"/>
      <c r="H551" s="251"/>
      <c r="I551" s="251"/>
    </row>
    <row r="552" spans="2:9" x14ac:dyDescent="0.3">
      <c r="B552" s="248"/>
      <c r="C552" s="254"/>
      <c r="D552" s="254"/>
      <c r="E552" s="254"/>
      <c r="F552" s="254"/>
      <c r="G552" s="254"/>
      <c r="H552" s="254"/>
      <c r="I552" s="254"/>
    </row>
    <row r="553" spans="2:9" x14ac:dyDescent="0.3">
      <c r="B553" s="248"/>
      <c r="C553" s="254"/>
      <c r="D553" s="254"/>
      <c r="E553" s="254"/>
      <c r="F553" s="254"/>
      <c r="G553" s="254"/>
      <c r="H553" s="254"/>
      <c r="I553" s="254"/>
    </row>
    <row r="554" spans="2:9" x14ac:dyDescent="0.3">
      <c r="B554" s="248"/>
      <c r="C554" s="254"/>
      <c r="D554" s="254"/>
      <c r="E554" s="254"/>
      <c r="F554" s="254"/>
      <c r="G554" s="254"/>
      <c r="H554" s="254"/>
      <c r="I554" s="254"/>
    </row>
    <row r="555" spans="2:9" x14ac:dyDescent="0.3">
      <c r="B555" s="249"/>
      <c r="C555" s="251"/>
      <c r="D555" s="251"/>
      <c r="E555" s="251"/>
      <c r="F555" s="251"/>
      <c r="G555" s="251"/>
      <c r="H555" s="251"/>
      <c r="I555" s="251"/>
    </row>
    <row r="556" spans="2:9" x14ac:dyDescent="0.3">
      <c r="B556" s="248"/>
      <c r="C556" s="254"/>
      <c r="D556" s="254"/>
      <c r="E556" s="254"/>
      <c r="F556" s="254"/>
      <c r="G556" s="254"/>
      <c r="H556" s="254"/>
      <c r="I556" s="254"/>
    </row>
    <row r="557" spans="2:9" x14ac:dyDescent="0.3">
      <c r="B557" s="248"/>
      <c r="C557" s="254"/>
      <c r="D557" s="254"/>
      <c r="E557" s="254"/>
      <c r="F557" s="254"/>
      <c r="G557" s="254"/>
      <c r="H557" s="254"/>
      <c r="I557" s="254"/>
    </row>
    <row r="558" spans="2:9" x14ac:dyDescent="0.3">
      <c r="B558" s="248"/>
      <c r="C558" s="254"/>
      <c r="D558" s="254"/>
      <c r="E558" s="254"/>
      <c r="F558" s="254"/>
      <c r="G558" s="254"/>
      <c r="H558" s="254"/>
      <c r="I558" s="254"/>
    </row>
    <row r="559" spans="2:9" x14ac:dyDescent="0.3">
      <c r="B559" s="249"/>
      <c r="C559" s="251"/>
      <c r="D559" s="251"/>
      <c r="E559" s="251"/>
      <c r="F559" s="251"/>
      <c r="G559" s="251"/>
      <c r="H559" s="251"/>
      <c r="I559" s="251"/>
    </row>
    <row r="560" spans="2:9" x14ac:dyDescent="0.3">
      <c r="B560" s="249"/>
      <c r="C560" s="254"/>
      <c r="D560" s="254"/>
      <c r="E560" s="254"/>
      <c r="F560" s="254"/>
      <c r="G560" s="254"/>
      <c r="H560" s="254"/>
      <c r="I560" s="254"/>
    </row>
    <row r="561" spans="2:9" x14ac:dyDescent="0.3">
      <c r="B561" s="253"/>
      <c r="C561" s="251"/>
      <c r="D561" s="251"/>
      <c r="E561" s="251"/>
      <c r="F561" s="251"/>
      <c r="G561" s="251"/>
      <c r="H561" s="251"/>
      <c r="I561" s="251"/>
    </row>
    <row r="562" spans="2:9" x14ac:dyDescent="0.3">
      <c r="B562" s="249"/>
      <c r="C562" s="251"/>
      <c r="D562" s="251"/>
      <c r="E562" s="251"/>
      <c r="F562" s="251"/>
      <c r="G562" s="251"/>
      <c r="H562" s="251"/>
      <c r="I562" s="251"/>
    </row>
    <row r="563" spans="2:9" x14ac:dyDescent="0.3">
      <c r="B563" s="247"/>
      <c r="C563" s="256"/>
      <c r="D563" s="256"/>
      <c r="E563" s="256"/>
      <c r="F563" s="256"/>
      <c r="G563" s="256"/>
      <c r="H563" s="256"/>
      <c r="I563" s="256"/>
    </row>
    <row r="564" spans="2:9" x14ac:dyDescent="0.3">
      <c r="B564" s="249"/>
      <c r="C564" s="254"/>
      <c r="D564" s="254"/>
      <c r="E564" s="254"/>
      <c r="F564" s="254"/>
      <c r="G564" s="254"/>
      <c r="H564" s="254"/>
      <c r="I564" s="254"/>
    </row>
    <row r="565" spans="2:9" x14ac:dyDescent="0.3">
      <c r="B565" s="249"/>
      <c r="C565" s="254"/>
      <c r="D565" s="254"/>
      <c r="E565" s="254"/>
      <c r="F565" s="254"/>
      <c r="G565" s="254"/>
      <c r="H565" s="254"/>
      <c r="I565" s="254"/>
    </row>
    <row r="566" spans="2:9" x14ac:dyDescent="0.3">
      <c r="B566" s="249"/>
      <c r="C566" s="251"/>
      <c r="D566" s="251"/>
      <c r="E566" s="251"/>
      <c r="F566" s="251"/>
      <c r="G566" s="251"/>
      <c r="H566" s="251"/>
      <c r="I566" s="251"/>
    </row>
    <row r="567" spans="2:9" x14ac:dyDescent="0.3">
      <c r="B567" s="249"/>
      <c r="C567" s="254"/>
      <c r="D567" s="254"/>
      <c r="E567" s="254"/>
      <c r="F567" s="254"/>
      <c r="G567" s="254"/>
      <c r="H567" s="254"/>
      <c r="I567" s="254"/>
    </row>
    <row r="568" spans="2:9" x14ac:dyDescent="0.3">
      <c r="B568" s="249"/>
      <c r="C568" s="254"/>
      <c r="D568" s="254"/>
      <c r="E568" s="254"/>
      <c r="F568" s="254"/>
      <c r="G568" s="254"/>
      <c r="H568" s="254"/>
      <c r="I568" s="254"/>
    </row>
    <row r="569" spans="2:9" x14ac:dyDescent="0.3">
      <c r="B569" s="249"/>
      <c r="C569" s="254"/>
      <c r="D569" s="254"/>
      <c r="E569" s="254"/>
      <c r="F569" s="254"/>
      <c r="G569" s="254"/>
      <c r="H569" s="254"/>
      <c r="I569" s="254"/>
    </row>
    <row r="570" spans="2:9" x14ac:dyDescent="0.3">
      <c r="B570" s="249"/>
      <c r="C570" s="251"/>
      <c r="D570" s="251"/>
      <c r="E570" s="251"/>
      <c r="F570" s="251"/>
      <c r="G570" s="251"/>
      <c r="H570" s="251"/>
      <c r="I570" s="251"/>
    </row>
    <row r="571" spans="2:9" x14ac:dyDescent="0.3">
      <c r="B571" s="252"/>
      <c r="C571" s="250"/>
      <c r="D571" s="250"/>
      <c r="E571" s="250"/>
      <c r="F571" s="250"/>
      <c r="G571" s="250"/>
      <c r="H571" s="250"/>
      <c r="I571" s="250"/>
    </row>
    <row r="572" spans="2:9" x14ac:dyDescent="0.3">
      <c r="B572" s="252"/>
      <c r="C572" s="250"/>
      <c r="D572" s="250"/>
      <c r="E572" s="250"/>
      <c r="F572" s="250"/>
      <c r="G572" s="250"/>
      <c r="H572" s="250"/>
      <c r="I572" s="250"/>
    </row>
    <row r="573" spans="2:9" x14ac:dyDescent="0.3">
      <c r="B573" s="252"/>
      <c r="C573" s="250"/>
      <c r="D573" s="250"/>
      <c r="E573" s="250"/>
      <c r="F573" s="250"/>
      <c r="G573" s="250"/>
      <c r="H573" s="250"/>
      <c r="I573" s="250"/>
    </row>
    <row r="574" spans="2:9" x14ac:dyDescent="0.3">
      <c r="B574" s="249"/>
      <c r="C574" s="251"/>
      <c r="D574" s="251"/>
      <c r="E574" s="251"/>
      <c r="F574" s="251"/>
      <c r="G574" s="251"/>
      <c r="H574" s="251"/>
      <c r="I574" s="251"/>
    </row>
    <row r="575" spans="2:9" x14ac:dyDescent="0.3">
      <c r="B575" s="248"/>
      <c r="C575" s="254"/>
      <c r="D575" s="254"/>
      <c r="E575" s="254"/>
      <c r="F575" s="254"/>
      <c r="G575" s="254"/>
      <c r="H575" s="254"/>
      <c r="I575" s="254"/>
    </row>
    <row r="576" spans="2:9" x14ac:dyDescent="0.3">
      <c r="B576" s="248"/>
      <c r="C576" s="254"/>
      <c r="D576" s="254"/>
      <c r="E576" s="254"/>
      <c r="F576" s="254"/>
      <c r="G576" s="254"/>
      <c r="H576" s="254"/>
      <c r="I576" s="254"/>
    </row>
    <row r="577" spans="2:9" x14ac:dyDescent="0.3">
      <c r="B577" s="248"/>
      <c r="C577" s="254"/>
      <c r="D577" s="254"/>
      <c r="E577" s="254"/>
      <c r="F577" s="254"/>
      <c r="G577" s="254"/>
      <c r="H577" s="254"/>
      <c r="I577" s="254"/>
    </row>
    <row r="578" spans="2:9" x14ac:dyDescent="0.3">
      <c r="B578" s="249"/>
      <c r="C578" s="251"/>
      <c r="D578" s="251"/>
      <c r="E578" s="251"/>
      <c r="F578" s="251"/>
      <c r="G578" s="251"/>
      <c r="H578" s="251"/>
      <c r="I578" s="251"/>
    </row>
    <row r="579" spans="2:9" x14ac:dyDescent="0.3">
      <c r="B579" s="248"/>
      <c r="C579" s="254"/>
      <c r="D579" s="254"/>
      <c r="E579" s="254"/>
      <c r="F579" s="254"/>
      <c r="G579" s="254"/>
      <c r="H579" s="254"/>
      <c r="I579" s="254"/>
    </row>
    <row r="580" spans="2:9" x14ac:dyDescent="0.3">
      <c r="B580" s="248"/>
      <c r="C580" s="254"/>
      <c r="D580" s="254"/>
      <c r="E580" s="254"/>
      <c r="F580" s="254"/>
      <c r="G580" s="254"/>
      <c r="H580" s="254"/>
      <c r="I580" s="254"/>
    </row>
    <row r="581" spans="2:9" x14ac:dyDescent="0.3">
      <c r="B581" s="248"/>
      <c r="C581" s="254"/>
      <c r="D581" s="254"/>
      <c r="E581" s="254"/>
      <c r="F581" s="254"/>
      <c r="G581" s="254"/>
      <c r="H581" s="254"/>
      <c r="I581" s="254"/>
    </row>
    <row r="582" spans="2:9" x14ac:dyDescent="0.3">
      <c r="B582" s="249"/>
      <c r="C582" s="251"/>
      <c r="D582" s="251"/>
      <c r="E582" s="251"/>
      <c r="F582" s="251"/>
      <c r="G582" s="251"/>
      <c r="H582" s="251"/>
      <c r="I582" s="251"/>
    </row>
    <row r="583" spans="2:9" x14ac:dyDescent="0.3">
      <c r="B583" s="249"/>
      <c r="C583" s="254"/>
      <c r="D583" s="254"/>
      <c r="E583" s="254"/>
      <c r="F583" s="254"/>
      <c r="G583" s="254"/>
      <c r="H583" s="254"/>
      <c r="I583" s="254"/>
    </row>
    <row r="584" spans="2:9" x14ac:dyDescent="0.3">
      <c r="B584" s="253"/>
      <c r="C584" s="251"/>
      <c r="D584" s="251"/>
      <c r="E584" s="251"/>
      <c r="F584" s="251"/>
      <c r="G584" s="251"/>
      <c r="H584" s="251"/>
      <c r="I584" s="251"/>
    </row>
    <row r="585" spans="2:9" x14ac:dyDescent="0.3">
      <c r="B585" s="249"/>
      <c r="C585" s="251"/>
      <c r="D585" s="251"/>
      <c r="E585" s="251"/>
      <c r="F585" s="251"/>
      <c r="G585" s="251"/>
      <c r="H585" s="251"/>
      <c r="I585" s="251"/>
    </row>
    <row r="586" spans="2:9" x14ac:dyDescent="0.3">
      <c r="B586" s="247"/>
      <c r="C586" s="256"/>
      <c r="D586" s="256"/>
      <c r="E586" s="256"/>
      <c r="F586" s="256"/>
      <c r="G586" s="256"/>
      <c r="H586" s="256"/>
      <c r="I586" s="256"/>
    </row>
    <row r="587" spans="2:9" x14ac:dyDescent="0.3">
      <c r="B587" s="249"/>
      <c r="C587" s="254"/>
      <c r="D587" s="254"/>
      <c r="E587" s="254"/>
      <c r="F587" s="254"/>
      <c r="G587" s="254"/>
      <c r="H587" s="254"/>
      <c r="I587" s="254"/>
    </row>
    <row r="588" spans="2:9" x14ac:dyDescent="0.3">
      <c r="B588" s="249"/>
      <c r="C588" s="254"/>
      <c r="D588" s="254"/>
      <c r="E588" s="254"/>
      <c r="F588" s="254"/>
      <c r="G588" s="254"/>
      <c r="H588" s="254"/>
      <c r="I588" s="254"/>
    </row>
    <row r="589" spans="2:9" x14ac:dyDescent="0.3">
      <c r="B589" s="249"/>
      <c r="C589" s="251"/>
      <c r="D589" s="251"/>
      <c r="E589" s="251"/>
      <c r="F589" s="251"/>
      <c r="G589" s="251"/>
      <c r="H589" s="251"/>
      <c r="I589" s="251"/>
    </row>
    <row r="590" spans="2:9" x14ac:dyDescent="0.3">
      <c r="B590" s="249"/>
      <c r="C590" s="254"/>
      <c r="D590" s="254"/>
      <c r="E590" s="254"/>
      <c r="F590" s="254"/>
      <c r="G590" s="254"/>
      <c r="H590" s="254"/>
      <c r="I590" s="254"/>
    </row>
    <row r="591" spans="2:9" x14ac:dyDescent="0.3">
      <c r="B591" s="249"/>
      <c r="C591" s="254"/>
      <c r="D591" s="254"/>
      <c r="E591" s="254"/>
      <c r="F591" s="254"/>
      <c r="G591" s="254"/>
      <c r="H591" s="254"/>
      <c r="I591" s="254"/>
    </row>
    <row r="592" spans="2:9" x14ac:dyDescent="0.3">
      <c r="B592" s="249"/>
      <c r="C592" s="254"/>
      <c r="D592" s="254"/>
      <c r="E592" s="254"/>
      <c r="F592" s="254"/>
      <c r="G592" s="254"/>
      <c r="H592" s="254"/>
      <c r="I592" s="254"/>
    </row>
    <row r="593" spans="2:9" x14ac:dyDescent="0.3">
      <c r="B593" s="249"/>
      <c r="C593" s="251"/>
      <c r="D593" s="251"/>
      <c r="E593" s="251"/>
      <c r="F593" s="251"/>
      <c r="G593" s="251"/>
      <c r="H593" s="251"/>
      <c r="I593" s="251"/>
    </row>
    <row r="594" spans="2:9" x14ac:dyDescent="0.3">
      <c r="B594" s="252"/>
      <c r="C594" s="250"/>
      <c r="D594" s="250"/>
      <c r="E594" s="250"/>
      <c r="F594" s="250"/>
      <c r="G594" s="250"/>
      <c r="H594" s="250"/>
      <c r="I594" s="250"/>
    </row>
    <row r="595" spans="2:9" x14ac:dyDescent="0.3">
      <c r="B595" s="252"/>
      <c r="C595" s="250"/>
      <c r="D595" s="250"/>
      <c r="E595" s="250"/>
      <c r="F595" s="250"/>
      <c r="G595" s="250"/>
      <c r="H595" s="250"/>
      <c r="I595" s="250"/>
    </row>
    <row r="596" spans="2:9" x14ac:dyDescent="0.3">
      <c r="B596" s="252"/>
      <c r="C596" s="250"/>
      <c r="D596" s="250"/>
      <c r="E596" s="250"/>
      <c r="F596" s="250"/>
      <c r="G596" s="250"/>
      <c r="H596" s="250"/>
      <c r="I596" s="250"/>
    </row>
    <row r="597" spans="2:9" x14ac:dyDescent="0.3">
      <c r="B597" s="249"/>
      <c r="C597" s="251"/>
      <c r="D597" s="251"/>
      <c r="E597" s="251"/>
      <c r="F597" s="251"/>
      <c r="G597" s="251"/>
      <c r="H597" s="251"/>
      <c r="I597" s="251"/>
    </row>
    <row r="598" spans="2:9" x14ac:dyDescent="0.3">
      <c r="B598" s="248"/>
      <c r="C598" s="254"/>
      <c r="D598" s="254"/>
      <c r="E598" s="254"/>
      <c r="F598" s="254"/>
      <c r="G598" s="254"/>
      <c r="H598" s="254"/>
      <c r="I598" s="254"/>
    </row>
    <row r="599" spans="2:9" x14ac:dyDescent="0.3">
      <c r="B599" s="248"/>
      <c r="C599" s="254"/>
      <c r="D599" s="254"/>
      <c r="E599" s="254"/>
      <c r="F599" s="254"/>
      <c r="G599" s="254"/>
      <c r="H599" s="254"/>
      <c r="I599" s="254"/>
    </row>
    <row r="600" spans="2:9" x14ac:dyDescent="0.3">
      <c r="B600" s="248"/>
      <c r="C600" s="254"/>
      <c r="D600" s="254"/>
      <c r="E600" s="254"/>
      <c r="F600" s="254"/>
      <c r="G600" s="254"/>
      <c r="H600" s="254"/>
      <c r="I600" s="254"/>
    </row>
    <row r="601" spans="2:9" x14ac:dyDescent="0.3">
      <c r="B601" s="249"/>
      <c r="C601" s="251"/>
      <c r="D601" s="251"/>
      <c r="E601" s="251"/>
      <c r="F601" s="251"/>
      <c r="G601" s="251"/>
      <c r="H601" s="251"/>
      <c r="I601" s="251"/>
    </row>
    <row r="602" spans="2:9" x14ac:dyDescent="0.3">
      <c r="B602" s="248"/>
      <c r="C602" s="254"/>
      <c r="D602" s="254"/>
      <c r="E602" s="254"/>
      <c r="F602" s="254"/>
      <c r="G602" s="254"/>
      <c r="H602" s="254"/>
      <c r="I602" s="254"/>
    </row>
    <row r="603" spans="2:9" x14ac:dyDescent="0.3">
      <c r="B603" s="248"/>
      <c r="C603" s="254"/>
      <c r="D603" s="254"/>
      <c r="E603" s="254"/>
      <c r="F603" s="254"/>
      <c r="G603" s="254"/>
      <c r="H603" s="254"/>
      <c r="I603" s="254"/>
    </row>
    <row r="604" spans="2:9" x14ac:dyDescent="0.3">
      <c r="B604" s="248"/>
      <c r="C604" s="254"/>
      <c r="D604" s="254"/>
      <c r="E604" s="254"/>
      <c r="F604" s="254"/>
      <c r="G604" s="254"/>
      <c r="H604" s="254"/>
      <c r="I604" s="254"/>
    </row>
    <row r="605" spans="2:9" x14ac:dyDescent="0.3">
      <c r="B605" s="249"/>
      <c r="C605" s="251"/>
      <c r="D605" s="251"/>
      <c r="E605" s="251"/>
      <c r="F605" s="251"/>
      <c r="G605" s="251"/>
      <c r="H605" s="251"/>
      <c r="I605" s="251"/>
    </row>
    <row r="606" spans="2:9" x14ac:dyDescent="0.3">
      <c r="B606" s="249"/>
      <c r="C606" s="254"/>
      <c r="D606" s="254"/>
      <c r="E606" s="254"/>
      <c r="F606" s="254"/>
      <c r="G606" s="254"/>
      <c r="H606" s="254"/>
      <c r="I606" s="254"/>
    </row>
    <row r="607" spans="2:9" x14ac:dyDescent="0.3">
      <c r="B607" s="253"/>
      <c r="C607" s="251"/>
      <c r="D607" s="251"/>
      <c r="E607" s="251"/>
      <c r="F607" s="251"/>
      <c r="G607" s="251"/>
      <c r="H607" s="251"/>
      <c r="I607" s="251"/>
    </row>
    <row r="608" spans="2:9" x14ac:dyDescent="0.3">
      <c r="B608" s="249"/>
      <c r="C608" s="251"/>
      <c r="D608" s="251"/>
      <c r="E608" s="251"/>
      <c r="F608" s="251"/>
      <c r="G608" s="251"/>
      <c r="H608" s="251"/>
      <c r="I608" s="251"/>
    </row>
    <row r="609" spans="2:9" x14ac:dyDescent="0.3">
      <c r="B609" s="247"/>
      <c r="C609" s="256"/>
      <c r="D609" s="256"/>
      <c r="E609" s="256"/>
      <c r="F609" s="256"/>
      <c r="G609" s="256"/>
      <c r="H609" s="256"/>
      <c r="I609" s="256"/>
    </row>
    <row r="610" spans="2:9" x14ac:dyDescent="0.3">
      <c r="B610" s="249"/>
      <c r="C610" s="254"/>
      <c r="D610" s="254"/>
      <c r="E610" s="254"/>
      <c r="F610" s="254"/>
      <c r="G610" s="254"/>
      <c r="H610" s="254"/>
      <c r="I610" s="254"/>
    </row>
    <row r="611" spans="2:9" x14ac:dyDescent="0.3">
      <c r="B611" s="249"/>
      <c r="C611" s="254"/>
      <c r="D611" s="254"/>
      <c r="E611" s="254"/>
      <c r="F611" s="254"/>
      <c r="G611" s="254"/>
      <c r="H611" s="254"/>
      <c r="I611" s="254"/>
    </row>
    <row r="612" spans="2:9" x14ac:dyDescent="0.3">
      <c r="B612" s="249"/>
      <c r="C612" s="251"/>
      <c r="D612" s="251"/>
      <c r="E612" s="251"/>
      <c r="F612" s="251"/>
      <c r="G612" s="251"/>
      <c r="H612" s="251"/>
      <c r="I612" s="251"/>
    </row>
    <row r="613" spans="2:9" x14ac:dyDescent="0.3">
      <c r="B613" s="249"/>
      <c r="C613" s="254"/>
      <c r="D613" s="254"/>
      <c r="E613" s="254"/>
      <c r="F613" s="254"/>
      <c r="G613" s="254"/>
      <c r="H613" s="254"/>
      <c r="I613" s="254"/>
    </row>
    <row r="614" spans="2:9" x14ac:dyDescent="0.3">
      <c r="B614" s="249"/>
      <c r="C614" s="254"/>
      <c r="D614" s="254"/>
      <c r="E614" s="254"/>
      <c r="F614" s="254"/>
      <c r="G614" s="254"/>
      <c r="H614" s="254"/>
      <c r="I614" s="254"/>
    </row>
    <row r="615" spans="2:9" x14ac:dyDescent="0.3">
      <c r="B615" s="249"/>
      <c r="C615" s="254"/>
      <c r="D615" s="254"/>
      <c r="E615" s="254"/>
      <c r="F615" s="254"/>
      <c r="G615" s="254"/>
      <c r="H615" s="254"/>
      <c r="I615" s="254"/>
    </row>
    <row r="616" spans="2:9" x14ac:dyDescent="0.3">
      <c r="B616" s="249"/>
      <c r="C616" s="251"/>
      <c r="D616" s="251"/>
      <c r="E616" s="251"/>
      <c r="F616" s="251"/>
      <c r="G616" s="251"/>
      <c r="H616" s="251"/>
      <c r="I616" s="251"/>
    </row>
    <row r="617" spans="2:9" x14ac:dyDescent="0.3">
      <c r="B617" s="252"/>
      <c r="C617" s="250"/>
      <c r="D617" s="250"/>
      <c r="E617" s="250"/>
      <c r="F617" s="250"/>
      <c r="G617" s="250"/>
      <c r="H617" s="250"/>
      <c r="I617" s="250"/>
    </row>
    <row r="618" spans="2:9" x14ac:dyDescent="0.3">
      <c r="B618" s="252"/>
      <c r="C618" s="250"/>
      <c r="D618" s="250"/>
      <c r="E618" s="250"/>
      <c r="F618" s="250"/>
      <c r="G618" s="250"/>
      <c r="H618" s="250"/>
      <c r="I618" s="250"/>
    </row>
    <row r="619" spans="2:9" x14ac:dyDescent="0.3">
      <c r="B619" s="252"/>
      <c r="C619" s="250"/>
      <c r="D619" s="250"/>
      <c r="E619" s="250"/>
      <c r="F619" s="250"/>
      <c r="G619" s="250"/>
      <c r="H619" s="250"/>
      <c r="I619" s="250"/>
    </row>
    <row r="620" spans="2:9" x14ac:dyDescent="0.3">
      <c r="B620" s="249"/>
      <c r="C620" s="251"/>
      <c r="D620" s="251"/>
      <c r="E620" s="251"/>
      <c r="F620" s="251"/>
      <c r="G620" s="251"/>
      <c r="H620" s="251"/>
      <c r="I620" s="251"/>
    </row>
    <row r="621" spans="2:9" x14ac:dyDescent="0.3">
      <c r="B621" s="248"/>
      <c r="C621" s="254"/>
      <c r="D621" s="254"/>
      <c r="E621" s="254"/>
      <c r="F621" s="254"/>
      <c r="G621" s="254"/>
      <c r="H621" s="254"/>
      <c r="I621" s="254"/>
    </row>
    <row r="622" spans="2:9" x14ac:dyDescent="0.3">
      <c r="B622" s="248"/>
      <c r="C622" s="254"/>
      <c r="D622" s="254"/>
      <c r="E622" s="254"/>
      <c r="F622" s="254"/>
      <c r="G622" s="254"/>
      <c r="H622" s="254"/>
      <c r="I622" s="254"/>
    </row>
    <row r="623" spans="2:9" x14ac:dyDescent="0.3">
      <c r="B623" s="248"/>
      <c r="C623" s="254"/>
      <c r="D623" s="254"/>
      <c r="E623" s="254"/>
      <c r="F623" s="254"/>
      <c r="G623" s="254"/>
      <c r="H623" s="254"/>
      <c r="I623" s="254"/>
    </row>
    <row r="624" spans="2:9" x14ac:dyDescent="0.3">
      <c r="B624" s="249"/>
      <c r="C624" s="251"/>
      <c r="D624" s="251"/>
      <c r="E624" s="251"/>
      <c r="F624" s="251"/>
      <c r="G624" s="251"/>
      <c r="H624" s="251"/>
      <c r="I624" s="251"/>
    </row>
    <row r="625" spans="2:9" x14ac:dyDescent="0.3">
      <c r="B625" s="248"/>
      <c r="C625" s="254"/>
      <c r="D625" s="254"/>
      <c r="E625" s="254"/>
      <c r="F625" s="254"/>
      <c r="G625" s="254"/>
      <c r="H625" s="254"/>
      <c r="I625" s="254"/>
    </row>
    <row r="626" spans="2:9" x14ac:dyDescent="0.3">
      <c r="B626" s="248"/>
      <c r="C626" s="254"/>
      <c r="D626" s="254"/>
      <c r="E626" s="254"/>
      <c r="F626" s="254"/>
      <c r="G626" s="254"/>
      <c r="H626" s="254"/>
      <c r="I626" s="254"/>
    </row>
    <row r="627" spans="2:9" x14ac:dyDescent="0.3">
      <c r="B627" s="248"/>
      <c r="C627" s="254"/>
      <c r="D627" s="254"/>
      <c r="E627" s="254"/>
      <c r="F627" s="254"/>
      <c r="G627" s="254"/>
      <c r="H627" s="254"/>
      <c r="I627" s="254"/>
    </row>
    <row r="628" spans="2:9" x14ac:dyDescent="0.3">
      <c r="B628" s="249"/>
      <c r="C628" s="251"/>
      <c r="D628" s="251"/>
      <c r="E628" s="251"/>
      <c r="F628" s="251"/>
      <c r="G628" s="251"/>
      <c r="H628" s="251"/>
      <c r="I628" s="251"/>
    </row>
    <row r="629" spans="2:9" x14ac:dyDescent="0.3">
      <c r="B629" s="249"/>
      <c r="C629" s="254"/>
      <c r="D629" s="254"/>
      <c r="E629" s="254"/>
      <c r="F629" s="254"/>
      <c r="G629" s="254"/>
      <c r="H629" s="254"/>
      <c r="I629" s="254"/>
    </row>
    <row r="630" spans="2:9" x14ac:dyDescent="0.3">
      <c r="B630" s="253"/>
      <c r="C630" s="251"/>
      <c r="D630" s="251"/>
      <c r="E630" s="251"/>
      <c r="F630" s="251"/>
      <c r="G630" s="251"/>
      <c r="H630" s="251"/>
      <c r="I630" s="251"/>
    </row>
    <row r="631" spans="2:9" x14ac:dyDescent="0.3">
      <c r="B631" s="249"/>
      <c r="C631" s="251"/>
      <c r="D631" s="251"/>
      <c r="E631" s="251"/>
      <c r="F631" s="251"/>
      <c r="G631" s="251"/>
      <c r="H631" s="251"/>
      <c r="I631" s="251"/>
    </row>
    <row r="632" spans="2:9" x14ac:dyDescent="0.3">
      <c r="B632" s="247"/>
      <c r="C632" s="256"/>
      <c r="D632" s="256"/>
      <c r="E632" s="256"/>
      <c r="F632" s="256"/>
      <c r="G632" s="256"/>
      <c r="H632" s="256"/>
      <c r="I632" s="256"/>
    </row>
    <row r="633" spans="2:9" x14ac:dyDescent="0.3">
      <c r="B633" s="249"/>
      <c r="C633" s="254"/>
      <c r="D633" s="254"/>
      <c r="E633" s="254"/>
      <c r="F633" s="254"/>
      <c r="G633" s="254"/>
      <c r="H633" s="254"/>
      <c r="I633" s="254"/>
    </row>
    <row r="634" spans="2:9" x14ac:dyDescent="0.3">
      <c r="B634" s="249"/>
      <c r="C634" s="254"/>
      <c r="D634" s="254"/>
      <c r="E634" s="254"/>
      <c r="F634" s="254"/>
      <c r="G634" s="254"/>
      <c r="H634" s="254"/>
      <c r="I634" s="254"/>
    </row>
    <row r="635" spans="2:9" x14ac:dyDescent="0.3">
      <c r="B635" s="249"/>
      <c r="C635" s="251"/>
      <c r="D635" s="251"/>
      <c r="E635" s="251"/>
      <c r="F635" s="251"/>
      <c r="G635" s="251"/>
      <c r="H635" s="251"/>
      <c r="I635" s="251"/>
    </row>
    <row r="636" spans="2:9" x14ac:dyDescent="0.3">
      <c r="B636" s="249"/>
      <c r="C636" s="254"/>
      <c r="D636" s="254"/>
      <c r="E636" s="254"/>
      <c r="F636" s="254"/>
      <c r="G636" s="254"/>
      <c r="H636" s="254"/>
      <c r="I636" s="254"/>
    </row>
    <row r="637" spans="2:9" x14ac:dyDescent="0.3">
      <c r="B637" s="249"/>
      <c r="C637" s="254"/>
      <c r="D637" s="254"/>
      <c r="E637" s="254"/>
      <c r="F637" s="254"/>
      <c r="G637" s="254"/>
      <c r="H637" s="254"/>
      <c r="I637" s="254"/>
    </row>
    <row r="638" spans="2:9" x14ac:dyDescent="0.3">
      <c r="B638" s="249"/>
      <c r="C638" s="254"/>
      <c r="D638" s="254"/>
      <c r="E638" s="254"/>
      <c r="F638" s="254"/>
      <c r="G638" s="254"/>
      <c r="H638" s="254"/>
      <c r="I638" s="254"/>
    </row>
    <row r="639" spans="2:9" x14ac:dyDescent="0.3">
      <c r="B639" s="249"/>
      <c r="C639" s="251"/>
      <c r="D639" s="251"/>
      <c r="E639" s="251"/>
      <c r="F639" s="251"/>
      <c r="G639" s="251"/>
      <c r="H639" s="251"/>
      <c r="I639" s="251"/>
    </row>
    <row r="640" spans="2:9" x14ac:dyDescent="0.3">
      <c r="B640" s="252"/>
      <c r="C640" s="250"/>
      <c r="D640" s="250"/>
      <c r="E640" s="250"/>
      <c r="F640" s="250"/>
      <c r="G640" s="250"/>
      <c r="H640" s="250"/>
      <c r="I640" s="250"/>
    </row>
    <row r="641" spans="2:9" x14ac:dyDescent="0.3">
      <c r="B641" s="252"/>
      <c r="C641" s="250"/>
      <c r="D641" s="250"/>
      <c r="E641" s="250"/>
      <c r="F641" s="250"/>
      <c r="G641" s="250"/>
      <c r="H641" s="250"/>
      <c r="I641" s="250"/>
    </row>
    <row r="642" spans="2:9" x14ac:dyDescent="0.3">
      <c r="B642" s="252"/>
      <c r="C642" s="250"/>
      <c r="D642" s="250"/>
      <c r="E642" s="250"/>
      <c r="F642" s="250"/>
      <c r="G642" s="250"/>
      <c r="H642" s="250"/>
      <c r="I642" s="250"/>
    </row>
    <row r="643" spans="2:9" x14ac:dyDescent="0.3">
      <c r="B643" s="249"/>
      <c r="C643" s="251"/>
      <c r="D643" s="251"/>
      <c r="E643" s="251"/>
      <c r="F643" s="251"/>
      <c r="G643" s="251"/>
      <c r="H643" s="251"/>
      <c r="I643" s="251"/>
    </row>
    <row r="644" spans="2:9" x14ac:dyDescent="0.3">
      <c r="B644" s="248"/>
      <c r="C644" s="254"/>
      <c r="D644" s="254"/>
      <c r="E644" s="254"/>
      <c r="F644" s="254"/>
      <c r="G644" s="254"/>
      <c r="H644" s="254"/>
      <c r="I644" s="254"/>
    </row>
    <row r="645" spans="2:9" x14ac:dyDescent="0.3">
      <c r="B645" s="248"/>
      <c r="C645" s="254"/>
      <c r="D645" s="254"/>
      <c r="E645" s="254"/>
      <c r="F645" s="254"/>
      <c r="G645" s="254"/>
      <c r="H645" s="254"/>
      <c r="I645" s="254"/>
    </row>
    <row r="646" spans="2:9" x14ac:dyDescent="0.3">
      <c r="B646" s="248"/>
      <c r="C646" s="254"/>
      <c r="D646" s="254"/>
      <c r="E646" s="254"/>
      <c r="F646" s="254"/>
      <c r="G646" s="254"/>
      <c r="H646" s="254"/>
      <c r="I646" s="254"/>
    </row>
    <row r="647" spans="2:9" x14ac:dyDescent="0.3">
      <c r="B647" s="249"/>
      <c r="C647" s="251"/>
      <c r="D647" s="251"/>
      <c r="E647" s="251"/>
      <c r="F647" s="251"/>
      <c r="G647" s="251"/>
      <c r="H647" s="251"/>
      <c r="I647" s="251"/>
    </row>
    <row r="648" spans="2:9" x14ac:dyDescent="0.3">
      <c r="B648" s="248"/>
      <c r="C648" s="254"/>
      <c r="D648" s="254"/>
      <c r="E648" s="254"/>
      <c r="F648" s="254"/>
      <c r="G648" s="254"/>
      <c r="H648" s="254"/>
      <c r="I648" s="254"/>
    </row>
    <row r="649" spans="2:9" x14ac:dyDescent="0.3">
      <c r="B649" s="248"/>
      <c r="C649" s="254"/>
      <c r="D649" s="254"/>
      <c r="E649" s="254"/>
      <c r="F649" s="254"/>
      <c r="G649" s="254"/>
      <c r="H649" s="254"/>
      <c r="I649" s="254"/>
    </row>
    <row r="650" spans="2:9" x14ac:dyDescent="0.3">
      <c r="B650" s="248"/>
      <c r="C650" s="254"/>
      <c r="D650" s="254"/>
      <c r="E650" s="254"/>
      <c r="F650" s="254"/>
      <c r="G650" s="254"/>
      <c r="H650" s="254"/>
      <c r="I650" s="254"/>
    </row>
    <row r="651" spans="2:9" x14ac:dyDescent="0.3">
      <c r="B651" s="249"/>
      <c r="C651" s="251"/>
      <c r="D651" s="251"/>
      <c r="E651" s="251"/>
      <c r="F651" s="251"/>
      <c r="G651" s="251"/>
      <c r="H651" s="251"/>
      <c r="I651" s="251"/>
    </row>
    <row r="652" spans="2:9" x14ac:dyDescent="0.3">
      <c r="B652" s="249"/>
      <c r="C652" s="254"/>
      <c r="D652" s="254"/>
      <c r="E652" s="254"/>
      <c r="F652" s="254"/>
      <c r="G652" s="254"/>
      <c r="H652" s="254"/>
      <c r="I652" s="254"/>
    </row>
    <row r="653" spans="2:9" x14ac:dyDescent="0.3">
      <c r="B653" s="253"/>
      <c r="C653" s="251"/>
      <c r="D653" s="251"/>
      <c r="E653" s="251"/>
      <c r="F653" s="251"/>
      <c r="G653" s="251"/>
      <c r="H653" s="251"/>
      <c r="I653" s="251"/>
    </row>
    <row r="654" spans="2:9" x14ac:dyDescent="0.3">
      <c r="B654" s="249"/>
      <c r="C654" s="251"/>
      <c r="D654" s="251"/>
      <c r="E654" s="251"/>
      <c r="F654" s="251"/>
      <c r="G654" s="251"/>
      <c r="H654" s="251"/>
      <c r="I654" s="251"/>
    </row>
    <row r="655" spans="2:9" x14ac:dyDescent="0.3">
      <c r="B655" s="247"/>
      <c r="C655" s="256"/>
      <c r="D655" s="256"/>
      <c r="E655" s="256"/>
      <c r="F655" s="256"/>
      <c r="G655" s="256"/>
      <c r="H655" s="256"/>
      <c r="I655" s="256"/>
    </row>
    <row r="656" spans="2:9" x14ac:dyDescent="0.3">
      <c r="B656" s="249"/>
      <c r="C656" s="254"/>
      <c r="D656" s="254"/>
      <c r="E656" s="254"/>
      <c r="F656" s="254"/>
      <c r="G656" s="254"/>
      <c r="H656" s="254"/>
      <c r="I656" s="254"/>
    </row>
    <row r="657" spans="2:9" x14ac:dyDescent="0.3">
      <c r="B657" s="249"/>
      <c r="C657" s="254"/>
      <c r="D657" s="254"/>
      <c r="E657" s="254"/>
      <c r="F657" s="254"/>
      <c r="G657" s="254"/>
      <c r="H657" s="254"/>
      <c r="I657" s="254"/>
    </row>
    <row r="658" spans="2:9" x14ac:dyDescent="0.3">
      <c r="B658" s="249"/>
      <c r="C658" s="251"/>
      <c r="D658" s="251"/>
      <c r="E658" s="251"/>
      <c r="F658" s="251"/>
      <c r="G658" s="251"/>
      <c r="H658" s="251"/>
      <c r="I658" s="251"/>
    </row>
    <row r="659" spans="2:9" x14ac:dyDescent="0.3">
      <c r="B659" s="249"/>
      <c r="C659" s="254"/>
      <c r="D659" s="254"/>
      <c r="E659" s="254"/>
      <c r="F659" s="254"/>
      <c r="G659" s="254"/>
      <c r="H659" s="254"/>
      <c r="I659" s="254"/>
    </row>
    <row r="660" spans="2:9" x14ac:dyDescent="0.3">
      <c r="B660" s="249"/>
      <c r="C660" s="254"/>
      <c r="D660" s="254"/>
      <c r="E660" s="254"/>
      <c r="F660" s="254"/>
      <c r="G660" s="254"/>
      <c r="H660" s="254"/>
      <c r="I660" s="254"/>
    </row>
    <row r="661" spans="2:9" x14ac:dyDescent="0.3">
      <c r="B661" s="249"/>
      <c r="C661" s="254"/>
      <c r="D661" s="254"/>
      <c r="E661" s="254"/>
      <c r="F661" s="254"/>
      <c r="G661" s="254"/>
      <c r="H661" s="254"/>
      <c r="I661" s="254"/>
    </row>
    <row r="662" spans="2:9" x14ac:dyDescent="0.3">
      <c r="B662" s="249"/>
      <c r="C662" s="251"/>
      <c r="D662" s="251"/>
      <c r="E662" s="251"/>
      <c r="F662" s="251"/>
      <c r="G662" s="251"/>
      <c r="H662" s="251"/>
      <c r="I662" s="251"/>
    </row>
    <row r="663" spans="2:9" x14ac:dyDescent="0.3">
      <c r="B663" s="252"/>
      <c r="C663" s="250"/>
      <c r="D663" s="250"/>
      <c r="E663" s="250"/>
      <c r="F663" s="250"/>
      <c r="G663" s="250"/>
      <c r="H663" s="250"/>
      <c r="I663" s="250"/>
    </row>
    <row r="664" spans="2:9" x14ac:dyDescent="0.3">
      <c r="B664" s="252"/>
      <c r="C664" s="250"/>
      <c r="D664" s="250"/>
      <c r="E664" s="250"/>
      <c r="F664" s="250"/>
      <c r="G664" s="250"/>
      <c r="H664" s="250"/>
      <c r="I664" s="250"/>
    </row>
    <row r="665" spans="2:9" x14ac:dyDescent="0.3">
      <c r="B665" s="252"/>
      <c r="C665" s="250"/>
      <c r="D665" s="250"/>
      <c r="E665" s="250"/>
      <c r="F665" s="250"/>
      <c r="G665" s="250"/>
      <c r="H665" s="250"/>
      <c r="I665" s="250"/>
    </row>
    <row r="666" spans="2:9" x14ac:dyDescent="0.3">
      <c r="B666" s="249"/>
      <c r="C666" s="251"/>
      <c r="D666" s="251"/>
      <c r="E666" s="251"/>
      <c r="F666" s="251"/>
      <c r="G666" s="251"/>
      <c r="H666" s="251"/>
      <c r="I666" s="251"/>
    </row>
    <row r="667" spans="2:9" x14ac:dyDescent="0.3">
      <c r="B667" s="248"/>
      <c r="C667" s="254"/>
      <c r="D667" s="254"/>
      <c r="E667" s="254"/>
      <c r="F667" s="254"/>
      <c r="G667" s="254"/>
      <c r="H667" s="254"/>
      <c r="I667" s="254"/>
    </row>
    <row r="668" spans="2:9" x14ac:dyDescent="0.3">
      <c r="B668" s="248"/>
      <c r="C668" s="254"/>
      <c r="D668" s="254"/>
      <c r="E668" s="254"/>
      <c r="F668" s="254"/>
      <c r="G668" s="254"/>
      <c r="H668" s="254"/>
      <c r="I668" s="254"/>
    </row>
    <row r="669" spans="2:9" x14ac:dyDescent="0.3">
      <c r="B669" s="248"/>
      <c r="C669" s="254"/>
      <c r="D669" s="254"/>
      <c r="E669" s="254"/>
      <c r="F669" s="254"/>
      <c r="G669" s="254"/>
      <c r="H669" s="254"/>
      <c r="I669" s="254"/>
    </row>
    <row r="670" spans="2:9" x14ac:dyDescent="0.3">
      <c r="B670" s="249"/>
      <c r="C670" s="251"/>
      <c r="D670" s="251"/>
      <c r="E670" s="251"/>
      <c r="F670" s="251"/>
      <c r="G670" s="251"/>
      <c r="H670" s="251"/>
      <c r="I670" s="251"/>
    </row>
    <row r="671" spans="2:9" x14ac:dyDescent="0.3">
      <c r="B671" s="248"/>
      <c r="C671" s="254"/>
      <c r="D671" s="254"/>
      <c r="E671" s="254"/>
      <c r="F671" s="254"/>
      <c r="G671" s="254"/>
      <c r="H671" s="254"/>
      <c r="I671" s="254"/>
    </row>
    <row r="672" spans="2:9" x14ac:dyDescent="0.3">
      <c r="B672" s="248"/>
      <c r="C672" s="254"/>
      <c r="D672" s="254"/>
      <c r="E672" s="254"/>
      <c r="F672" s="254"/>
      <c r="G672" s="254"/>
      <c r="H672" s="254"/>
      <c r="I672" s="254"/>
    </row>
    <row r="673" spans="2:9" x14ac:dyDescent="0.3">
      <c r="B673" s="248"/>
      <c r="C673" s="254"/>
      <c r="D673" s="254"/>
      <c r="E673" s="254"/>
      <c r="F673" s="254"/>
      <c r="G673" s="254"/>
      <c r="H673" s="254"/>
      <c r="I673" s="254"/>
    </row>
    <row r="674" spans="2:9" x14ac:dyDescent="0.3">
      <c r="B674" s="249"/>
      <c r="C674" s="251"/>
      <c r="D674" s="251"/>
      <c r="E674" s="251"/>
      <c r="F674" s="251"/>
      <c r="G674" s="251"/>
      <c r="H674" s="251"/>
      <c r="I674" s="251"/>
    </row>
    <row r="675" spans="2:9" x14ac:dyDescent="0.3">
      <c r="B675" s="249"/>
      <c r="C675" s="254"/>
      <c r="D675" s="254"/>
      <c r="E675" s="254"/>
      <c r="F675" s="254"/>
      <c r="G675" s="254"/>
      <c r="H675" s="254"/>
      <c r="I675" s="254"/>
    </row>
    <row r="676" spans="2:9" x14ac:dyDescent="0.3">
      <c r="B676" s="253"/>
      <c r="C676" s="251"/>
      <c r="D676" s="251"/>
      <c r="E676" s="251"/>
      <c r="F676" s="251"/>
      <c r="G676" s="251"/>
      <c r="H676" s="251"/>
      <c r="I676" s="251"/>
    </row>
    <row r="677" spans="2:9" x14ac:dyDescent="0.3">
      <c r="B677" s="249"/>
      <c r="C677" s="251"/>
      <c r="D677" s="251"/>
      <c r="E677" s="251"/>
      <c r="F677" s="251"/>
      <c r="G677" s="251"/>
      <c r="H677" s="251"/>
      <c r="I677" s="251"/>
    </row>
    <row r="678" spans="2:9" x14ac:dyDescent="0.3">
      <c r="B678" s="247"/>
      <c r="C678" s="256"/>
      <c r="D678" s="256"/>
      <c r="E678" s="256"/>
      <c r="F678" s="256"/>
      <c r="G678" s="256"/>
      <c r="H678" s="256"/>
      <c r="I678" s="256"/>
    </row>
    <row r="679" spans="2:9" x14ac:dyDescent="0.3">
      <c r="B679" s="249"/>
      <c r="C679" s="254"/>
      <c r="D679" s="254"/>
      <c r="E679" s="254"/>
      <c r="F679" s="254"/>
      <c r="G679" s="254"/>
      <c r="H679" s="254"/>
      <c r="I679" s="254"/>
    </row>
    <row r="680" spans="2:9" x14ac:dyDescent="0.3">
      <c r="B680" s="249"/>
      <c r="C680" s="254"/>
      <c r="D680" s="254"/>
      <c r="E680" s="254"/>
      <c r="F680" s="254"/>
      <c r="G680" s="254"/>
      <c r="H680" s="254"/>
      <c r="I680" s="254"/>
    </row>
    <row r="681" spans="2:9" x14ac:dyDescent="0.3">
      <c r="B681" s="249"/>
      <c r="C681" s="251"/>
      <c r="D681" s="251"/>
      <c r="E681" s="251"/>
      <c r="F681" s="251"/>
      <c r="G681" s="251"/>
      <c r="H681" s="251"/>
      <c r="I681" s="251"/>
    </row>
    <row r="682" spans="2:9" x14ac:dyDescent="0.3">
      <c r="B682" s="249"/>
      <c r="C682" s="254"/>
      <c r="D682" s="254"/>
      <c r="E682" s="254"/>
      <c r="F682" s="254"/>
      <c r="G682" s="254"/>
      <c r="H682" s="254"/>
      <c r="I682" s="254"/>
    </row>
    <row r="683" spans="2:9" x14ac:dyDescent="0.3">
      <c r="B683" s="249"/>
      <c r="C683" s="254"/>
      <c r="D683" s="254"/>
      <c r="E683" s="254"/>
      <c r="F683" s="254"/>
      <c r="G683" s="254"/>
      <c r="H683" s="254"/>
      <c r="I683" s="254"/>
    </row>
    <row r="684" spans="2:9" x14ac:dyDescent="0.3">
      <c r="B684" s="249"/>
      <c r="C684" s="254"/>
      <c r="D684" s="254"/>
      <c r="E684" s="254"/>
      <c r="F684" s="254"/>
      <c r="G684" s="254"/>
      <c r="H684" s="254"/>
      <c r="I684" s="254"/>
    </row>
    <row r="685" spans="2:9" x14ac:dyDescent="0.3">
      <c r="B685" s="249"/>
      <c r="C685" s="251"/>
      <c r="D685" s="251"/>
      <c r="E685" s="251"/>
      <c r="F685" s="251"/>
      <c r="G685" s="251"/>
      <c r="H685" s="251"/>
      <c r="I685" s="251"/>
    </row>
    <row r="686" spans="2:9" x14ac:dyDescent="0.3">
      <c r="B686" s="252"/>
      <c r="C686" s="250"/>
      <c r="D686" s="250"/>
      <c r="E686" s="250"/>
      <c r="F686" s="250"/>
      <c r="G686" s="250"/>
      <c r="H686" s="250"/>
      <c r="I686" s="250"/>
    </row>
    <row r="687" spans="2:9" x14ac:dyDescent="0.3">
      <c r="B687" s="252"/>
      <c r="C687" s="250"/>
      <c r="D687" s="250"/>
      <c r="E687" s="250"/>
      <c r="F687" s="250"/>
      <c r="G687" s="250"/>
      <c r="H687" s="250"/>
      <c r="I687" s="250"/>
    </row>
    <row r="688" spans="2:9" x14ac:dyDescent="0.3">
      <c r="B688" s="252"/>
      <c r="C688" s="250"/>
      <c r="D688" s="250"/>
      <c r="E688" s="250"/>
      <c r="F688" s="250"/>
      <c r="G688" s="250"/>
      <c r="H688" s="250"/>
      <c r="I688" s="250"/>
    </row>
    <row r="689" spans="2:9" x14ac:dyDescent="0.3">
      <c r="B689" s="249"/>
      <c r="C689" s="251"/>
      <c r="D689" s="251"/>
      <c r="E689" s="251"/>
      <c r="F689" s="251"/>
      <c r="G689" s="251"/>
      <c r="H689" s="251"/>
      <c r="I689" s="251"/>
    </row>
    <row r="690" spans="2:9" x14ac:dyDescent="0.3">
      <c r="B690" s="248"/>
      <c r="C690" s="254"/>
      <c r="D690" s="254"/>
      <c r="E690" s="254"/>
      <c r="F690" s="254"/>
      <c r="G690" s="254"/>
      <c r="H690" s="254"/>
      <c r="I690" s="254"/>
    </row>
    <row r="691" spans="2:9" x14ac:dyDescent="0.3">
      <c r="B691" s="248"/>
      <c r="C691" s="254"/>
      <c r="D691" s="254"/>
      <c r="E691" s="254"/>
      <c r="F691" s="254"/>
      <c r="G691" s="254"/>
      <c r="H691" s="254"/>
      <c r="I691" s="254"/>
    </row>
    <row r="692" spans="2:9" x14ac:dyDescent="0.3">
      <c r="B692" s="248"/>
      <c r="C692" s="254"/>
      <c r="D692" s="254"/>
      <c r="E692" s="254"/>
      <c r="F692" s="254"/>
      <c r="G692" s="254"/>
      <c r="H692" s="254"/>
      <c r="I692" s="254"/>
    </row>
    <row r="693" spans="2:9" x14ac:dyDescent="0.3">
      <c r="B693" s="249"/>
      <c r="C693" s="251"/>
      <c r="D693" s="251"/>
      <c r="E693" s="251"/>
      <c r="F693" s="251"/>
      <c r="G693" s="251"/>
      <c r="H693" s="251"/>
      <c r="I693" s="251"/>
    </row>
    <row r="694" spans="2:9" x14ac:dyDescent="0.3">
      <c r="B694" s="248"/>
      <c r="C694" s="254"/>
      <c r="D694" s="254"/>
      <c r="E694" s="254"/>
      <c r="F694" s="254"/>
      <c r="G694" s="254"/>
      <c r="H694" s="254"/>
      <c r="I694" s="254"/>
    </row>
    <row r="695" spans="2:9" x14ac:dyDescent="0.3">
      <c r="B695" s="248"/>
      <c r="C695" s="254"/>
      <c r="D695" s="254"/>
      <c r="E695" s="254"/>
      <c r="F695" s="254"/>
      <c r="G695" s="254"/>
      <c r="H695" s="254"/>
      <c r="I695" s="254"/>
    </row>
    <row r="696" spans="2:9" x14ac:dyDescent="0.3">
      <c r="B696" s="248"/>
      <c r="C696" s="254"/>
      <c r="D696" s="254"/>
      <c r="E696" s="254"/>
      <c r="F696" s="254"/>
      <c r="G696" s="254"/>
      <c r="H696" s="254"/>
      <c r="I696" s="254"/>
    </row>
    <row r="697" spans="2:9" x14ac:dyDescent="0.3">
      <c r="B697" s="249"/>
      <c r="C697" s="251"/>
      <c r="D697" s="251"/>
      <c r="E697" s="251"/>
      <c r="F697" s="251"/>
      <c r="G697" s="251"/>
      <c r="H697" s="251"/>
      <c r="I697" s="251"/>
    </row>
    <row r="698" spans="2:9" x14ac:dyDescent="0.3">
      <c r="B698" s="249"/>
      <c r="C698" s="254"/>
      <c r="D698" s="254"/>
      <c r="E698" s="254"/>
      <c r="F698" s="254"/>
      <c r="G698" s="254"/>
      <c r="H698" s="254"/>
      <c r="I698" s="254"/>
    </row>
    <row r="699" spans="2:9" x14ac:dyDescent="0.3">
      <c r="B699" s="253"/>
      <c r="C699" s="251"/>
      <c r="D699" s="251"/>
      <c r="E699" s="251"/>
      <c r="F699" s="251"/>
      <c r="G699" s="251"/>
      <c r="H699" s="251"/>
      <c r="I699" s="251"/>
    </row>
    <row r="700" spans="2:9" x14ac:dyDescent="0.3">
      <c r="B700" s="249"/>
      <c r="C700" s="251"/>
      <c r="D700" s="251"/>
      <c r="E700" s="251"/>
      <c r="F700" s="251"/>
      <c r="G700" s="251"/>
      <c r="H700" s="251"/>
      <c r="I700" s="251"/>
    </row>
    <row r="701" spans="2:9" x14ac:dyDescent="0.3">
      <c r="B701" s="247"/>
      <c r="C701" s="256"/>
      <c r="D701" s="256"/>
      <c r="E701" s="256"/>
      <c r="F701" s="256"/>
      <c r="G701" s="256"/>
      <c r="H701" s="256"/>
      <c r="I701" s="256"/>
    </row>
    <row r="702" spans="2:9" x14ac:dyDescent="0.3">
      <c r="B702" s="249"/>
      <c r="C702" s="254"/>
      <c r="D702" s="254"/>
      <c r="E702" s="254"/>
      <c r="F702" s="254"/>
      <c r="G702" s="254"/>
      <c r="H702" s="254"/>
      <c r="I702" s="254"/>
    </row>
    <row r="703" spans="2:9" x14ac:dyDescent="0.3">
      <c r="B703" s="249"/>
      <c r="C703" s="254"/>
      <c r="D703" s="254"/>
      <c r="E703" s="254"/>
      <c r="F703" s="254"/>
      <c r="G703" s="254"/>
      <c r="H703" s="254"/>
      <c r="I703" s="254"/>
    </row>
    <row r="704" spans="2:9" x14ac:dyDescent="0.3">
      <c r="B704" s="249"/>
      <c r="C704" s="251"/>
      <c r="D704" s="251"/>
      <c r="E704" s="251"/>
      <c r="F704" s="251"/>
      <c r="G704" s="251"/>
      <c r="H704" s="251"/>
      <c r="I704" s="251"/>
    </row>
    <row r="705" spans="2:9" x14ac:dyDescent="0.3">
      <c r="B705" s="249"/>
      <c r="C705" s="254"/>
      <c r="D705" s="254"/>
      <c r="E705" s="254"/>
      <c r="F705" s="254"/>
      <c r="G705" s="254"/>
      <c r="H705" s="254"/>
      <c r="I705" s="254"/>
    </row>
    <row r="706" spans="2:9" x14ac:dyDescent="0.3">
      <c r="B706" s="249"/>
      <c r="C706" s="254"/>
      <c r="D706" s="254"/>
      <c r="E706" s="254"/>
      <c r="F706" s="254"/>
      <c r="G706" s="254"/>
      <c r="H706" s="254"/>
      <c r="I706" s="254"/>
    </row>
    <row r="707" spans="2:9" x14ac:dyDescent="0.3">
      <c r="B707" s="249"/>
      <c r="C707" s="254"/>
      <c r="D707" s="254"/>
      <c r="E707" s="254"/>
      <c r="F707" s="254"/>
      <c r="G707" s="254"/>
      <c r="H707" s="254"/>
      <c r="I707" s="254"/>
    </row>
    <row r="708" spans="2:9" x14ac:dyDescent="0.3">
      <c r="B708" s="249"/>
      <c r="C708" s="251"/>
      <c r="D708" s="251"/>
      <c r="E708" s="251"/>
      <c r="F708" s="251"/>
      <c r="G708" s="251"/>
      <c r="H708" s="251"/>
      <c r="I708" s="251"/>
    </row>
    <row r="709" spans="2:9" x14ac:dyDescent="0.3">
      <c r="B709" s="252"/>
      <c r="C709" s="250"/>
      <c r="D709" s="250"/>
      <c r="E709" s="250"/>
      <c r="F709" s="250"/>
      <c r="G709" s="250"/>
      <c r="H709" s="250"/>
      <c r="I709" s="250"/>
    </row>
    <row r="710" spans="2:9" x14ac:dyDescent="0.3">
      <c r="B710" s="252"/>
      <c r="C710" s="250"/>
      <c r="D710" s="250"/>
      <c r="E710" s="250"/>
      <c r="F710" s="250"/>
      <c r="G710" s="250"/>
      <c r="H710" s="250"/>
      <c r="I710" s="250"/>
    </row>
    <row r="711" spans="2:9" x14ac:dyDescent="0.3">
      <c r="B711" s="252"/>
      <c r="C711" s="250"/>
      <c r="D711" s="250"/>
      <c r="E711" s="250"/>
      <c r="F711" s="250"/>
      <c r="G711" s="250"/>
      <c r="H711" s="250"/>
      <c r="I711" s="250"/>
    </row>
    <row r="712" spans="2:9" x14ac:dyDescent="0.3">
      <c r="B712" s="249"/>
      <c r="C712" s="251"/>
      <c r="D712" s="251"/>
      <c r="E712" s="251"/>
      <c r="F712" s="251"/>
      <c r="G712" s="251"/>
      <c r="H712" s="251"/>
      <c r="I712" s="251"/>
    </row>
    <row r="713" spans="2:9" x14ac:dyDescent="0.3">
      <c r="B713" s="248"/>
      <c r="C713" s="254"/>
      <c r="D713" s="254"/>
      <c r="E713" s="254"/>
      <c r="F713" s="254"/>
      <c r="G713" s="254"/>
      <c r="H713" s="254"/>
      <c r="I713" s="254"/>
    </row>
    <row r="714" spans="2:9" x14ac:dyDescent="0.3">
      <c r="B714" s="248"/>
      <c r="C714" s="254"/>
      <c r="D714" s="254"/>
      <c r="E714" s="254"/>
      <c r="F714" s="254"/>
      <c r="G714" s="254"/>
      <c r="H714" s="254"/>
      <c r="I714" s="254"/>
    </row>
    <row r="715" spans="2:9" x14ac:dyDescent="0.3">
      <c r="B715" s="248"/>
      <c r="C715" s="254"/>
      <c r="D715" s="254"/>
      <c r="E715" s="254"/>
      <c r="F715" s="254"/>
      <c r="G715" s="254"/>
      <c r="H715" s="254"/>
      <c r="I715" s="254"/>
    </row>
    <row r="716" spans="2:9" x14ac:dyDescent="0.3">
      <c r="B716" s="249"/>
      <c r="C716" s="251"/>
      <c r="D716" s="251"/>
      <c r="E716" s="251"/>
      <c r="F716" s="251"/>
      <c r="G716" s="251"/>
      <c r="H716" s="251"/>
      <c r="I716" s="251"/>
    </row>
    <row r="717" spans="2:9" x14ac:dyDescent="0.3">
      <c r="B717" s="248"/>
      <c r="C717" s="254"/>
      <c r="D717" s="254"/>
      <c r="E717" s="254"/>
      <c r="F717" s="254"/>
      <c r="G717" s="254"/>
      <c r="H717" s="254"/>
      <c r="I717" s="254"/>
    </row>
    <row r="718" spans="2:9" x14ac:dyDescent="0.3">
      <c r="B718" s="248"/>
      <c r="C718" s="254"/>
      <c r="D718" s="254"/>
      <c r="E718" s="254"/>
      <c r="F718" s="254"/>
      <c r="G718" s="254"/>
      <c r="H718" s="254"/>
      <c r="I718" s="254"/>
    </row>
    <row r="719" spans="2:9" x14ac:dyDescent="0.3">
      <c r="B719" s="248"/>
      <c r="C719" s="254"/>
      <c r="D719" s="254"/>
      <c r="E719" s="254"/>
      <c r="F719" s="254"/>
      <c r="G719" s="254"/>
      <c r="H719" s="254"/>
      <c r="I719" s="254"/>
    </row>
    <row r="720" spans="2:9" x14ac:dyDescent="0.3">
      <c r="B720" s="249"/>
      <c r="C720" s="251"/>
      <c r="D720" s="251"/>
      <c r="E720" s="251"/>
      <c r="F720" s="251"/>
      <c r="G720" s="251"/>
      <c r="H720" s="251"/>
      <c r="I720" s="251"/>
    </row>
    <row r="721" spans="2:9" x14ac:dyDescent="0.3">
      <c r="B721" s="249"/>
      <c r="C721" s="254"/>
      <c r="D721" s="254"/>
      <c r="E721" s="254"/>
      <c r="F721" s="254"/>
      <c r="G721" s="254"/>
      <c r="H721" s="254"/>
      <c r="I721" s="254"/>
    </row>
    <row r="722" spans="2:9" x14ac:dyDescent="0.3">
      <c r="B722" s="253"/>
      <c r="C722" s="251"/>
      <c r="D722" s="251"/>
      <c r="E722" s="251"/>
      <c r="F722" s="251"/>
      <c r="G722" s="251"/>
      <c r="H722" s="251"/>
      <c r="I722" s="251"/>
    </row>
    <row r="723" spans="2:9" x14ac:dyDescent="0.3">
      <c r="B723" s="249"/>
      <c r="C723" s="251"/>
      <c r="D723" s="251"/>
      <c r="E723" s="251"/>
      <c r="F723" s="251"/>
      <c r="G723" s="251"/>
      <c r="H723" s="251"/>
      <c r="I723" s="251"/>
    </row>
    <row r="724" spans="2:9" x14ac:dyDescent="0.3">
      <c r="B724" s="247"/>
      <c r="C724" s="256"/>
      <c r="D724" s="256"/>
      <c r="E724" s="256"/>
      <c r="F724" s="256"/>
      <c r="G724" s="256"/>
      <c r="H724" s="256"/>
      <c r="I724" s="256"/>
    </row>
    <row r="725" spans="2:9" x14ac:dyDescent="0.3">
      <c r="B725" s="249"/>
      <c r="C725" s="254"/>
      <c r="D725" s="254"/>
      <c r="E725" s="254"/>
      <c r="F725" s="254"/>
      <c r="G725" s="254"/>
      <c r="H725" s="254"/>
      <c r="I725" s="254"/>
    </row>
    <row r="726" spans="2:9" x14ac:dyDescent="0.3">
      <c r="B726" s="249"/>
      <c r="C726" s="254"/>
      <c r="D726" s="254"/>
      <c r="E726" s="254"/>
      <c r="F726" s="254"/>
      <c r="G726" s="254"/>
      <c r="H726" s="254"/>
      <c r="I726" s="254"/>
    </row>
    <row r="727" spans="2:9" x14ac:dyDescent="0.3">
      <c r="B727" s="249"/>
      <c r="C727" s="251"/>
      <c r="D727" s="251"/>
      <c r="E727" s="251"/>
      <c r="F727" s="251"/>
      <c r="G727" s="251"/>
      <c r="H727" s="251"/>
      <c r="I727" s="251"/>
    </row>
    <row r="728" spans="2:9" x14ac:dyDescent="0.3">
      <c r="B728" s="249"/>
      <c r="C728" s="254"/>
      <c r="D728" s="254"/>
      <c r="E728" s="254"/>
      <c r="F728" s="254"/>
      <c r="G728" s="254"/>
      <c r="H728" s="254"/>
      <c r="I728" s="254"/>
    </row>
    <row r="729" spans="2:9" x14ac:dyDescent="0.3">
      <c r="B729" s="249"/>
      <c r="C729" s="254"/>
      <c r="D729" s="254"/>
      <c r="E729" s="254"/>
      <c r="F729" s="254"/>
      <c r="G729" s="254"/>
      <c r="H729" s="254"/>
      <c r="I729" s="254"/>
    </row>
    <row r="730" spans="2:9" x14ac:dyDescent="0.3">
      <c r="B730" s="249"/>
      <c r="C730" s="254"/>
      <c r="D730" s="254"/>
      <c r="E730" s="254"/>
      <c r="F730" s="254"/>
      <c r="G730" s="254"/>
      <c r="H730" s="254"/>
      <c r="I730" s="254"/>
    </row>
    <row r="731" spans="2:9" x14ac:dyDescent="0.3">
      <c r="B731" s="249"/>
      <c r="C731" s="251"/>
      <c r="D731" s="251"/>
      <c r="E731" s="251"/>
      <c r="F731" s="251"/>
      <c r="G731" s="251"/>
      <c r="H731" s="251"/>
      <c r="I731" s="251"/>
    </row>
    <row r="732" spans="2:9" x14ac:dyDescent="0.3">
      <c r="B732" s="252"/>
      <c r="C732" s="250"/>
      <c r="D732" s="250"/>
      <c r="E732" s="250"/>
      <c r="F732" s="250"/>
      <c r="G732" s="250"/>
      <c r="H732" s="250"/>
      <c r="I732" s="250"/>
    </row>
    <row r="733" spans="2:9" x14ac:dyDescent="0.3">
      <c r="B733" s="252"/>
      <c r="C733" s="250"/>
      <c r="D733" s="250"/>
      <c r="E733" s="250"/>
      <c r="F733" s="250"/>
      <c r="G733" s="250"/>
      <c r="H733" s="250"/>
      <c r="I733" s="250"/>
    </row>
    <row r="734" spans="2:9" x14ac:dyDescent="0.3">
      <c r="B734" s="252"/>
      <c r="C734" s="250"/>
      <c r="D734" s="250"/>
      <c r="E734" s="250"/>
      <c r="F734" s="250"/>
      <c r="G734" s="250"/>
      <c r="H734" s="250"/>
      <c r="I734" s="250"/>
    </row>
    <row r="735" spans="2:9" x14ac:dyDescent="0.3">
      <c r="B735" s="249"/>
      <c r="C735" s="251"/>
      <c r="D735" s="251"/>
      <c r="E735" s="251"/>
      <c r="F735" s="251"/>
      <c r="G735" s="251"/>
      <c r="H735" s="251"/>
      <c r="I735" s="251"/>
    </row>
    <row r="736" spans="2:9" x14ac:dyDescent="0.3">
      <c r="B736" s="248"/>
      <c r="C736" s="254"/>
      <c r="D736" s="254"/>
      <c r="E736" s="254"/>
      <c r="F736" s="254"/>
      <c r="G736" s="254"/>
      <c r="H736" s="254"/>
      <c r="I736" s="254"/>
    </row>
    <row r="737" spans="2:9" x14ac:dyDescent="0.3">
      <c r="B737" s="248"/>
      <c r="C737" s="254"/>
      <c r="D737" s="254"/>
      <c r="E737" s="254"/>
      <c r="F737" s="254"/>
      <c r="G737" s="254"/>
      <c r="H737" s="254"/>
      <c r="I737" s="254"/>
    </row>
    <row r="738" spans="2:9" x14ac:dyDescent="0.3">
      <c r="B738" s="248"/>
      <c r="C738" s="254"/>
      <c r="D738" s="254"/>
      <c r="E738" s="254"/>
      <c r="F738" s="254"/>
      <c r="G738" s="254"/>
      <c r="H738" s="254"/>
      <c r="I738" s="254"/>
    </row>
    <row r="739" spans="2:9" x14ac:dyDescent="0.3">
      <c r="B739" s="249"/>
      <c r="C739" s="251"/>
      <c r="D739" s="251"/>
      <c r="E739" s="251"/>
      <c r="F739" s="251"/>
      <c r="G739" s="251"/>
      <c r="H739" s="251"/>
      <c r="I739" s="251"/>
    </row>
    <row r="740" spans="2:9" x14ac:dyDescent="0.3">
      <c r="B740" s="248"/>
      <c r="C740" s="254"/>
      <c r="D740" s="254"/>
      <c r="E740" s="254"/>
      <c r="F740" s="254"/>
      <c r="G740" s="254"/>
      <c r="H740" s="254"/>
      <c r="I740" s="254"/>
    </row>
    <row r="741" spans="2:9" x14ac:dyDescent="0.3">
      <c r="B741" s="248"/>
      <c r="C741" s="254"/>
      <c r="D741" s="254"/>
      <c r="E741" s="254"/>
      <c r="F741" s="254"/>
      <c r="G741" s="254"/>
      <c r="H741" s="254"/>
      <c r="I741" s="254"/>
    </row>
    <row r="742" spans="2:9" x14ac:dyDescent="0.3">
      <c r="B742" s="248"/>
      <c r="C742" s="254"/>
      <c r="D742" s="254"/>
      <c r="E742" s="254"/>
      <c r="F742" s="254"/>
      <c r="G742" s="254"/>
      <c r="H742" s="254"/>
      <c r="I742" s="254"/>
    </row>
    <row r="743" spans="2:9" x14ac:dyDescent="0.3">
      <c r="B743" s="249"/>
      <c r="C743" s="251"/>
      <c r="D743" s="251"/>
      <c r="E743" s="251"/>
      <c r="F743" s="251"/>
      <c r="G743" s="251"/>
      <c r="H743" s="251"/>
      <c r="I743" s="251"/>
    </row>
    <row r="744" spans="2:9" x14ac:dyDescent="0.3">
      <c r="B744" s="249"/>
      <c r="C744" s="254"/>
      <c r="D744" s="254"/>
      <c r="E744" s="254"/>
      <c r="F744" s="254"/>
      <c r="G744" s="254"/>
      <c r="H744" s="254"/>
      <c r="I744" s="254"/>
    </row>
    <row r="745" spans="2:9" x14ac:dyDescent="0.3">
      <c r="B745" s="253"/>
      <c r="C745" s="251"/>
      <c r="D745" s="251"/>
      <c r="E745" s="251"/>
      <c r="F745" s="251"/>
      <c r="G745" s="251"/>
      <c r="H745" s="251"/>
      <c r="I745" s="251"/>
    </row>
    <row r="746" spans="2:9" x14ac:dyDescent="0.3">
      <c r="B746" s="249"/>
      <c r="C746" s="251"/>
      <c r="D746" s="251"/>
      <c r="E746" s="251"/>
      <c r="F746" s="251"/>
      <c r="G746" s="251"/>
      <c r="H746" s="251"/>
      <c r="I746" s="251"/>
    </row>
    <row r="747" spans="2:9" x14ac:dyDescent="0.3">
      <c r="B747" s="247"/>
      <c r="C747" s="256"/>
      <c r="D747" s="256"/>
      <c r="E747" s="256"/>
      <c r="F747" s="256"/>
      <c r="G747" s="256"/>
      <c r="H747" s="256"/>
      <c r="I747" s="256"/>
    </row>
    <row r="748" spans="2:9" x14ac:dyDescent="0.3">
      <c r="B748" s="249"/>
      <c r="C748" s="254"/>
      <c r="D748" s="254"/>
      <c r="E748" s="254"/>
      <c r="F748" s="254"/>
      <c r="G748" s="254"/>
      <c r="H748" s="254"/>
      <c r="I748" s="254"/>
    </row>
    <row r="749" spans="2:9" x14ac:dyDescent="0.3">
      <c r="B749" s="249"/>
      <c r="C749" s="254"/>
      <c r="D749" s="254"/>
      <c r="E749" s="254"/>
      <c r="F749" s="254"/>
      <c r="G749" s="254"/>
      <c r="H749" s="254"/>
      <c r="I749" s="254"/>
    </row>
    <row r="750" spans="2:9" x14ac:dyDescent="0.3">
      <c r="B750" s="249"/>
      <c r="C750" s="251"/>
      <c r="D750" s="251"/>
      <c r="E750" s="251"/>
      <c r="F750" s="251"/>
      <c r="G750" s="251"/>
      <c r="H750" s="251"/>
      <c r="I750" s="251"/>
    </row>
    <row r="751" spans="2:9" x14ac:dyDescent="0.3">
      <c r="B751" s="249"/>
      <c r="C751" s="254"/>
      <c r="D751" s="254"/>
      <c r="E751" s="254"/>
      <c r="F751" s="254"/>
      <c r="G751" s="254"/>
      <c r="H751" s="254"/>
      <c r="I751" s="254"/>
    </row>
    <row r="752" spans="2:9" x14ac:dyDescent="0.3">
      <c r="B752" s="249"/>
      <c r="C752" s="254"/>
      <c r="D752" s="254"/>
      <c r="E752" s="254"/>
      <c r="F752" s="254"/>
      <c r="G752" s="254"/>
      <c r="H752" s="254"/>
      <c r="I752" s="254"/>
    </row>
    <row r="753" spans="2:9" x14ac:dyDescent="0.3">
      <c r="B753" s="249"/>
      <c r="C753" s="254"/>
      <c r="D753" s="254"/>
      <c r="E753" s="254"/>
      <c r="F753" s="254"/>
      <c r="G753" s="254"/>
      <c r="H753" s="254"/>
      <c r="I753" s="254"/>
    </row>
    <row r="754" spans="2:9" x14ac:dyDescent="0.3">
      <c r="B754" s="249"/>
      <c r="C754" s="251"/>
      <c r="D754" s="251"/>
      <c r="E754" s="251"/>
      <c r="F754" s="251"/>
      <c r="G754" s="251"/>
      <c r="H754" s="251"/>
      <c r="I754" s="251"/>
    </row>
    <row r="755" spans="2:9" x14ac:dyDescent="0.3">
      <c r="B755" s="252"/>
      <c r="C755" s="250"/>
      <c r="D755" s="250"/>
      <c r="E755" s="250"/>
      <c r="F755" s="250"/>
      <c r="G755" s="250"/>
      <c r="H755" s="250"/>
      <c r="I755" s="250"/>
    </row>
    <row r="756" spans="2:9" x14ac:dyDescent="0.3">
      <c r="B756" s="252"/>
      <c r="C756" s="250"/>
      <c r="D756" s="250"/>
      <c r="E756" s="250"/>
      <c r="F756" s="250"/>
      <c r="G756" s="250"/>
      <c r="H756" s="250"/>
      <c r="I756" s="250"/>
    </row>
    <row r="757" spans="2:9" x14ac:dyDescent="0.3">
      <c r="B757" s="252"/>
      <c r="C757" s="250"/>
      <c r="D757" s="250"/>
      <c r="E757" s="250"/>
      <c r="F757" s="250"/>
      <c r="G757" s="250"/>
      <c r="H757" s="250"/>
      <c r="I757" s="250"/>
    </row>
    <row r="758" spans="2:9" x14ac:dyDescent="0.3">
      <c r="B758" s="249"/>
      <c r="C758" s="251"/>
      <c r="D758" s="251"/>
      <c r="E758" s="251"/>
      <c r="F758" s="251"/>
      <c r="G758" s="251"/>
      <c r="H758" s="251"/>
      <c r="I758" s="251"/>
    </row>
    <row r="759" spans="2:9" x14ac:dyDescent="0.3">
      <c r="B759" s="248"/>
      <c r="C759" s="254"/>
      <c r="D759" s="254"/>
      <c r="E759" s="254"/>
      <c r="F759" s="254"/>
      <c r="G759" s="254"/>
      <c r="H759" s="254"/>
      <c r="I759" s="254"/>
    </row>
    <row r="760" spans="2:9" x14ac:dyDescent="0.3">
      <c r="B760" s="248"/>
      <c r="C760" s="254"/>
      <c r="D760" s="254"/>
      <c r="E760" s="254"/>
      <c r="F760" s="254"/>
      <c r="G760" s="254"/>
      <c r="H760" s="254"/>
      <c r="I760" s="254"/>
    </row>
    <row r="761" spans="2:9" x14ac:dyDescent="0.3">
      <c r="B761" s="248"/>
      <c r="C761" s="254"/>
      <c r="D761" s="254"/>
      <c r="E761" s="254"/>
      <c r="F761" s="254"/>
      <c r="G761" s="254"/>
      <c r="H761" s="254"/>
      <c r="I761" s="254"/>
    </row>
    <row r="762" spans="2:9" x14ac:dyDescent="0.3">
      <c r="B762" s="249"/>
      <c r="C762" s="251"/>
      <c r="D762" s="251"/>
      <c r="E762" s="251"/>
      <c r="F762" s="251"/>
      <c r="G762" s="251"/>
      <c r="H762" s="251"/>
      <c r="I762" s="251"/>
    </row>
    <row r="763" spans="2:9" x14ac:dyDescent="0.3">
      <c r="B763" s="248"/>
      <c r="C763" s="254"/>
      <c r="D763" s="254"/>
      <c r="E763" s="254"/>
      <c r="F763" s="254"/>
      <c r="G763" s="254"/>
      <c r="H763" s="254"/>
      <c r="I763" s="254"/>
    </row>
    <row r="764" spans="2:9" x14ac:dyDescent="0.3">
      <c r="B764" s="248"/>
      <c r="C764" s="254"/>
      <c r="D764" s="254"/>
      <c r="E764" s="254"/>
      <c r="F764" s="254"/>
      <c r="G764" s="254"/>
      <c r="H764" s="254"/>
      <c r="I764" s="254"/>
    </row>
    <row r="765" spans="2:9" x14ac:dyDescent="0.3">
      <c r="B765" s="248"/>
      <c r="C765" s="254"/>
      <c r="D765" s="254"/>
      <c r="E765" s="254"/>
      <c r="F765" s="254"/>
      <c r="G765" s="254"/>
      <c r="H765" s="254"/>
      <c r="I765" s="254"/>
    </row>
    <row r="766" spans="2:9" x14ac:dyDescent="0.3">
      <c r="B766" s="249"/>
      <c r="C766" s="251"/>
      <c r="D766" s="251"/>
      <c r="E766" s="251"/>
      <c r="F766" s="251"/>
      <c r="G766" s="251"/>
      <c r="H766" s="251"/>
      <c r="I766" s="251"/>
    </row>
    <row r="767" spans="2:9" x14ac:dyDescent="0.3">
      <c r="B767" s="249"/>
      <c r="C767" s="254"/>
      <c r="D767" s="254"/>
      <c r="E767" s="254"/>
      <c r="F767" s="254"/>
      <c r="G767" s="254"/>
      <c r="H767" s="254"/>
      <c r="I767" s="25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747"/>
  <sheetViews>
    <sheetView zoomScale="90" zoomScaleNormal="90" workbookViewId="0">
      <pane xSplit="2" ySplit="7" topLeftCell="C8" activePane="bottomRight" state="frozen"/>
      <selection sqref="A1:XFD1487"/>
      <selection pane="topRight" sqref="A1:XFD1487"/>
      <selection pane="bottomLeft" sqref="A1:XFD1487"/>
      <selection pane="bottomRight" activeCell="A2" sqref="A1:A2"/>
    </sheetView>
  </sheetViews>
  <sheetFormatPr defaultColWidth="9.109375" defaultRowHeight="11.4" x14ac:dyDescent="0.2"/>
  <cols>
    <col min="1" max="1" width="5" style="52" bestFit="1" customWidth="1"/>
    <col min="2" max="2" width="6.109375" style="48" bestFit="1" customWidth="1"/>
    <col min="3" max="3" width="16.5546875" style="48" customWidth="1"/>
    <col min="4" max="4" width="8.21875" style="48" bestFit="1" customWidth="1"/>
    <col min="5" max="5" width="12.21875" style="48" bestFit="1" customWidth="1"/>
    <col min="6" max="6" width="10" style="48" bestFit="1" customWidth="1"/>
    <col min="7" max="7" width="17.21875" style="48" bestFit="1" customWidth="1"/>
    <col min="8" max="8" width="16" style="48" bestFit="1" customWidth="1"/>
    <col min="9" max="9" width="9.77734375" style="48" bestFit="1" customWidth="1"/>
    <col min="10" max="10" width="10.21875" style="48" bestFit="1" customWidth="1"/>
    <col min="11" max="11" width="10.77734375" style="48" bestFit="1" customWidth="1"/>
    <col min="12" max="12" width="9.6640625" style="48" bestFit="1" customWidth="1"/>
    <col min="13" max="13" width="7.21875" style="48" bestFit="1" customWidth="1"/>
    <col min="14" max="14" width="16.5546875" style="48" customWidth="1"/>
    <col min="15" max="15" width="33.88671875" style="48" bestFit="1" customWidth="1"/>
    <col min="16" max="16" width="6" style="48" bestFit="1" customWidth="1"/>
    <col min="17" max="16384" width="9.109375" style="48"/>
  </cols>
  <sheetData>
    <row r="1" spans="1:16" ht="13.2" x14ac:dyDescent="0.25">
      <c r="A1" s="278" t="s">
        <v>265</v>
      </c>
    </row>
    <row r="2" spans="1:16" ht="13.8" thickBot="1" x14ac:dyDescent="0.3">
      <c r="A2" s="279" t="s">
        <v>262</v>
      </c>
    </row>
    <row r="6" spans="1:16" ht="13.2" x14ac:dyDescent="0.25">
      <c r="A6" s="277" t="s">
        <v>28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</row>
    <row r="7" spans="1:16" ht="12" thickBot="1" x14ac:dyDescent="0.25">
      <c r="A7" s="49" t="s">
        <v>29</v>
      </c>
      <c r="B7" s="49" t="s">
        <v>30</v>
      </c>
      <c r="C7" s="50" t="s">
        <v>31</v>
      </c>
      <c r="D7" s="50" t="s">
        <v>32</v>
      </c>
      <c r="E7" s="50" t="s">
        <v>33</v>
      </c>
      <c r="F7" s="50" t="s">
        <v>34</v>
      </c>
      <c r="G7" s="50" t="s">
        <v>35</v>
      </c>
      <c r="H7" s="51" t="s">
        <v>36</v>
      </c>
      <c r="I7" s="51" t="s">
        <v>37</v>
      </c>
      <c r="J7" s="50" t="s">
        <v>38</v>
      </c>
      <c r="K7" s="50" t="s">
        <v>39</v>
      </c>
      <c r="L7" s="50" t="s">
        <v>248</v>
      </c>
      <c r="M7" s="50" t="s">
        <v>249</v>
      </c>
      <c r="N7" s="50" t="s">
        <v>40</v>
      </c>
    </row>
    <row r="8" spans="1:16" x14ac:dyDescent="0.2">
      <c r="A8" s="52">
        <v>2008</v>
      </c>
      <c r="B8" s="53">
        <v>1</v>
      </c>
      <c r="C8" s="54">
        <v>51438.02</v>
      </c>
      <c r="D8" s="54">
        <v>18675</v>
      </c>
      <c r="E8" s="55"/>
      <c r="F8" s="54">
        <v>619.11699999999996</v>
      </c>
      <c r="G8" s="54"/>
      <c r="H8" s="54"/>
      <c r="I8" s="54"/>
      <c r="J8" s="54"/>
      <c r="K8" s="54"/>
      <c r="L8" s="54"/>
      <c r="M8" s="54"/>
      <c r="N8" s="54">
        <f>SUM(C8:K8)</f>
        <v>70732.136999999988</v>
      </c>
      <c r="P8" s="56"/>
    </row>
    <row r="9" spans="1:16" x14ac:dyDescent="0.2">
      <c r="A9" s="52">
        <v>2008</v>
      </c>
      <c r="B9" s="53">
        <v>2</v>
      </c>
      <c r="C9" s="54">
        <v>53909.591</v>
      </c>
      <c r="D9" s="54">
        <v>21230</v>
      </c>
      <c r="F9" s="54">
        <v>295.18900000000002</v>
      </c>
      <c r="G9" s="54"/>
      <c r="H9" s="54"/>
      <c r="I9" s="54"/>
      <c r="J9" s="54"/>
      <c r="K9" s="54"/>
      <c r="L9" s="54"/>
      <c r="M9" s="54"/>
      <c r="N9" s="54">
        <f t="shared" ref="N9:N72" si="0">SUM(C9:K9)</f>
        <v>75434.78</v>
      </c>
      <c r="P9" s="56"/>
    </row>
    <row r="10" spans="1:16" x14ac:dyDescent="0.2">
      <c r="A10" s="52">
        <v>2008</v>
      </c>
      <c r="B10" s="53">
        <v>3</v>
      </c>
      <c r="C10" s="54">
        <v>58070.207999999999</v>
      </c>
      <c r="D10" s="54">
        <v>25200</v>
      </c>
      <c r="F10" s="54">
        <v>659.91099999999994</v>
      </c>
      <c r="G10" s="54"/>
      <c r="H10" s="54"/>
      <c r="I10" s="54"/>
      <c r="J10" s="54"/>
      <c r="K10" s="54"/>
      <c r="L10" s="54"/>
      <c r="M10" s="54"/>
      <c r="N10" s="54">
        <f t="shared" si="0"/>
        <v>83930.118999999992</v>
      </c>
      <c r="P10" s="56"/>
    </row>
    <row r="11" spans="1:16" x14ac:dyDescent="0.2">
      <c r="A11" s="52">
        <v>2008</v>
      </c>
      <c r="B11" s="53">
        <v>4</v>
      </c>
      <c r="C11" s="54">
        <v>57682.351999999999</v>
      </c>
      <c r="D11" s="54">
        <v>24595</v>
      </c>
      <c r="F11" s="54">
        <v>642.32100000000003</v>
      </c>
      <c r="G11" s="54"/>
      <c r="H11" s="54"/>
      <c r="I11" s="54"/>
      <c r="J11" s="54"/>
      <c r="K11" s="54"/>
      <c r="L11" s="54"/>
      <c r="M11" s="54"/>
      <c r="N11" s="54">
        <f t="shared" si="0"/>
        <v>82919.672999999995</v>
      </c>
      <c r="P11" s="56"/>
    </row>
    <row r="12" spans="1:16" x14ac:dyDescent="0.2">
      <c r="A12" s="52">
        <v>2008</v>
      </c>
      <c r="B12" s="53">
        <v>5</v>
      </c>
      <c r="C12" s="54">
        <v>67919.680999999997</v>
      </c>
      <c r="D12" s="54">
        <v>25695</v>
      </c>
      <c r="F12" s="54">
        <v>601.43499999999995</v>
      </c>
      <c r="G12" s="54"/>
      <c r="H12" s="54"/>
      <c r="I12" s="54"/>
      <c r="J12" s="54"/>
      <c r="K12" s="54"/>
      <c r="L12" s="54"/>
      <c r="M12" s="54"/>
      <c r="N12" s="54">
        <f t="shared" si="0"/>
        <v>94216.115999999995</v>
      </c>
      <c r="P12" s="56"/>
    </row>
    <row r="13" spans="1:16" x14ac:dyDescent="0.2">
      <c r="A13" s="52">
        <v>2008</v>
      </c>
      <c r="B13" s="53">
        <v>6</v>
      </c>
      <c r="C13" s="54">
        <v>71794.600000000006</v>
      </c>
      <c r="D13" s="54">
        <v>23085</v>
      </c>
      <c r="F13" s="54">
        <v>615.66700000000003</v>
      </c>
      <c r="G13" s="54"/>
      <c r="H13" s="54"/>
      <c r="I13" s="54"/>
      <c r="J13" s="54"/>
      <c r="K13" s="54"/>
      <c r="L13" s="54"/>
      <c r="M13" s="54"/>
      <c r="N13" s="54">
        <f t="shared" si="0"/>
        <v>95495.267000000007</v>
      </c>
      <c r="P13" s="56"/>
    </row>
    <row r="14" spans="1:16" x14ac:dyDescent="0.2">
      <c r="A14" s="52">
        <v>2008</v>
      </c>
      <c r="B14" s="53">
        <v>7</v>
      </c>
      <c r="C14" s="54">
        <v>73957.001999999993</v>
      </c>
      <c r="D14" s="54">
        <v>23040</v>
      </c>
      <c r="F14" s="54">
        <v>643.12400000000002</v>
      </c>
      <c r="G14" s="54"/>
      <c r="H14" s="54"/>
      <c r="I14" s="54"/>
      <c r="J14" s="54"/>
      <c r="K14" s="54"/>
      <c r="L14" s="54"/>
      <c r="M14" s="54"/>
      <c r="N14" s="54">
        <f t="shared" si="0"/>
        <v>97640.125999999989</v>
      </c>
      <c r="P14" s="56"/>
    </row>
    <row r="15" spans="1:16" x14ac:dyDescent="0.2">
      <c r="A15" s="52">
        <v>2008</v>
      </c>
      <c r="B15" s="53">
        <v>8</v>
      </c>
      <c r="C15" s="54">
        <v>73492.164999999994</v>
      </c>
      <c r="D15" s="54">
        <v>23130</v>
      </c>
      <c r="F15" s="54">
        <v>597.28899999999999</v>
      </c>
      <c r="G15" s="54"/>
      <c r="H15" s="54"/>
      <c r="I15" s="54"/>
      <c r="J15" s="54"/>
      <c r="K15" s="54"/>
      <c r="L15" s="54"/>
      <c r="M15" s="54"/>
      <c r="N15" s="54">
        <f t="shared" si="0"/>
        <v>97219.453999999998</v>
      </c>
      <c r="P15" s="56"/>
    </row>
    <row r="16" spans="1:16" x14ac:dyDescent="0.2">
      <c r="A16" s="52">
        <v>2008</v>
      </c>
      <c r="B16" s="53">
        <v>9</v>
      </c>
      <c r="C16" s="54">
        <v>62794.548000000003</v>
      </c>
      <c r="D16" s="54">
        <v>21330</v>
      </c>
      <c r="F16" s="54">
        <v>589.96900000000005</v>
      </c>
      <c r="G16" s="54"/>
      <c r="H16" s="54"/>
      <c r="I16" s="54"/>
      <c r="J16" s="54"/>
      <c r="K16" s="54"/>
      <c r="L16" s="54"/>
      <c r="M16" s="54"/>
      <c r="N16" s="54">
        <f t="shared" si="0"/>
        <v>84714.517000000007</v>
      </c>
      <c r="P16" s="56"/>
    </row>
    <row r="17" spans="1:16" x14ac:dyDescent="0.2">
      <c r="A17" s="52">
        <v>2008</v>
      </c>
      <c r="B17" s="53">
        <v>10</v>
      </c>
      <c r="C17" s="54">
        <v>57611.892999999996</v>
      </c>
      <c r="D17" s="54">
        <v>19440</v>
      </c>
      <c r="F17" s="54">
        <v>506.46699999999998</v>
      </c>
      <c r="G17" s="54"/>
      <c r="H17" s="54"/>
      <c r="I17" s="54"/>
      <c r="J17" s="54"/>
      <c r="K17" s="54"/>
      <c r="L17" s="54"/>
      <c r="M17" s="54"/>
      <c r="N17" s="54">
        <f t="shared" si="0"/>
        <v>77558.36</v>
      </c>
      <c r="P17" s="56"/>
    </row>
    <row r="18" spans="1:16" x14ac:dyDescent="0.2">
      <c r="A18" s="52">
        <v>2008</v>
      </c>
      <c r="B18" s="53">
        <v>11</v>
      </c>
      <c r="C18" s="54">
        <v>45201.201000000001</v>
      </c>
      <c r="D18" s="54">
        <v>16605</v>
      </c>
      <c r="F18" s="54">
        <v>531.90200000000004</v>
      </c>
      <c r="G18" s="54"/>
      <c r="H18" s="54"/>
      <c r="I18" s="54"/>
      <c r="J18" s="54"/>
      <c r="K18" s="54"/>
      <c r="L18" s="54"/>
      <c r="M18" s="54"/>
      <c r="N18" s="54">
        <f t="shared" si="0"/>
        <v>62338.103000000003</v>
      </c>
      <c r="P18" s="56"/>
    </row>
    <row r="19" spans="1:16" x14ac:dyDescent="0.2">
      <c r="A19" s="52">
        <v>2008</v>
      </c>
      <c r="B19" s="53">
        <v>12</v>
      </c>
      <c r="C19" s="54">
        <v>47513.018000000004</v>
      </c>
      <c r="D19" s="54">
        <v>16200</v>
      </c>
      <c r="E19" s="57"/>
      <c r="F19" s="54">
        <v>656.68100000000004</v>
      </c>
      <c r="G19" s="54">
        <v>4500</v>
      </c>
      <c r="H19" s="54"/>
      <c r="I19" s="54"/>
      <c r="J19" s="54"/>
      <c r="K19" s="54"/>
      <c r="L19" s="54"/>
      <c r="M19" s="54"/>
      <c r="N19" s="54">
        <f t="shared" si="0"/>
        <v>68869.698999999993</v>
      </c>
      <c r="P19" s="56"/>
    </row>
    <row r="20" spans="1:16" x14ac:dyDescent="0.2">
      <c r="A20" s="52">
        <v>2009</v>
      </c>
      <c r="B20" s="53">
        <v>1</v>
      </c>
      <c r="C20" s="54">
        <v>48532.175999999999</v>
      </c>
      <c r="D20" s="54">
        <v>16245</v>
      </c>
      <c r="E20" s="55"/>
      <c r="F20" s="54">
        <v>611.02</v>
      </c>
      <c r="G20" s="54">
        <v>4650</v>
      </c>
      <c r="H20" s="54"/>
      <c r="I20" s="54"/>
      <c r="J20" s="54"/>
      <c r="K20" s="54"/>
      <c r="L20" s="54"/>
      <c r="M20" s="54"/>
      <c r="N20" s="54">
        <f t="shared" si="0"/>
        <v>70038.195999999996</v>
      </c>
      <c r="P20" s="56"/>
    </row>
    <row r="21" spans="1:16" x14ac:dyDescent="0.2">
      <c r="A21" s="52">
        <v>2009</v>
      </c>
      <c r="B21" s="53">
        <v>2</v>
      </c>
      <c r="C21" s="54">
        <v>44843.898999999998</v>
      </c>
      <c r="D21" s="54">
        <v>15795</v>
      </c>
      <c r="F21" s="54">
        <v>417.03899999999999</v>
      </c>
      <c r="G21" s="54">
        <v>4200</v>
      </c>
      <c r="H21" s="54"/>
      <c r="I21" s="54"/>
      <c r="J21" s="54"/>
      <c r="K21" s="54"/>
      <c r="L21" s="54"/>
      <c r="M21" s="54"/>
      <c r="N21" s="54">
        <f t="shared" si="0"/>
        <v>65255.937999999995</v>
      </c>
      <c r="P21" s="56"/>
    </row>
    <row r="22" spans="1:16" x14ac:dyDescent="0.2">
      <c r="A22" s="52">
        <v>2009</v>
      </c>
      <c r="B22" s="53">
        <v>3</v>
      </c>
      <c r="C22" s="54">
        <v>51885.582000000002</v>
      </c>
      <c r="D22" s="54">
        <v>17100</v>
      </c>
      <c r="F22" s="54">
        <v>611.95299999999997</v>
      </c>
      <c r="G22" s="54">
        <v>4650</v>
      </c>
      <c r="H22" s="54"/>
      <c r="I22" s="54"/>
      <c r="J22" s="54"/>
      <c r="K22" s="54"/>
      <c r="L22" s="54"/>
      <c r="M22" s="54"/>
      <c r="N22" s="54">
        <f t="shared" si="0"/>
        <v>74247.534999999989</v>
      </c>
      <c r="P22" s="56"/>
    </row>
    <row r="23" spans="1:16" x14ac:dyDescent="0.2">
      <c r="A23" s="52">
        <v>2009</v>
      </c>
      <c r="B23" s="53">
        <v>4</v>
      </c>
      <c r="C23" s="54">
        <v>57070.319000000003</v>
      </c>
      <c r="D23" s="54">
        <v>17465</v>
      </c>
      <c r="F23" s="54">
        <v>553.96199999999999</v>
      </c>
      <c r="G23" s="54">
        <v>4650</v>
      </c>
      <c r="H23" s="54"/>
      <c r="I23" s="54"/>
      <c r="J23" s="54"/>
      <c r="K23" s="54"/>
      <c r="L23" s="54"/>
      <c r="M23" s="54"/>
      <c r="N23" s="54">
        <f t="shared" si="0"/>
        <v>79739.281000000003</v>
      </c>
      <c r="P23" s="56"/>
    </row>
    <row r="24" spans="1:16" x14ac:dyDescent="0.2">
      <c r="A24" s="52">
        <v>2009</v>
      </c>
      <c r="B24" s="53">
        <v>5</v>
      </c>
      <c r="C24" s="54">
        <v>64566.028999999995</v>
      </c>
      <c r="D24" s="54">
        <v>20115</v>
      </c>
      <c r="F24" s="54">
        <v>608.64499999999998</v>
      </c>
      <c r="G24" s="54">
        <v>13500</v>
      </c>
      <c r="H24" s="54"/>
      <c r="I24" s="54"/>
      <c r="J24" s="54"/>
      <c r="K24" s="54"/>
      <c r="L24" s="54"/>
      <c r="M24" s="54"/>
      <c r="N24" s="54">
        <f t="shared" si="0"/>
        <v>98789.673999999999</v>
      </c>
      <c r="P24" s="56"/>
    </row>
    <row r="25" spans="1:16" x14ac:dyDescent="0.2">
      <c r="A25" s="52">
        <v>2009</v>
      </c>
      <c r="B25" s="53">
        <v>6</v>
      </c>
      <c r="C25" s="54">
        <v>67422.285999999993</v>
      </c>
      <c r="D25" s="54">
        <v>21060</v>
      </c>
      <c r="F25" s="54">
        <v>503.77800000000002</v>
      </c>
      <c r="G25" s="54">
        <v>20925</v>
      </c>
      <c r="H25" s="54"/>
      <c r="I25" s="54"/>
      <c r="J25" s="54"/>
      <c r="K25" s="54"/>
      <c r="L25" s="54"/>
      <c r="M25" s="54"/>
      <c r="N25" s="54">
        <f t="shared" si="0"/>
        <v>109911.064</v>
      </c>
      <c r="P25" s="56"/>
    </row>
    <row r="26" spans="1:16" x14ac:dyDescent="0.2">
      <c r="A26" s="52">
        <v>2009</v>
      </c>
      <c r="B26" s="53">
        <v>7</v>
      </c>
      <c r="C26" s="54">
        <v>75359.653000000006</v>
      </c>
      <c r="D26" s="54">
        <v>22185</v>
      </c>
      <c r="F26" s="54">
        <v>593.649</v>
      </c>
      <c r="G26" s="54">
        <v>20250</v>
      </c>
      <c r="H26" s="54"/>
      <c r="I26" s="54"/>
      <c r="J26" s="54"/>
      <c r="K26" s="54"/>
      <c r="L26" s="54"/>
      <c r="M26" s="54"/>
      <c r="N26" s="54">
        <f t="shared" si="0"/>
        <v>118388.30200000001</v>
      </c>
      <c r="P26" s="56"/>
    </row>
    <row r="27" spans="1:16" x14ac:dyDescent="0.2">
      <c r="A27" s="52">
        <v>2009</v>
      </c>
      <c r="B27" s="53">
        <v>8</v>
      </c>
      <c r="C27" s="54">
        <v>74640.707999999999</v>
      </c>
      <c r="D27" s="54">
        <v>22770</v>
      </c>
      <c r="F27" s="54">
        <v>525.66899999999998</v>
      </c>
      <c r="G27" s="54">
        <v>20925</v>
      </c>
      <c r="H27" s="54"/>
      <c r="I27" s="54"/>
      <c r="J27" s="54"/>
      <c r="K27" s="54"/>
      <c r="L27" s="54"/>
      <c r="M27" s="54"/>
      <c r="N27" s="54">
        <f t="shared" si="0"/>
        <v>118861.37699999999</v>
      </c>
      <c r="P27" s="56"/>
    </row>
    <row r="28" spans="1:16" x14ac:dyDescent="0.2">
      <c r="A28" s="52">
        <v>2009</v>
      </c>
      <c r="B28" s="53">
        <v>9</v>
      </c>
      <c r="C28" s="54">
        <v>65199.351999999999</v>
      </c>
      <c r="D28" s="54">
        <v>21060</v>
      </c>
      <c r="F28" s="54">
        <v>539.79</v>
      </c>
      <c r="G28" s="54">
        <v>20925</v>
      </c>
      <c r="H28" s="54"/>
      <c r="I28" s="54"/>
      <c r="J28" s="54"/>
      <c r="K28" s="54"/>
      <c r="L28" s="54"/>
      <c r="M28" s="54"/>
      <c r="N28" s="54">
        <f t="shared" si="0"/>
        <v>107724.14199999999</v>
      </c>
      <c r="P28" s="56"/>
    </row>
    <row r="29" spans="1:16" x14ac:dyDescent="0.2">
      <c r="A29" s="52">
        <v>2009</v>
      </c>
      <c r="B29" s="53">
        <v>10</v>
      </c>
      <c r="C29" s="54">
        <v>63729.235000000001</v>
      </c>
      <c r="D29" s="54">
        <v>19440</v>
      </c>
      <c r="F29" s="54">
        <v>500.00099999999998</v>
      </c>
      <c r="G29" s="54">
        <v>6750</v>
      </c>
      <c r="H29" s="54"/>
      <c r="I29" s="54"/>
      <c r="J29" s="54"/>
      <c r="K29" s="54"/>
      <c r="L29" s="54"/>
      <c r="M29" s="54"/>
      <c r="N29" s="54">
        <f t="shared" si="0"/>
        <v>90419.236000000004</v>
      </c>
      <c r="P29" s="56"/>
    </row>
    <row r="30" spans="1:16" x14ac:dyDescent="0.2">
      <c r="A30" s="52">
        <v>2009</v>
      </c>
      <c r="B30" s="53">
        <v>11</v>
      </c>
      <c r="C30" s="54">
        <v>49920.963000000003</v>
      </c>
      <c r="D30" s="54">
        <v>16583</v>
      </c>
      <c r="F30" s="54">
        <v>347.55399999999997</v>
      </c>
      <c r="G30" s="54">
        <v>4650</v>
      </c>
      <c r="H30" s="54"/>
      <c r="I30" s="54"/>
      <c r="J30" s="54"/>
      <c r="K30" s="54"/>
      <c r="L30" s="54"/>
      <c r="M30" s="54"/>
      <c r="N30" s="54">
        <f t="shared" si="0"/>
        <v>71501.517000000007</v>
      </c>
      <c r="P30" s="56"/>
    </row>
    <row r="31" spans="1:16" x14ac:dyDescent="0.2">
      <c r="A31" s="52">
        <v>2009</v>
      </c>
      <c r="B31" s="53">
        <v>12</v>
      </c>
      <c r="C31" s="54">
        <v>52145.927000000003</v>
      </c>
      <c r="D31" s="54">
        <v>16110</v>
      </c>
      <c r="E31" s="57"/>
      <c r="F31" s="54">
        <v>430.14699999999999</v>
      </c>
      <c r="G31" s="54">
        <v>4500</v>
      </c>
      <c r="H31" s="54"/>
      <c r="I31" s="54"/>
      <c r="J31" s="54"/>
      <c r="K31" s="54"/>
      <c r="L31" s="54"/>
      <c r="M31" s="54"/>
      <c r="N31" s="54">
        <f t="shared" si="0"/>
        <v>73186.073999999993</v>
      </c>
      <c r="P31" s="56"/>
    </row>
    <row r="32" spans="1:16" x14ac:dyDescent="0.2">
      <c r="A32" s="52">
        <v>2010</v>
      </c>
      <c r="B32" s="53">
        <v>1</v>
      </c>
      <c r="C32" s="54">
        <v>56593.035000000003</v>
      </c>
      <c r="D32" s="54">
        <v>16200</v>
      </c>
      <c r="E32" s="54">
        <v>109394.3</v>
      </c>
      <c r="F32" s="54">
        <v>436.29700000000003</v>
      </c>
      <c r="G32" s="54">
        <v>0</v>
      </c>
      <c r="H32" s="54"/>
      <c r="I32" s="54"/>
      <c r="J32" s="54"/>
      <c r="K32" s="54"/>
      <c r="L32" s="54"/>
      <c r="M32" s="54"/>
      <c r="N32" s="54">
        <f t="shared" si="0"/>
        <v>182623.63200000001</v>
      </c>
      <c r="P32" s="56"/>
    </row>
    <row r="33" spans="1:16" x14ac:dyDescent="0.2">
      <c r="A33" s="52">
        <v>2010</v>
      </c>
      <c r="B33" s="53">
        <v>2</v>
      </c>
      <c r="C33" s="54">
        <v>46078.828999999998</v>
      </c>
      <c r="D33" s="54">
        <v>15480</v>
      </c>
      <c r="E33" s="54">
        <v>85973.099000000002</v>
      </c>
      <c r="F33" s="54">
        <v>253.86799999999999</v>
      </c>
      <c r="G33" s="54">
        <v>0</v>
      </c>
      <c r="H33" s="54"/>
      <c r="I33" s="54"/>
      <c r="J33" s="54"/>
      <c r="K33" s="54"/>
      <c r="L33" s="54"/>
      <c r="M33" s="54"/>
      <c r="N33" s="54">
        <f t="shared" si="0"/>
        <v>147785.796</v>
      </c>
      <c r="P33" s="56"/>
    </row>
    <row r="34" spans="1:16" x14ac:dyDescent="0.2">
      <c r="A34" s="52">
        <v>2010</v>
      </c>
      <c r="B34" s="53">
        <v>3</v>
      </c>
      <c r="C34" s="54">
        <v>49500.830999999998</v>
      </c>
      <c r="D34" s="54">
        <v>17055</v>
      </c>
      <c r="E34" s="54">
        <v>88619.247000000003</v>
      </c>
      <c r="F34" s="54">
        <v>615.59</v>
      </c>
      <c r="G34" s="54">
        <v>0</v>
      </c>
      <c r="H34" s="54"/>
      <c r="I34" s="54"/>
      <c r="J34" s="54"/>
      <c r="K34" s="54"/>
      <c r="L34" s="54"/>
      <c r="M34" s="54"/>
      <c r="N34" s="54">
        <f t="shared" si="0"/>
        <v>155790.66800000001</v>
      </c>
      <c r="P34" s="56"/>
    </row>
    <row r="35" spans="1:16" x14ac:dyDescent="0.2">
      <c r="A35" s="52">
        <v>2010</v>
      </c>
      <c r="B35" s="53">
        <v>4</v>
      </c>
      <c r="C35" s="54">
        <v>51444.13</v>
      </c>
      <c r="D35" s="54">
        <v>17235</v>
      </c>
      <c r="E35" s="54">
        <v>86660.504000000001</v>
      </c>
      <c r="F35" s="54">
        <v>593.88499999999999</v>
      </c>
      <c r="G35" s="54">
        <v>0</v>
      </c>
      <c r="H35" s="54"/>
      <c r="I35" s="54"/>
      <c r="J35" s="54"/>
      <c r="K35" s="54"/>
      <c r="L35" s="54"/>
      <c r="M35" s="54"/>
      <c r="N35" s="54">
        <f t="shared" si="0"/>
        <v>155933.51900000003</v>
      </c>
      <c r="P35" s="56"/>
    </row>
    <row r="36" spans="1:16" x14ac:dyDescent="0.2">
      <c r="A36" s="52">
        <v>2010</v>
      </c>
      <c r="B36" s="53">
        <v>5</v>
      </c>
      <c r="C36" s="54">
        <v>65770.982000000004</v>
      </c>
      <c r="D36" s="54">
        <v>20250</v>
      </c>
      <c r="E36" s="54">
        <v>111143.427</v>
      </c>
      <c r="F36" s="54">
        <v>668.79899999999998</v>
      </c>
      <c r="G36" s="54">
        <v>0</v>
      </c>
      <c r="H36" s="54"/>
      <c r="I36" s="54"/>
      <c r="J36" s="54"/>
      <c r="K36" s="54"/>
      <c r="L36" s="54"/>
      <c r="M36" s="54"/>
      <c r="N36" s="54">
        <f t="shared" si="0"/>
        <v>197833.20799999998</v>
      </c>
      <c r="P36" s="56"/>
    </row>
    <row r="37" spans="1:16" x14ac:dyDescent="0.2">
      <c r="A37" s="52">
        <v>2010</v>
      </c>
      <c r="B37" s="53">
        <v>6</v>
      </c>
      <c r="C37" s="54">
        <v>71167.411999999997</v>
      </c>
      <c r="D37" s="54">
        <v>21060</v>
      </c>
      <c r="E37" s="54">
        <v>115273.648</v>
      </c>
      <c r="F37" s="54">
        <v>467.71600000000001</v>
      </c>
      <c r="G37" s="54">
        <v>0</v>
      </c>
      <c r="H37" s="54"/>
      <c r="I37" s="54"/>
      <c r="J37" s="54"/>
      <c r="K37" s="54"/>
      <c r="L37" s="54"/>
      <c r="M37" s="54"/>
      <c r="N37" s="54">
        <f t="shared" si="0"/>
        <v>207968.77599999998</v>
      </c>
      <c r="P37" s="56"/>
    </row>
    <row r="38" spans="1:16" x14ac:dyDescent="0.2">
      <c r="A38" s="52">
        <v>2010</v>
      </c>
      <c r="B38" s="53">
        <v>7</v>
      </c>
      <c r="C38" s="54">
        <v>71875.767000000007</v>
      </c>
      <c r="D38" s="54">
        <v>22275</v>
      </c>
      <c r="E38" s="54">
        <v>113803.861</v>
      </c>
      <c r="F38" s="54">
        <v>593.03899999999999</v>
      </c>
      <c r="G38" s="54">
        <v>0</v>
      </c>
      <c r="H38" s="54"/>
      <c r="I38" s="54"/>
      <c r="J38" s="54"/>
      <c r="K38" s="54"/>
      <c r="L38" s="54"/>
      <c r="M38" s="54"/>
      <c r="N38" s="54">
        <f t="shared" si="0"/>
        <v>208547.66700000002</v>
      </c>
      <c r="P38" s="56"/>
    </row>
    <row r="39" spans="1:16" x14ac:dyDescent="0.2">
      <c r="A39" s="52">
        <v>2010</v>
      </c>
      <c r="B39" s="53">
        <v>8</v>
      </c>
      <c r="C39" s="54">
        <v>70637.157999999996</v>
      </c>
      <c r="D39" s="54">
        <v>22815</v>
      </c>
      <c r="E39" s="54">
        <v>113071.015</v>
      </c>
      <c r="F39" s="54">
        <v>586.66099999999994</v>
      </c>
      <c r="G39" s="54">
        <v>0</v>
      </c>
      <c r="H39" s="54"/>
      <c r="I39" s="54"/>
      <c r="J39" s="54"/>
      <c r="K39" s="54"/>
      <c r="L39" s="54"/>
      <c r="M39" s="54"/>
      <c r="N39" s="54">
        <f t="shared" si="0"/>
        <v>207109.834</v>
      </c>
      <c r="P39" s="56"/>
    </row>
    <row r="40" spans="1:16" x14ac:dyDescent="0.2">
      <c r="A40" s="52">
        <v>2010</v>
      </c>
      <c r="B40" s="53">
        <v>9</v>
      </c>
      <c r="C40" s="54">
        <v>63646.966</v>
      </c>
      <c r="D40" s="54">
        <v>21060</v>
      </c>
      <c r="E40" s="54">
        <v>106584.899</v>
      </c>
      <c r="F40" s="54">
        <v>556.12</v>
      </c>
      <c r="G40" s="54">
        <v>0</v>
      </c>
      <c r="H40" s="54"/>
      <c r="I40" s="54"/>
      <c r="J40" s="54"/>
      <c r="K40" s="54"/>
      <c r="L40" s="54"/>
      <c r="M40" s="54"/>
      <c r="N40" s="54">
        <f t="shared" si="0"/>
        <v>191847.98499999999</v>
      </c>
      <c r="P40" s="56"/>
    </row>
    <row r="41" spans="1:16" x14ac:dyDescent="0.2">
      <c r="A41" s="52">
        <v>2010</v>
      </c>
      <c r="B41" s="53">
        <v>10</v>
      </c>
      <c r="C41" s="54">
        <v>56271.940999999999</v>
      </c>
      <c r="D41" s="54">
        <v>19395</v>
      </c>
      <c r="E41" s="54">
        <v>95246.997000000003</v>
      </c>
      <c r="F41" s="54">
        <v>597.32399999999996</v>
      </c>
      <c r="G41" s="54">
        <v>0</v>
      </c>
      <c r="H41" s="54"/>
      <c r="I41" s="54"/>
      <c r="J41" s="54"/>
      <c r="K41" s="54"/>
      <c r="L41" s="54"/>
      <c r="M41" s="54"/>
      <c r="N41" s="54">
        <f t="shared" si="0"/>
        <v>171511.26199999999</v>
      </c>
      <c r="P41" s="56"/>
    </row>
    <row r="42" spans="1:16" x14ac:dyDescent="0.2">
      <c r="A42" s="52">
        <v>2010</v>
      </c>
      <c r="B42" s="53">
        <v>11</v>
      </c>
      <c r="C42" s="54">
        <v>47470.025000000001</v>
      </c>
      <c r="D42" s="54">
        <v>16560</v>
      </c>
      <c r="E42" s="54">
        <v>83461.894</v>
      </c>
      <c r="F42" s="54">
        <v>530.99099999999999</v>
      </c>
      <c r="G42" s="54">
        <v>0</v>
      </c>
      <c r="H42" s="54"/>
      <c r="I42" s="54"/>
      <c r="J42" s="54"/>
      <c r="K42" s="54"/>
      <c r="L42" s="54"/>
      <c r="M42" s="54"/>
      <c r="N42" s="54">
        <f t="shared" si="0"/>
        <v>148022.91</v>
      </c>
      <c r="P42" s="56"/>
    </row>
    <row r="43" spans="1:16" x14ac:dyDescent="0.2">
      <c r="A43" s="52">
        <v>2010</v>
      </c>
      <c r="B43" s="53">
        <v>12</v>
      </c>
      <c r="C43" s="54">
        <v>50114.637000000002</v>
      </c>
      <c r="D43" s="54">
        <v>18045</v>
      </c>
      <c r="E43" s="54">
        <v>101294.148</v>
      </c>
      <c r="F43" s="54">
        <v>692.06799999999998</v>
      </c>
      <c r="G43" s="54">
        <v>0</v>
      </c>
      <c r="H43" s="54"/>
      <c r="I43" s="54"/>
      <c r="J43" s="54"/>
      <c r="K43" s="54"/>
      <c r="L43" s="54"/>
      <c r="M43" s="54"/>
      <c r="N43" s="54">
        <f t="shared" si="0"/>
        <v>170145.853</v>
      </c>
      <c r="P43" s="56"/>
    </row>
    <row r="44" spans="1:16" x14ac:dyDescent="0.2">
      <c r="A44" s="52">
        <v>2011</v>
      </c>
      <c r="B44" s="53">
        <v>1</v>
      </c>
      <c r="C44" s="54">
        <v>46905.73</v>
      </c>
      <c r="D44" s="54">
        <v>16110</v>
      </c>
      <c r="E44" s="54">
        <v>88944.758000000002</v>
      </c>
      <c r="F44" s="54">
        <v>618.84900000000005</v>
      </c>
      <c r="G44" s="54">
        <v>0</v>
      </c>
      <c r="H44" s="54"/>
      <c r="I44" s="54"/>
      <c r="J44" s="54"/>
      <c r="K44" s="54"/>
      <c r="L44" s="54"/>
      <c r="M44" s="54"/>
      <c r="N44" s="54">
        <f t="shared" si="0"/>
        <v>152579.337</v>
      </c>
      <c r="P44" s="56"/>
    </row>
    <row r="45" spans="1:16" x14ac:dyDescent="0.2">
      <c r="A45" s="52">
        <v>2011</v>
      </c>
      <c r="B45" s="53">
        <v>2</v>
      </c>
      <c r="C45" s="54">
        <v>46600.296999999999</v>
      </c>
      <c r="D45" s="54">
        <v>15435</v>
      </c>
      <c r="E45" s="54">
        <v>80799.967000000004</v>
      </c>
      <c r="F45" s="54">
        <v>355.99700000000001</v>
      </c>
      <c r="G45" s="54">
        <v>0</v>
      </c>
      <c r="H45" s="54"/>
      <c r="I45" s="54"/>
      <c r="J45" s="54"/>
      <c r="K45" s="54"/>
      <c r="L45" s="54"/>
      <c r="M45" s="54"/>
      <c r="N45" s="54">
        <f t="shared" si="0"/>
        <v>143191.261</v>
      </c>
      <c r="P45" s="56"/>
    </row>
    <row r="46" spans="1:16" x14ac:dyDescent="0.2">
      <c r="A46" s="52">
        <v>2011</v>
      </c>
      <c r="B46" s="53">
        <v>3</v>
      </c>
      <c r="C46" s="54">
        <v>54307.978999999999</v>
      </c>
      <c r="D46" s="54">
        <v>17100</v>
      </c>
      <c r="E46" s="54">
        <v>92072.525999999998</v>
      </c>
      <c r="F46" s="54">
        <v>723.96900000000005</v>
      </c>
      <c r="G46" s="54">
        <v>0</v>
      </c>
      <c r="H46" s="54"/>
      <c r="I46" s="54"/>
      <c r="J46" s="54"/>
      <c r="K46" s="54"/>
      <c r="L46" s="54"/>
      <c r="M46" s="54"/>
      <c r="N46" s="54">
        <f t="shared" si="0"/>
        <v>164204.47400000002</v>
      </c>
      <c r="P46" s="56"/>
    </row>
    <row r="47" spans="1:16" x14ac:dyDescent="0.2">
      <c r="A47" s="52">
        <v>2011</v>
      </c>
      <c r="B47" s="53">
        <v>4</v>
      </c>
      <c r="C47" s="54">
        <v>63704.387999999999</v>
      </c>
      <c r="D47" s="54">
        <v>17325</v>
      </c>
      <c r="E47" s="54">
        <v>104888.65700000001</v>
      </c>
      <c r="F47" s="54">
        <v>688.89300000000003</v>
      </c>
      <c r="G47" s="54">
        <v>0</v>
      </c>
      <c r="H47" s="54"/>
      <c r="I47" s="54"/>
      <c r="J47" s="54"/>
      <c r="K47" s="54"/>
      <c r="L47" s="54"/>
      <c r="M47" s="54"/>
      <c r="N47" s="54">
        <f t="shared" si="0"/>
        <v>186606.93800000002</v>
      </c>
      <c r="P47" s="56"/>
    </row>
    <row r="48" spans="1:16" x14ac:dyDescent="0.2">
      <c r="A48" s="52">
        <v>2011</v>
      </c>
      <c r="B48" s="53">
        <v>5</v>
      </c>
      <c r="C48" s="54">
        <v>68847.198000000004</v>
      </c>
      <c r="D48" s="54">
        <v>20115</v>
      </c>
      <c r="E48" s="54">
        <v>107074.308</v>
      </c>
      <c r="F48" s="54">
        <v>765.34199999999998</v>
      </c>
      <c r="G48" s="54">
        <v>0</v>
      </c>
      <c r="H48" s="54"/>
      <c r="I48" s="54"/>
      <c r="J48" s="54"/>
      <c r="K48" s="54"/>
      <c r="L48" s="54"/>
      <c r="M48" s="54"/>
      <c r="N48" s="54">
        <f t="shared" si="0"/>
        <v>196801.848</v>
      </c>
      <c r="P48" s="56"/>
    </row>
    <row r="49" spans="1:16" x14ac:dyDescent="0.2">
      <c r="A49" s="52">
        <v>2011</v>
      </c>
      <c r="B49" s="53">
        <v>6</v>
      </c>
      <c r="C49" s="54">
        <v>72436.462</v>
      </c>
      <c r="D49" s="54">
        <v>21060</v>
      </c>
      <c r="E49" s="54">
        <v>108087.621</v>
      </c>
      <c r="F49" s="54">
        <v>633.72699999999998</v>
      </c>
      <c r="G49" s="54">
        <v>0</v>
      </c>
      <c r="H49" s="54"/>
      <c r="I49" s="54"/>
      <c r="J49" s="54"/>
      <c r="K49" s="54"/>
      <c r="L49" s="54"/>
      <c r="M49" s="54"/>
      <c r="N49" s="54">
        <f t="shared" si="0"/>
        <v>202217.81</v>
      </c>
      <c r="P49" s="56"/>
    </row>
    <row r="50" spans="1:16" x14ac:dyDescent="0.2">
      <c r="A50" s="52">
        <v>2011</v>
      </c>
      <c r="B50" s="53">
        <v>7</v>
      </c>
      <c r="C50" s="54">
        <v>80409.620999999999</v>
      </c>
      <c r="D50" s="54">
        <v>22140</v>
      </c>
      <c r="E50" s="54">
        <v>112792.205</v>
      </c>
      <c r="F50" s="54">
        <v>622.54</v>
      </c>
      <c r="G50" s="54">
        <v>0</v>
      </c>
      <c r="H50" s="54"/>
      <c r="I50" s="54"/>
      <c r="J50" s="54"/>
      <c r="K50" s="54"/>
      <c r="L50" s="54"/>
      <c r="M50" s="54"/>
      <c r="N50" s="54">
        <f t="shared" si="0"/>
        <v>215964.36600000001</v>
      </c>
      <c r="P50" s="56"/>
    </row>
    <row r="51" spans="1:16" x14ac:dyDescent="0.2">
      <c r="A51" s="52">
        <v>2011</v>
      </c>
      <c r="B51" s="53">
        <v>8</v>
      </c>
      <c r="C51" s="54">
        <v>76752.611000000004</v>
      </c>
      <c r="D51" s="54">
        <v>22770</v>
      </c>
      <c r="E51" s="54">
        <v>114067.916</v>
      </c>
      <c r="F51" s="54">
        <v>581.34400000000005</v>
      </c>
      <c r="G51" s="54">
        <v>0</v>
      </c>
      <c r="H51" s="54"/>
      <c r="I51" s="54"/>
      <c r="J51" s="54"/>
      <c r="K51" s="54"/>
      <c r="L51" s="54"/>
      <c r="M51" s="54"/>
      <c r="N51" s="54">
        <f t="shared" si="0"/>
        <v>214171.87100000001</v>
      </c>
      <c r="P51" s="56"/>
    </row>
    <row r="52" spans="1:16" x14ac:dyDescent="0.2">
      <c r="A52" s="52">
        <v>2011</v>
      </c>
      <c r="B52" s="53">
        <v>9</v>
      </c>
      <c r="C52" s="54">
        <v>69116.777000000002</v>
      </c>
      <c r="D52" s="54">
        <v>21060</v>
      </c>
      <c r="E52" s="54">
        <v>107230.47500000001</v>
      </c>
      <c r="F52" s="54">
        <v>614.32799999999997</v>
      </c>
      <c r="G52" s="54">
        <v>0</v>
      </c>
      <c r="H52" s="54"/>
      <c r="I52" s="54"/>
      <c r="J52" s="54"/>
      <c r="K52" s="54"/>
      <c r="L52" s="54"/>
      <c r="M52" s="54"/>
      <c r="N52" s="54">
        <f t="shared" si="0"/>
        <v>198021.58000000002</v>
      </c>
      <c r="P52" s="56"/>
    </row>
    <row r="53" spans="1:16" x14ac:dyDescent="0.2">
      <c r="A53" s="52">
        <v>2011</v>
      </c>
      <c r="B53" s="53">
        <v>10</v>
      </c>
      <c r="C53" s="54">
        <v>56226.877</v>
      </c>
      <c r="D53" s="54">
        <v>20970</v>
      </c>
      <c r="E53" s="54">
        <v>91884.466</v>
      </c>
      <c r="F53" s="54">
        <v>488.70699999999999</v>
      </c>
      <c r="G53" s="54">
        <v>0</v>
      </c>
      <c r="H53" s="54"/>
      <c r="I53" s="54">
        <v>4846.848</v>
      </c>
      <c r="J53" s="54"/>
      <c r="K53" s="54"/>
      <c r="L53" s="54"/>
      <c r="M53" s="54"/>
      <c r="N53" s="54">
        <f t="shared" si="0"/>
        <v>174416.89799999999</v>
      </c>
      <c r="P53" s="56"/>
    </row>
    <row r="54" spans="1:16" x14ac:dyDescent="0.2">
      <c r="A54" s="52">
        <v>2011</v>
      </c>
      <c r="B54" s="53">
        <v>11</v>
      </c>
      <c r="C54" s="54">
        <v>51407.406000000003</v>
      </c>
      <c r="D54" s="54">
        <v>16560</v>
      </c>
      <c r="E54" s="54">
        <v>84513.237999999998</v>
      </c>
      <c r="F54" s="54">
        <v>622.82799999999997</v>
      </c>
      <c r="G54" s="54">
        <v>0</v>
      </c>
      <c r="H54" s="54"/>
      <c r="I54" s="54">
        <v>4334.5439999999999</v>
      </c>
      <c r="J54" s="54"/>
      <c r="K54" s="54"/>
      <c r="L54" s="54"/>
      <c r="M54" s="54"/>
      <c r="N54" s="54">
        <f t="shared" si="0"/>
        <v>157438.016</v>
      </c>
      <c r="P54" s="56"/>
    </row>
    <row r="55" spans="1:16" x14ac:dyDescent="0.2">
      <c r="A55" s="52">
        <v>2011</v>
      </c>
      <c r="B55" s="53">
        <v>12</v>
      </c>
      <c r="C55" s="54">
        <v>51239.464999999997</v>
      </c>
      <c r="D55" s="54">
        <v>16110</v>
      </c>
      <c r="E55" s="54">
        <v>85559.115000000005</v>
      </c>
      <c r="F55" s="54">
        <v>442.48099999999999</v>
      </c>
      <c r="G55" s="54">
        <v>0</v>
      </c>
      <c r="H55" s="54"/>
      <c r="I55" s="54">
        <v>4447.3829999999998</v>
      </c>
      <c r="J55" s="54"/>
      <c r="K55" s="54"/>
      <c r="L55" s="54"/>
      <c r="M55" s="54"/>
      <c r="N55" s="54">
        <f t="shared" si="0"/>
        <v>157798.44400000002</v>
      </c>
      <c r="P55" s="56"/>
    </row>
    <row r="56" spans="1:16" x14ac:dyDescent="0.2">
      <c r="A56" s="52">
        <v>2012</v>
      </c>
      <c r="B56" s="53">
        <v>1</v>
      </c>
      <c r="C56" s="54">
        <v>50699.966999999997</v>
      </c>
      <c r="D56" s="54">
        <v>16110</v>
      </c>
      <c r="E56" s="54">
        <v>89991.824999999997</v>
      </c>
      <c r="F56" s="54">
        <v>573.01</v>
      </c>
      <c r="G56" s="54">
        <v>0</v>
      </c>
      <c r="H56" s="54"/>
      <c r="I56" s="54">
        <v>4696.8019999999997</v>
      </c>
      <c r="J56" s="54"/>
      <c r="K56" s="54"/>
      <c r="L56" s="54"/>
      <c r="M56" s="54"/>
      <c r="N56" s="54">
        <f t="shared" si="0"/>
        <v>162071.60400000002</v>
      </c>
      <c r="P56" s="56"/>
    </row>
    <row r="57" spans="1:16" x14ac:dyDescent="0.2">
      <c r="A57" s="52">
        <v>2012</v>
      </c>
      <c r="B57" s="53">
        <v>2</v>
      </c>
      <c r="C57" s="54">
        <v>52001.394</v>
      </c>
      <c r="D57" s="54">
        <v>15975</v>
      </c>
      <c r="E57" s="54">
        <v>86884.248000000007</v>
      </c>
      <c r="F57" s="54">
        <v>365.38</v>
      </c>
      <c r="G57" s="54">
        <v>0</v>
      </c>
      <c r="H57" s="54"/>
      <c r="I57" s="54">
        <v>4387.8370000000004</v>
      </c>
      <c r="J57" s="54"/>
      <c r="K57" s="54"/>
      <c r="L57" s="54"/>
      <c r="M57" s="54"/>
      <c r="N57" s="54">
        <f t="shared" si="0"/>
        <v>159613.859</v>
      </c>
      <c r="P57" s="56"/>
    </row>
    <row r="58" spans="1:16" x14ac:dyDescent="0.2">
      <c r="A58" s="52">
        <v>2012</v>
      </c>
      <c r="B58" s="53">
        <v>3</v>
      </c>
      <c r="C58" s="54">
        <v>59426.750999999997</v>
      </c>
      <c r="D58" s="54">
        <v>17100</v>
      </c>
      <c r="E58" s="54">
        <v>97530.347999999998</v>
      </c>
      <c r="F58" s="54">
        <v>568.66899999999998</v>
      </c>
      <c r="G58" s="54">
        <v>0</v>
      </c>
      <c r="H58" s="54"/>
      <c r="I58" s="54">
        <v>4923.1809999999996</v>
      </c>
      <c r="J58" s="54"/>
      <c r="K58" s="54"/>
      <c r="L58" s="54"/>
      <c r="M58" s="54"/>
      <c r="N58" s="54">
        <f t="shared" si="0"/>
        <v>179548.94899999999</v>
      </c>
      <c r="P58" s="56"/>
    </row>
    <row r="59" spans="1:16" x14ac:dyDescent="0.2">
      <c r="A59" s="52">
        <v>2012</v>
      </c>
      <c r="B59" s="53">
        <v>4</v>
      </c>
      <c r="C59" s="54">
        <v>56813.245033112587</v>
      </c>
      <c r="D59" s="54">
        <v>17235</v>
      </c>
      <c r="E59" s="54">
        <v>95089.768262941448</v>
      </c>
      <c r="F59" s="54">
        <v>500.34399999999999</v>
      </c>
      <c r="G59" s="54">
        <v>0</v>
      </c>
      <c r="H59" s="54"/>
      <c r="I59" s="54">
        <v>4983.3242271417157</v>
      </c>
      <c r="J59" s="54"/>
      <c r="K59" s="54"/>
      <c r="L59" s="54"/>
      <c r="M59" s="54"/>
      <c r="N59" s="54">
        <f t="shared" si="0"/>
        <v>174621.68152319576</v>
      </c>
      <c r="P59" s="56"/>
    </row>
    <row r="60" spans="1:16" x14ac:dyDescent="0.2">
      <c r="A60" s="52">
        <v>2012</v>
      </c>
      <c r="B60" s="53">
        <v>5</v>
      </c>
      <c r="C60" s="54">
        <v>65762.341</v>
      </c>
      <c r="D60" s="54">
        <v>20115</v>
      </c>
      <c r="E60" s="54">
        <v>109264.15473627282</v>
      </c>
      <c r="F60" s="54">
        <v>520.57500000000005</v>
      </c>
      <c r="G60" s="54">
        <v>0</v>
      </c>
      <c r="H60" s="54"/>
      <c r="I60" s="54">
        <v>6121.0438671659167</v>
      </c>
      <c r="J60" s="54">
        <v>3589.85</v>
      </c>
      <c r="K60" s="54"/>
      <c r="L60" s="54"/>
      <c r="M60" s="54"/>
      <c r="N60" s="54">
        <f t="shared" si="0"/>
        <v>205372.96460343877</v>
      </c>
      <c r="P60" s="56"/>
    </row>
    <row r="61" spans="1:16" x14ac:dyDescent="0.2">
      <c r="A61" s="52">
        <v>2012</v>
      </c>
      <c r="B61" s="53">
        <v>6</v>
      </c>
      <c r="C61" s="54">
        <v>69687.191999999995</v>
      </c>
      <c r="D61" s="54">
        <v>21060</v>
      </c>
      <c r="E61" s="54">
        <v>105197.076</v>
      </c>
      <c r="F61" s="54">
        <v>532.69100000000003</v>
      </c>
      <c r="G61" s="54">
        <v>0</v>
      </c>
      <c r="H61" s="54"/>
      <c r="I61" s="54">
        <v>5728.7449999999999</v>
      </c>
      <c r="J61" s="54">
        <v>3674.2170000000001</v>
      </c>
      <c r="K61" s="54"/>
      <c r="L61" s="54"/>
      <c r="M61" s="54"/>
      <c r="N61" s="54">
        <f t="shared" si="0"/>
        <v>205879.92099999997</v>
      </c>
      <c r="P61" s="56"/>
    </row>
    <row r="62" spans="1:16" x14ac:dyDescent="0.2">
      <c r="A62" s="52">
        <v>2012</v>
      </c>
      <c r="B62" s="53">
        <v>7</v>
      </c>
      <c r="C62" s="54">
        <v>77143.074929336013</v>
      </c>
      <c r="D62" s="54">
        <v>22140</v>
      </c>
      <c r="E62" s="54">
        <v>113099.62346554556</v>
      </c>
      <c r="F62" s="54">
        <v>551.08500000000004</v>
      </c>
      <c r="G62" s="54">
        <v>0</v>
      </c>
      <c r="H62" s="54"/>
      <c r="I62" s="54">
        <v>6238.9201239816821</v>
      </c>
      <c r="J62" s="54">
        <v>4116.0389621796339</v>
      </c>
      <c r="K62" s="54"/>
      <c r="L62" s="54"/>
      <c r="M62" s="54"/>
      <c r="N62" s="54">
        <f t="shared" si="0"/>
        <v>223288.74248104286</v>
      </c>
      <c r="P62" s="56"/>
    </row>
    <row r="63" spans="1:16" x14ac:dyDescent="0.2">
      <c r="A63" s="52">
        <v>2012</v>
      </c>
      <c r="B63" s="53">
        <v>8</v>
      </c>
      <c r="C63" s="54">
        <v>77510.92</v>
      </c>
      <c r="D63" s="58">
        <v>22815</v>
      </c>
      <c r="E63" s="54">
        <v>115345.071</v>
      </c>
      <c r="F63" s="58">
        <v>497.99200000000002</v>
      </c>
      <c r="G63" s="58">
        <v>0</v>
      </c>
      <c r="H63" s="58"/>
      <c r="I63" s="58">
        <v>6415.799</v>
      </c>
      <c r="J63" s="54">
        <v>3897.069</v>
      </c>
      <c r="K63" s="54"/>
      <c r="L63" s="54"/>
      <c r="M63" s="54"/>
      <c r="N63" s="54">
        <f t="shared" si="0"/>
        <v>226481.85099999997</v>
      </c>
      <c r="P63" s="56"/>
    </row>
    <row r="64" spans="1:16" x14ac:dyDescent="0.2">
      <c r="A64" s="52">
        <v>2012</v>
      </c>
      <c r="B64" s="53">
        <v>9</v>
      </c>
      <c r="C64" s="54">
        <v>67200.520999999993</v>
      </c>
      <c r="D64" s="58">
        <v>21060</v>
      </c>
      <c r="E64" s="54">
        <v>104983.170117042</v>
      </c>
      <c r="F64" s="58">
        <v>479.16399999999999</v>
      </c>
      <c r="G64" s="58">
        <v>0</v>
      </c>
      <c r="H64" s="58"/>
      <c r="I64" s="58">
        <v>5749.07</v>
      </c>
      <c r="J64" s="58">
        <v>3490.9690000000001</v>
      </c>
      <c r="K64" s="58"/>
      <c r="L64" s="58"/>
      <c r="M64" s="58"/>
      <c r="N64" s="54">
        <f t="shared" si="0"/>
        <v>202962.89411704199</v>
      </c>
      <c r="P64" s="56"/>
    </row>
    <row r="65" spans="1:16" x14ac:dyDescent="0.2">
      <c r="A65" s="52">
        <v>2012</v>
      </c>
      <c r="B65" s="53">
        <v>10</v>
      </c>
      <c r="C65" s="54">
        <v>62224.503311258282</v>
      </c>
      <c r="D65" s="58">
        <v>19395</v>
      </c>
      <c r="E65" s="54">
        <v>100007.63579220197</v>
      </c>
      <c r="F65" s="58">
        <v>437.06900000000002</v>
      </c>
      <c r="G65" s="58">
        <v>0</v>
      </c>
      <c r="H65" s="58"/>
      <c r="I65" s="58">
        <v>5337.9445716882938</v>
      </c>
      <c r="J65" s="58">
        <v>3039.8842042482142</v>
      </c>
      <c r="K65" s="58"/>
      <c r="L65" s="58"/>
      <c r="M65" s="58"/>
      <c r="N65" s="54">
        <f t="shared" si="0"/>
        <v>190442.03687939676</v>
      </c>
      <c r="P65" s="56"/>
    </row>
    <row r="66" spans="1:16" x14ac:dyDescent="0.2">
      <c r="A66" s="52">
        <v>2012</v>
      </c>
      <c r="B66" s="53">
        <v>11</v>
      </c>
      <c r="C66" s="54">
        <v>45517.811406238841</v>
      </c>
      <c r="D66" s="58">
        <v>16560</v>
      </c>
      <c r="E66" s="54">
        <v>79468.151715833839</v>
      </c>
      <c r="F66" s="58">
        <v>487.79899999999998</v>
      </c>
      <c r="G66" s="58">
        <v>0</v>
      </c>
      <c r="H66" s="58"/>
      <c r="I66" s="58">
        <v>4122.5100809971245</v>
      </c>
      <c r="J66" s="58">
        <v>2761.0590672933672</v>
      </c>
      <c r="K66" s="58"/>
      <c r="L66" s="58"/>
      <c r="M66" s="58"/>
      <c r="N66" s="54">
        <f t="shared" si="0"/>
        <v>148917.33127036318</v>
      </c>
      <c r="P66" s="56"/>
    </row>
    <row r="67" spans="1:16" x14ac:dyDescent="0.2">
      <c r="A67" s="52">
        <v>2012</v>
      </c>
      <c r="B67" s="53">
        <v>12</v>
      </c>
      <c r="C67" s="54">
        <v>52972.151756650572</v>
      </c>
      <c r="D67" s="58">
        <v>16110</v>
      </c>
      <c r="E67" s="54">
        <v>87506.641904509233</v>
      </c>
      <c r="F67" s="58">
        <v>594.61800000000005</v>
      </c>
      <c r="G67" s="58">
        <v>0</v>
      </c>
      <c r="H67" s="58"/>
      <c r="I67" s="58">
        <v>4579.3830153135004</v>
      </c>
      <c r="J67" s="58">
        <v>3043.755076468025</v>
      </c>
      <c r="K67" s="58"/>
      <c r="L67" s="58"/>
      <c r="M67" s="58"/>
      <c r="N67" s="54">
        <f t="shared" si="0"/>
        <v>164806.54975294133</v>
      </c>
      <c r="P67" s="56"/>
    </row>
    <row r="68" spans="1:16" x14ac:dyDescent="0.2">
      <c r="A68" s="52">
        <v>2013</v>
      </c>
      <c r="B68" s="53">
        <v>1</v>
      </c>
      <c r="C68" s="54">
        <v>55278.136511597055</v>
      </c>
      <c r="D68" s="58">
        <v>16110</v>
      </c>
      <c r="E68" s="54">
        <v>89786.426392106048</v>
      </c>
      <c r="F68" s="58">
        <v>495.65699999999998</v>
      </c>
      <c r="G68" s="58">
        <v>0</v>
      </c>
      <c r="H68" s="58"/>
      <c r="I68" s="58">
        <v>4430.5299867769299</v>
      </c>
      <c r="J68" s="58">
        <v>2945.2308177473742</v>
      </c>
      <c r="K68" s="58"/>
      <c r="L68" s="58"/>
      <c r="M68" s="58"/>
      <c r="N68" s="54">
        <f t="shared" si="0"/>
        <v>169045.98070822741</v>
      </c>
      <c r="P68" s="56"/>
    </row>
    <row r="69" spans="1:16" x14ac:dyDescent="0.2">
      <c r="A69" s="52">
        <v>2013</v>
      </c>
      <c r="B69" s="53">
        <v>2</v>
      </c>
      <c r="C69" s="54">
        <v>50969.71193583608</v>
      </c>
      <c r="D69" s="58">
        <v>15615</v>
      </c>
      <c r="E69" s="54">
        <v>84958.675088521297</v>
      </c>
      <c r="F69" s="58">
        <v>262.108</v>
      </c>
      <c r="G69" s="58">
        <v>0</v>
      </c>
      <c r="H69" s="58"/>
      <c r="I69" s="58">
        <v>4216.1531965523254</v>
      </c>
      <c r="J69" s="58">
        <v>2657.6967411061955</v>
      </c>
      <c r="K69" s="58"/>
      <c r="L69" s="58"/>
      <c r="M69" s="58"/>
      <c r="N69" s="54">
        <f t="shared" si="0"/>
        <v>158679.34496201592</v>
      </c>
      <c r="P69" s="56"/>
    </row>
    <row r="70" spans="1:16" x14ac:dyDescent="0.2">
      <c r="A70" s="52">
        <v>2013</v>
      </c>
      <c r="B70" s="53">
        <v>3</v>
      </c>
      <c r="C70" s="54">
        <v>53074.278308962334</v>
      </c>
      <c r="D70" s="58">
        <v>17100</v>
      </c>
      <c r="E70" s="54">
        <v>92662.203695956079</v>
      </c>
      <c r="F70" s="58">
        <v>399.06799999999998</v>
      </c>
      <c r="G70" s="58">
        <v>0</v>
      </c>
      <c r="H70" s="58"/>
      <c r="I70" s="58">
        <v>4511.5509407255704</v>
      </c>
      <c r="J70" s="58">
        <v>2948.5339202169525</v>
      </c>
      <c r="K70" s="58"/>
      <c r="L70" s="58"/>
      <c r="M70" s="58"/>
      <c r="N70" s="54">
        <f t="shared" si="0"/>
        <v>170695.63486586092</v>
      </c>
      <c r="P70" s="56"/>
    </row>
    <row r="71" spans="1:16" x14ac:dyDescent="0.2">
      <c r="A71" s="52">
        <v>2013</v>
      </c>
      <c r="B71" s="53">
        <v>4</v>
      </c>
      <c r="C71" s="58">
        <v>61920.623679833465</v>
      </c>
      <c r="D71" s="58">
        <v>17235</v>
      </c>
      <c r="E71" s="58">
        <v>101520.4838824886</v>
      </c>
      <c r="F71" s="58">
        <v>563.31700000000001</v>
      </c>
      <c r="G71" s="58">
        <v>0</v>
      </c>
      <c r="H71" s="58"/>
      <c r="I71" s="58">
        <v>5015.6158196515544</v>
      </c>
      <c r="J71" s="58">
        <v>2772.4259640793093</v>
      </c>
      <c r="K71" s="58"/>
      <c r="L71" s="58"/>
      <c r="M71" s="58"/>
      <c r="N71" s="58">
        <f t="shared" si="0"/>
        <v>189027.46634605291</v>
      </c>
      <c r="P71" s="56"/>
    </row>
    <row r="72" spans="1:16" x14ac:dyDescent="0.2">
      <c r="A72" s="52">
        <v>2013</v>
      </c>
      <c r="B72" s="53">
        <v>5</v>
      </c>
      <c r="C72" s="58">
        <v>64215.762405738831</v>
      </c>
      <c r="D72" s="58">
        <v>20115</v>
      </c>
      <c r="E72" s="58">
        <v>102931.97379565096</v>
      </c>
      <c r="F72" s="58">
        <v>547.91300000000001</v>
      </c>
      <c r="G72" s="58">
        <v>0</v>
      </c>
      <c r="H72" s="58"/>
      <c r="I72" s="58">
        <v>5416.7007267145045</v>
      </c>
      <c r="J72" s="58">
        <v>3201.016648104046</v>
      </c>
      <c r="K72" s="58"/>
      <c r="L72" s="58"/>
      <c r="M72" s="58"/>
      <c r="N72" s="58">
        <f t="shared" si="0"/>
        <v>196428.36657620835</v>
      </c>
      <c r="P72" s="56"/>
    </row>
    <row r="73" spans="1:16" x14ac:dyDescent="0.2">
      <c r="A73" s="52">
        <v>2013</v>
      </c>
      <c r="B73" s="53">
        <v>6</v>
      </c>
      <c r="C73" s="58">
        <v>71685.378247100394</v>
      </c>
      <c r="D73" s="58">
        <v>0</v>
      </c>
      <c r="E73" s="58">
        <v>107378.41511970102</v>
      </c>
      <c r="F73" s="58">
        <v>531.08699999999999</v>
      </c>
      <c r="G73" s="58">
        <v>0</v>
      </c>
      <c r="H73" s="58"/>
      <c r="I73" s="58">
        <v>5723.4525108652842</v>
      </c>
      <c r="J73" s="58">
        <v>3746.2911983350436</v>
      </c>
      <c r="K73" s="58"/>
      <c r="L73" s="58"/>
      <c r="M73" s="58"/>
      <c r="N73" s="58">
        <f t="shared" ref="N73:N91" si="1">SUM(C73:K73)</f>
        <v>189064.62407600172</v>
      </c>
      <c r="P73" s="56"/>
    </row>
    <row r="74" spans="1:16" x14ac:dyDescent="0.2">
      <c r="A74" s="52">
        <v>2013</v>
      </c>
      <c r="B74" s="53">
        <v>7</v>
      </c>
      <c r="C74" s="58">
        <v>75399.978615724569</v>
      </c>
      <c r="D74" s="58">
        <v>0</v>
      </c>
      <c r="E74" s="58">
        <v>108944.62694622365</v>
      </c>
      <c r="F74" s="58">
        <v>540.61865999999998</v>
      </c>
      <c r="G74" s="58">
        <v>0</v>
      </c>
      <c r="H74" s="58"/>
      <c r="I74" s="58">
        <v>5654.0406598902682</v>
      </c>
      <c r="J74" s="58">
        <v>3766.6253020786016</v>
      </c>
      <c r="K74" s="58"/>
      <c r="L74" s="58"/>
      <c r="M74" s="58"/>
      <c r="N74" s="58">
        <f t="shared" si="1"/>
        <v>194305.8901839171</v>
      </c>
      <c r="P74" s="56"/>
    </row>
    <row r="75" spans="1:16" x14ac:dyDescent="0.2">
      <c r="A75" s="52">
        <v>2013</v>
      </c>
      <c r="B75" s="53">
        <v>8</v>
      </c>
      <c r="C75" s="58">
        <v>77641.075119904694</v>
      </c>
      <c r="D75" s="58">
        <v>0</v>
      </c>
      <c r="E75" s="58">
        <v>116066.39817520851</v>
      </c>
      <c r="F75" s="58">
        <v>502.01190000000003</v>
      </c>
      <c r="G75" s="58">
        <v>0</v>
      </c>
      <c r="H75" s="58"/>
      <c r="I75" s="58">
        <v>6416.3103488429579</v>
      </c>
      <c r="J75" s="58">
        <v>3922.965878606436</v>
      </c>
      <c r="K75" s="58"/>
      <c r="L75" s="58"/>
      <c r="M75" s="58"/>
      <c r="N75" s="58">
        <f t="shared" si="1"/>
        <v>204548.76142256259</v>
      </c>
      <c r="P75" s="56"/>
    </row>
    <row r="76" spans="1:16" x14ac:dyDescent="0.2">
      <c r="A76" s="52">
        <v>2013</v>
      </c>
      <c r="B76" s="53">
        <v>9</v>
      </c>
      <c r="C76" s="58">
        <v>68405.673961080611</v>
      </c>
      <c r="D76" s="58">
        <v>0</v>
      </c>
      <c r="E76" s="58">
        <v>104907.72481492419</v>
      </c>
      <c r="F76" s="58">
        <v>500.28677999999996</v>
      </c>
      <c r="G76" s="58">
        <v>0</v>
      </c>
      <c r="H76" s="58"/>
      <c r="I76" s="58">
        <v>5734.3011775500026</v>
      </c>
      <c r="J76" s="58">
        <v>3620.5108547538325</v>
      </c>
      <c r="K76" s="58"/>
      <c r="L76" s="58"/>
      <c r="M76" s="58"/>
      <c r="N76" s="58">
        <f t="shared" si="1"/>
        <v>183168.49758830862</v>
      </c>
      <c r="P76" s="56"/>
    </row>
    <row r="77" spans="1:16" x14ac:dyDescent="0.2">
      <c r="A77" s="52">
        <v>2013</v>
      </c>
      <c r="B77" s="53">
        <v>10</v>
      </c>
      <c r="C77" s="58">
        <v>66036.695416636969</v>
      </c>
      <c r="D77" s="58">
        <v>0</v>
      </c>
      <c r="E77" s="58">
        <v>106317.40680019959</v>
      </c>
      <c r="F77" s="58">
        <v>455.32223999999997</v>
      </c>
      <c r="G77" s="58">
        <v>0</v>
      </c>
      <c r="H77" s="58"/>
      <c r="I77" s="58">
        <v>5499.3547912053045</v>
      </c>
      <c r="J77" s="58">
        <v>2964.0968759488965</v>
      </c>
      <c r="K77" s="58"/>
      <c r="L77" s="58"/>
      <c r="M77" s="58"/>
      <c r="N77" s="58">
        <f t="shared" si="1"/>
        <v>181272.87612399078</v>
      </c>
      <c r="P77" s="56"/>
    </row>
    <row r="78" spans="1:16" x14ac:dyDescent="0.2">
      <c r="A78" s="52">
        <v>2013</v>
      </c>
      <c r="B78" s="53">
        <v>11</v>
      </c>
      <c r="C78" s="58">
        <v>55916.605399020402</v>
      </c>
      <c r="D78" s="58">
        <v>0</v>
      </c>
      <c r="E78" s="58">
        <v>93649.224565440978</v>
      </c>
      <c r="F78" s="58">
        <v>453.79331999999999</v>
      </c>
      <c r="G78" s="58">
        <v>0</v>
      </c>
      <c r="H78" s="58"/>
      <c r="I78" s="58">
        <v>4493.9387189187546</v>
      </c>
      <c r="J78" s="58">
        <v>2661.8907088192309</v>
      </c>
      <c r="K78" s="58"/>
      <c r="L78" s="58"/>
      <c r="M78" s="58"/>
      <c r="N78" s="58">
        <f t="shared" si="1"/>
        <v>157175.45271219939</v>
      </c>
      <c r="P78" s="56"/>
    </row>
    <row r="79" spans="1:16" x14ac:dyDescent="0.2">
      <c r="A79" s="52">
        <v>2013</v>
      </c>
      <c r="B79" s="53">
        <v>12</v>
      </c>
      <c r="C79" s="58">
        <v>58140.181053531967</v>
      </c>
      <c r="D79" s="58">
        <v>0</v>
      </c>
      <c r="E79" s="58">
        <v>93356.393389203993</v>
      </c>
      <c r="F79" s="58">
        <v>0</v>
      </c>
      <c r="G79" s="58">
        <v>0</v>
      </c>
      <c r="H79" s="58"/>
      <c r="I79" s="58">
        <v>4642.2964096855567</v>
      </c>
      <c r="J79" s="58">
        <v>2936.5061938137978</v>
      </c>
      <c r="K79" s="58"/>
      <c r="L79" s="58"/>
      <c r="M79" s="58"/>
      <c r="N79" s="58">
        <f t="shared" si="1"/>
        <v>159075.37704623531</v>
      </c>
      <c r="P79" s="56"/>
    </row>
    <row r="80" spans="1:16" x14ac:dyDescent="0.2">
      <c r="A80" s="52">
        <v>2014</v>
      </c>
      <c r="B80" s="53">
        <v>1</v>
      </c>
      <c r="C80" s="59">
        <v>53789.683053531968</v>
      </c>
      <c r="D80" s="59">
        <v>0</v>
      </c>
      <c r="E80" s="59">
        <v>302663.98175208498</v>
      </c>
      <c r="F80" s="59">
        <v>0</v>
      </c>
      <c r="G80" s="59">
        <v>0</v>
      </c>
      <c r="H80" s="59">
        <v>0</v>
      </c>
      <c r="I80" s="59">
        <v>5124.569409685555</v>
      </c>
      <c r="J80" s="59">
        <v>3598.7401938137978</v>
      </c>
      <c r="K80" s="59">
        <v>16537</v>
      </c>
      <c r="L80" s="59"/>
      <c r="M80" s="59"/>
      <c r="N80" s="59">
        <f t="shared" si="1"/>
        <v>381713.97440911632</v>
      </c>
      <c r="O80" s="60"/>
    </row>
    <row r="81" spans="1:15" x14ac:dyDescent="0.2">
      <c r="A81" s="52">
        <v>2014</v>
      </c>
      <c r="B81" s="53">
        <v>2</v>
      </c>
      <c r="C81" s="59">
        <v>55279.361545482316</v>
      </c>
      <c r="D81" s="59">
        <v>0</v>
      </c>
      <c r="E81" s="59">
        <v>247855.38629166124</v>
      </c>
      <c r="F81" s="59">
        <v>0</v>
      </c>
      <c r="G81" s="59">
        <v>0</v>
      </c>
      <c r="H81" s="59">
        <v>18635</v>
      </c>
      <c r="I81" s="59">
        <v>4132.2357440350515</v>
      </c>
      <c r="J81" s="59">
        <v>2923.0439027417733</v>
      </c>
      <c r="K81" s="59">
        <v>15456</v>
      </c>
      <c r="L81" s="59"/>
      <c r="M81" s="59"/>
      <c r="N81" s="59">
        <f t="shared" si="1"/>
        <v>344281.02748392033</v>
      </c>
      <c r="O81" s="60"/>
    </row>
    <row r="82" spans="1:15" x14ac:dyDescent="0.2">
      <c r="A82" s="52">
        <v>2014</v>
      </c>
      <c r="B82" s="53">
        <v>3</v>
      </c>
      <c r="C82" s="59">
        <v>60007.115803946937</v>
      </c>
      <c r="D82" s="59">
        <v>0</v>
      </c>
      <c r="E82" s="59">
        <v>277647.81523986027</v>
      </c>
      <c r="F82" s="59">
        <v>0</v>
      </c>
      <c r="G82" s="59">
        <v>0</v>
      </c>
      <c r="H82" s="59">
        <v>14868</v>
      </c>
      <c r="I82" s="59">
        <v>4021.6145055988081</v>
      </c>
      <c r="J82" s="59">
        <v>2594.3847094808966</v>
      </c>
      <c r="K82" s="59">
        <v>16997</v>
      </c>
      <c r="L82" s="59"/>
      <c r="M82" s="59"/>
      <c r="N82" s="59">
        <f t="shared" si="1"/>
        <v>376135.93025888689</v>
      </c>
      <c r="O82" s="60"/>
    </row>
    <row r="83" spans="1:15" x14ac:dyDescent="0.2">
      <c r="A83" s="52">
        <v>2014</v>
      </c>
      <c r="B83" s="53">
        <v>4</v>
      </c>
      <c r="C83" s="59">
        <v>62174.597000000002</v>
      </c>
      <c r="D83" s="59">
        <v>0</v>
      </c>
      <c r="E83" s="59">
        <v>311518.40575135191</v>
      </c>
      <c r="F83" s="59">
        <v>0</v>
      </c>
      <c r="G83" s="59">
        <v>0</v>
      </c>
      <c r="H83" s="59">
        <v>7200</v>
      </c>
      <c r="I83" s="59">
        <v>5396.7403632383848</v>
      </c>
      <c r="J83" s="59">
        <v>2558.409262151109</v>
      </c>
      <c r="K83" s="59">
        <v>15387</v>
      </c>
      <c r="L83" s="59"/>
      <c r="M83" s="59"/>
      <c r="N83" s="59">
        <f t="shared" si="1"/>
        <v>404235.1523767414</v>
      </c>
      <c r="O83" s="60"/>
    </row>
    <row r="84" spans="1:15" x14ac:dyDescent="0.2">
      <c r="A84" s="52">
        <v>2014</v>
      </c>
      <c r="B84" s="53">
        <v>5</v>
      </c>
      <c r="C84" s="59">
        <v>69701.235000000001</v>
      </c>
      <c r="D84" s="59">
        <v>0</v>
      </c>
      <c r="E84" s="59">
        <v>346316.90070568124</v>
      </c>
      <c r="F84" s="59">
        <v>0</v>
      </c>
      <c r="G84" s="59">
        <v>0</v>
      </c>
      <c r="H84" s="59">
        <v>14775</v>
      </c>
      <c r="I84" s="59">
        <v>5912.6414068960285</v>
      </c>
      <c r="J84" s="59">
        <v>2856.3084321532915</v>
      </c>
      <c r="K84" s="59">
        <v>16790</v>
      </c>
      <c r="L84" s="59"/>
      <c r="M84" s="59"/>
      <c r="N84" s="59">
        <f t="shared" si="1"/>
        <v>456352.08554473054</v>
      </c>
      <c r="O84" s="60"/>
    </row>
    <row r="85" spans="1:15" x14ac:dyDescent="0.2">
      <c r="A85" s="52">
        <v>2014</v>
      </c>
      <c r="B85" s="53">
        <v>6</v>
      </c>
      <c r="C85" s="61">
        <v>74290.361000000004</v>
      </c>
      <c r="D85" s="61">
        <v>0</v>
      </c>
      <c r="E85" s="62">
        <v>361951.71226013481</v>
      </c>
      <c r="F85" s="61">
        <v>0</v>
      </c>
      <c r="G85" s="62">
        <v>81900</v>
      </c>
      <c r="H85" s="62">
        <v>23090</v>
      </c>
      <c r="I85" s="62">
        <v>5789.2380307687336</v>
      </c>
      <c r="J85" s="62">
        <v>4003.3649859109446</v>
      </c>
      <c r="K85" s="62">
        <v>16560</v>
      </c>
      <c r="L85" s="62"/>
      <c r="M85" s="62"/>
      <c r="N85" s="61">
        <f t="shared" si="1"/>
        <v>567584.67627681443</v>
      </c>
      <c r="O85" s="60"/>
    </row>
    <row r="86" spans="1:15" x14ac:dyDescent="0.2">
      <c r="A86" s="52">
        <v>2014</v>
      </c>
      <c r="B86" s="53">
        <v>7</v>
      </c>
      <c r="C86" s="61">
        <v>83182.856999999989</v>
      </c>
      <c r="D86" s="61">
        <v>0</v>
      </c>
      <c r="E86" s="62">
        <v>342204.55535516626</v>
      </c>
      <c r="F86" s="61">
        <v>0</v>
      </c>
      <c r="G86" s="62">
        <v>90850</v>
      </c>
      <c r="H86" s="62">
        <v>24575</v>
      </c>
      <c r="I86" s="62">
        <v>6401.7082499392218</v>
      </c>
      <c r="J86" s="62">
        <v>3991.8651475950396</v>
      </c>
      <c r="K86" s="62">
        <v>17112</v>
      </c>
      <c r="L86" s="62"/>
      <c r="M86" s="62"/>
      <c r="N86" s="61">
        <f t="shared" si="1"/>
        <v>568317.9857527006</v>
      </c>
      <c r="O86" s="60"/>
    </row>
    <row r="87" spans="1:15" x14ac:dyDescent="0.2">
      <c r="A87" s="52">
        <v>2014</v>
      </c>
      <c r="B87" s="53">
        <v>8</v>
      </c>
      <c r="C87" s="61">
        <v>85591.366999999998</v>
      </c>
      <c r="D87" s="61">
        <v>0</v>
      </c>
      <c r="E87" s="62">
        <v>364790.11742237484</v>
      </c>
      <c r="F87" s="61">
        <v>0</v>
      </c>
      <c r="G87" s="62">
        <v>67200</v>
      </c>
      <c r="H87" s="62">
        <v>26040</v>
      </c>
      <c r="I87" s="62">
        <v>6416.0546744214789</v>
      </c>
      <c r="J87" s="62">
        <v>3910.017439303218</v>
      </c>
      <c r="K87" s="62">
        <v>16386.4512</v>
      </c>
      <c r="L87" s="62"/>
      <c r="M87" s="62"/>
      <c r="N87" s="61">
        <f t="shared" si="1"/>
        <v>570334.00773609953</v>
      </c>
      <c r="O87" s="60"/>
    </row>
    <row r="88" spans="1:15" x14ac:dyDescent="0.2">
      <c r="A88" s="52">
        <v>2014</v>
      </c>
      <c r="B88" s="53">
        <v>9</v>
      </c>
      <c r="C88" s="61">
        <v>78163.707818324358</v>
      </c>
      <c r="D88" s="61">
        <v>0</v>
      </c>
      <c r="E88" s="62">
        <v>343543.47498690285</v>
      </c>
      <c r="F88" s="61">
        <v>0</v>
      </c>
      <c r="G88" s="62">
        <v>70400</v>
      </c>
      <c r="H88" s="62">
        <v>18000</v>
      </c>
      <c r="I88" s="62">
        <v>5741.6855887750007</v>
      </c>
      <c r="J88" s="62">
        <v>3555.7399273769161</v>
      </c>
      <c r="K88" s="62">
        <v>15857.856</v>
      </c>
      <c r="L88" s="62"/>
      <c r="M88" s="62"/>
      <c r="N88" s="61">
        <f t="shared" si="1"/>
        <v>535262.4643213792</v>
      </c>
      <c r="O88" s="60"/>
    </row>
    <row r="89" spans="1:15" x14ac:dyDescent="0.2">
      <c r="A89" s="52">
        <v>2014</v>
      </c>
      <c r="B89" s="53">
        <v>10</v>
      </c>
      <c r="C89" s="61">
        <v>67326.908135457619</v>
      </c>
      <c r="D89" s="61">
        <v>0</v>
      </c>
      <c r="E89" s="62">
        <v>310293.86952213506</v>
      </c>
      <c r="F89" s="61">
        <v>0</v>
      </c>
      <c r="G89" s="62">
        <v>73600</v>
      </c>
      <c r="H89" s="62">
        <v>14880</v>
      </c>
      <c r="I89" s="62">
        <v>5418.6496814467991</v>
      </c>
      <c r="J89" s="62">
        <v>3001.9905400985554</v>
      </c>
      <c r="K89" s="62">
        <v>16386.4512</v>
      </c>
      <c r="L89" s="62"/>
      <c r="M89" s="62"/>
      <c r="N89" s="61">
        <f t="shared" si="1"/>
        <v>490907.86907913804</v>
      </c>
      <c r="O89" s="60"/>
    </row>
    <row r="90" spans="1:15" x14ac:dyDescent="0.2">
      <c r="A90" s="52">
        <v>2014</v>
      </c>
      <c r="B90" s="53">
        <v>11</v>
      </c>
      <c r="C90" s="61">
        <v>61597.805498658432</v>
      </c>
      <c r="D90" s="61">
        <v>0</v>
      </c>
      <c r="E90" s="62">
        <v>269140.01409555157</v>
      </c>
      <c r="F90" s="61">
        <v>0</v>
      </c>
      <c r="G90" s="62">
        <v>64000</v>
      </c>
      <c r="H90" s="62">
        <v>7200</v>
      </c>
      <c r="I90" s="62">
        <v>4308.2243999579396</v>
      </c>
      <c r="J90" s="62">
        <v>2711.4748880562993</v>
      </c>
      <c r="K90" s="62">
        <v>15857.856</v>
      </c>
      <c r="L90" s="62"/>
      <c r="M90" s="62"/>
      <c r="N90" s="61">
        <f t="shared" si="1"/>
        <v>424815.37488222425</v>
      </c>
      <c r="O90" s="60"/>
    </row>
    <row r="91" spans="1:15" x14ac:dyDescent="0.2">
      <c r="A91" s="52">
        <v>2014</v>
      </c>
      <c r="B91" s="53">
        <v>12</v>
      </c>
      <c r="C91" s="61">
        <v>49859.15557238421</v>
      </c>
      <c r="D91" s="61">
        <v>0</v>
      </c>
      <c r="E91" s="62">
        <v>273410.84327402711</v>
      </c>
      <c r="F91" s="61">
        <v>0</v>
      </c>
      <c r="G91" s="62">
        <v>73600</v>
      </c>
      <c r="H91" s="62">
        <v>14880</v>
      </c>
      <c r="I91" s="62">
        <v>4610.8397124995281</v>
      </c>
      <c r="J91" s="62">
        <v>2990.1306351409112</v>
      </c>
      <c r="K91" s="62">
        <v>16386.4512</v>
      </c>
      <c r="L91" s="62"/>
      <c r="M91" s="62"/>
      <c r="N91" s="61">
        <f t="shared" si="1"/>
        <v>435737.42039405176</v>
      </c>
      <c r="O91" s="60"/>
    </row>
    <row r="92" spans="1:15" s="67" customFormat="1" ht="12" x14ac:dyDescent="0.25">
      <c r="A92" s="63" t="s">
        <v>41</v>
      </c>
      <c r="B92" s="64"/>
      <c r="C92" s="65">
        <f>SUM(C80:C91)</f>
        <v>800964.15442778589</v>
      </c>
      <c r="D92" s="65">
        <f t="shared" ref="D92:N92" si="2">SUM(D80:D91)</f>
        <v>0</v>
      </c>
      <c r="E92" s="65">
        <f t="shared" si="2"/>
        <v>3751337.076656932</v>
      </c>
      <c r="F92" s="65">
        <f t="shared" si="2"/>
        <v>0</v>
      </c>
      <c r="G92" s="65">
        <f t="shared" si="2"/>
        <v>521550</v>
      </c>
      <c r="H92" s="65">
        <f t="shared" si="2"/>
        <v>184143</v>
      </c>
      <c r="I92" s="65">
        <f t="shared" si="2"/>
        <v>63274.201767262522</v>
      </c>
      <c r="J92" s="65">
        <f t="shared" si="2"/>
        <v>38695.470063822751</v>
      </c>
      <c r="K92" s="65">
        <f t="shared" si="2"/>
        <v>195714.06560000003</v>
      </c>
      <c r="L92" s="65"/>
      <c r="M92" s="65"/>
      <c r="N92" s="65">
        <f t="shared" si="2"/>
        <v>5555677.9685158031</v>
      </c>
      <c r="O92" s="66"/>
    </row>
    <row r="93" spans="1:15" x14ac:dyDescent="0.2">
      <c r="A93" s="68">
        <f t="shared" ref="A93:A104" si="3">+A80+1</f>
        <v>2015</v>
      </c>
      <c r="B93" s="69">
        <v>1</v>
      </c>
      <c r="C93" s="70">
        <v>55893.767999999996</v>
      </c>
      <c r="D93" s="70">
        <v>0</v>
      </c>
      <c r="E93" s="70">
        <v>270576.53929652547</v>
      </c>
      <c r="F93" s="70">
        <v>0</v>
      </c>
      <c r="G93" s="70">
        <v>73250</v>
      </c>
      <c r="H93" s="70">
        <v>23405</v>
      </c>
      <c r="I93" s="70">
        <v>4758.6501985440973</v>
      </c>
      <c r="J93" s="70">
        <v>2854.7034059911311</v>
      </c>
      <c r="K93" s="70">
        <v>12284.608</v>
      </c>
      <c r="L93" s="70">
        <v>0</v>
      </c>
      <c r="M93" s="70"/>
      <c r="N93" s="70">
        <f>SUM(C93:M93)</f>
        <v>443023.26890106068</v>
      </c>
      <c r="O93" s="60"/>
    </row>
    <row r="94" spans="1:15" x14ac:dyDescent="0.2">
      <c r="A94" s="68">
        <f t="shared" si="3"/>
        <v>2015</v>
      </c>
      <c r="B94" s="69">
        <v>2</v>
      </c>
      <c r="C94" s="70">
        <v>48914.218000000001</v>
      </c>
      <c r="D94" s="70">
        <v>0</v>
      </c>
      <c r="E94" s="70">
        <v>301035.69455627701</v>
      </c>
      <c r="F94" s="70">
        <v>0</v>
      </c>
      <c r="G94" s="70">
        <v>85800</v>
      </c>
      <c r="H94" s="70">
        <v>21900</v>
      </c>
      <c r="I94" s="70">
        <v>1891.0991284847378</v>
      </c>
      <c r="J94" s="70">
        <v>3125.6857217388688</v>
      </c>
      <c r="K94" s="70">
        <v>14177.11</v>
      </c>
      <c r="L94" s="70">
        <v>0</v>
      </c>
      <c r="M94" s="70"/>
      <c r="N94" s="70">
        <f t="shared" ref="N94:N104" si="4">SUM(C94:M94)</f>
        <v>476843.80740650056</v>
      </c>
      <c r="O94" s="60"/>
    </row>
    <row r="95" spans="1:15" ht="12" x14ac:dyDescent="0.25">
      <c r="A95" s="68">
        <f t="shared" si="3"/>
        <v>2015</v>
      </c>
      <c r="B95" s="69">
        <v>3</v>
      </c>
      <c r="C95" s="70">
        <v>66651.542000000016</v>
      </c>
      <c r="D95" s="70">
        <v>0</v>
      </c>
      <c r="E95" s="70">
        <v>304886.05383588315</v>
      </c>
      <c r="F95" s="70">
        <v>0</v>
      </c>
      <c r="G95" s="70">
        <v>111860</v>
      </c>
      <c r="H95" s="70">
        <v>14690</v>
      </c>
      <c r="I95" s="70">
        <v>7271.0262253584497</v>
      </c>
      <c r="J95" s="70">
        <v>3177.2140875774903</v>
      </c>
      <c r="K95" s="70">
        <v>13087.405999999997</v>
      </c>
      <c r="L95" s="70">
        <v>0</v>
      </c>
      <c r="M95" s="70"/>
      <c r="N95" s="70">
        <f t="shared" si="4"/>
        <v>521623.24214881909</v>
      </c>
      <c r="O95" s="71" t="s">
        <v>42</v>
      </c>
    </row>
    <row r="96" spans="1:15" ht="12" x14ac:dyDescent="0.25">
      <c r="A96" s="68">
        <f t="shared" si="3"/>
        <v>2015</v>
      </c>
      <c r="B96" s="69">
        <v>4</v>
      </c>
      <c r="C96" s="70">
        <v>71298.913</v>
      </c>
      <c r="D96" s="70">
        <v>0</v>
      </c>
      <c r="E96" s="70">
        <v>335684.37210155645</v>
      </c>
      <c r="F96" s="70">
        <v>0</v>
      </c>
      <c r="G96" s="70">
        <v>125830</v>
      </c>
      <c r="H96" s="70">
        <v>14400</v>
      </c>
      <c r="I96" s="70">
        <v>5562.312992333108</v>
      </c>
      <c r="J96" s="70">
        <v>2118.9420340686947</v>
      </c>
      <c r="K96" s="70">
        <v>16697.978999999999</v>
      </c>
      <c r="L96" s="70">
        <v>0</v>
      </c>
      <c r="M96" s="70"/>
      <c r="N96" s="70">
        <f t="shared" si="4"/>
        <v>571592.51912795834</v>
      </c>
      <c r="O96" s="72" t="s">
        <v>43</v>
      </c>
    </row>
    <row r="97" spans="1:15" ht="12" x14ac:dyDescent="0.25">
      <c r="A97" s="68">
        <f t="shared" si="3"/>
        <v>2015</v>
      </c>
      <c r="B97" s="69">
        <v>5</v>
      </c>
      <c r="C97" s="70">
        <v>72522.712999999989</v>
      </c>
      <c r="D97" s="70">
        <v>0</v>
      </c>
      <c r="E97" s="70">
        <v>363433.20049330872</v>
      </c>
      <c r="F97" s="70">
        <v>0</v>
      </c>
      <c r="G97" s="70">
        <v>113525</v>
      </c>
      <c r="H97" s="70">
        <v>18285</v>
      </c>
      <c r="I97" s="70">
        <v>6014.8991004178788</v>
      </c>
      <c r="J97" s="70">
        <v>3481.674325252809</v>
      </c>
      <c r="K97" s="70">
        <v>20002.003000000004</v>
      </c>
      <c r="L97" s="70">
        <v>0</v>
      </c>
      <c r="M97" s="70"/>
      <c r="N97" s="70">
        <f t="shared" si="4"/>
        <v>597264.48991897935</v>
      </c>
      <c r="O97" s="166">
        <f>+'NEW NEL,SALES,Unbilled ST'!E159*1000</f>
        <v>114266537980.59317</v>
      </c>
    </row>
    <row r="98" spans="1:15" x14ac:dyDescent="0.2">
      <c r="A98" s="68">
        <f t="shared" si="3"/>
        <v>2015</v>
      </c>
      <c r="B98" s="69">
        <v>6</v>
      </c>
      <c r="C98" s="70">
        <v>76756.249999999985</v>
      </c>
      <c r="D98" s="70">
        <v>0</v>
      </c>
      <c r="E98" s="70">
        <v>363754.52057248855</v>
      </c>
      <c r="F98" s="70">
        <v>0</v>
      </c>
      <c r="G98" s="70">
        <v>115975</v>
      </c>
      <c r="H98" s="70">
        <v>26070</v>
      </c>
      <c r="I98" s="70">
        <v>6068.0906072946518</v>
      </c>
      <c r="J98" s="70">
        <v>3690.9136656444712</v>
      </c>
      <c r="K98" s="70">
        <v>21595.621000000006</v>
      </c>
      <c r="L98" s="70">
        <v>0</v>
      </c>
      <c r="M98" s="70"/>
      <c r="N98" s="70">
        <f t="shared" si="4"/>
        <v>613910.39584542776</v>
      </c>
      <c r="O98" s="73"/>
    </row>
    <row r="99" spans="1:15" ht="12" x14ac:dyDescent="0.25">
      <c r="A99" s="68">
        <f t="shared" si="3"/>
        <v>2015</v>
      </c>
      <c r="B99" s="69">
        <v>7</v>
      </c>
      <c r="C99" s="70">
        <v>87703.695000000022</v>
      </c>
      <c r="D99" s="70">
        <v>0</v>
      </c>
      <c r="E99" s="70">
        <v>389609.56643043342</v>
      </c>
      <c r="F99" s="70">
        <v>0</v>
      </c>
      <c r="G99" s="70">
        <v>144250</v>
      </c>
      <c r="H99" s="70">
        <v>29660</v>
      </c>
      <c r="I99" s="70">
        <v>6157.5820506803384</v>
      </c>
      <c r="J99" s="70">
        <v>3999.2680194534855</v>
      </c>
      <c r="K99" s="70">
        <v>22495.288999999997</v>
      </c>
      <c r="L99" s="70">
        <v>0</v>
      </c>
      <c r="M99" s="70"/>
      <c r="N99" s="70">
        <f t="shared" si="4"/>
        <v>683875.40050056728</v>
      </c>
      <c r="O99" s="74" t="s">
        <v>44</v>
      </c>
    </row>
    <row r="100" spans="1:15" ht="12" x14ac:dyDescent="0.25">
      <c r="A100" s="68">
        <f t="shared" si="3"/>
        <v>2015</v>
      </c>
      <c r="B100" s="69">
        <v>8</v>
      </c>
      <c r="C100" s="70">
        <v>84789.614446202409</v>
      </c>
      <c r="D100" s="70">
        <v>0</v>
      </c>
      <c r="E100" s="70">
        <v>366364.25569662271</v>
      </c>
      <c r="F100" s="70">
        <v>0</v>
      </c>
      <c r="G100" s="70">
        <v>96050</v>
      </c>
      <c r="H100" s="70">
        <v>33480</v>
      </c>
      <c r="I100" s="70">
        <v>6306.8821142622819</v>
      </c>
      <c r="J100" s="70">
        <v>3873.152461449793</v>
      </c>
      <c r="K100" s="70">
        <v>28556.690733999956</v>
      </c>
      <c r="L100" s="70">
        <v>2803</v>
      </c>
      <c r="M100" s="70"/>
      <c r="N100" s="70">
        <f t="shared" si="4"/>
        <v>622223.59545253729</v>
      </c>
      <c r="O100" s="166">
        <f>+O97-(N105*1000)</f>
        <v>107852754056.90466</v>
      </c>
    </row>
    <row r="101" spans="1:15" x14ac:dyDescent="0.2">
      <c r="A101" s="68">
        <f t="shared" si="3"/>
        <v>2015</v>
      </c>
      <c r="B101" s="69">
        <v>9</v>
      </c>
      <c r="C101" s="70">
        <v>72614.355987308183</v>
      </c>
      <c r="D101" s="70">
        <v>0</v>
      </c>
      <c r="E101" s="70">
        <v>345994.38642515155</v>
      </c>
      <c r="F101" s="70">
        <v>0</v>
      </c>
      <c r="G101" s="70">
        <v>91130</v>
      </c>
      <c r="H101" s="70">
        <v>21600</v>
      </c>
      <c r="I101" s="70">
        <v>6269.8949971897364</v>
      </c>
      <c r="J101" s="70">
        <v>3703.0504871801336</v>
      </c>
      <c r="K101" s="70">
        <v>27811.956985999961</v>
      </c>
      <c r="L101" s="70">
        <v>978</v>
      </c>
      <c r="M101" s="70"/>
      <c r="N101" s="70">
        <f t="shared" si="4"/>
        <v>570101.64488282963</v>
      </c>
      <c r="O101" s="73"/>
    </row>
    <row r="102" spans="1:15" ht="12" x14ac:dyDescent="0.25">
      <c r="A102" s="68">
        <f t="shared" si="3"/>
        <v>2015</v>
      </c>
      <c r="B102" s="69">
        <v>10</v>
      </c>
      <c r="C102" s="70">
        <v>67065.214001382061</v>
      </c>
      <c r="D102" s="70">
        <v>0</v>
      </c>
      <c r="E102" s="70">
        <v>313843.15266004909</v>
      </c>
      <c r="F102" s="70">
        <v>0</v>
      </c>
      <c r="G102" s="70">
        <v>87075</v>
      </c>
      <c r="H102" s="70">
        <v>14880</v>
      </c>
      <c r="I102" s="70">
        <v>5407.5176485505981</v>
      </c>
      <c r="J102" s="70">
        <v>3090.8653144666478</v>
      </c>
      <c r="K102" s="70">
        <v>23220.03601499998</v>
      </c>
      <c r="L102" s="70">
        <v>149</v>
      </c>
      <c r="M102" s="70"/>
      <c r="N102" s="70">
        <f t="shared" si="4"/>
        <v>514730.78563944838</v>
      </c>
      <c r="O102" s="74" t="s">
        <v>45</v>
      </c>
    </row>
    <row r="103" spans="1:15" ht="12" x14ac:dyDescent="0.25">
      <c r="A103" s="68">
        <f t="shared" si="3"/>
        <v>2015</v>
      </c>
      <c r="B103" s="69">
        <v>11</v>
      </c>
      <c r="C103" s="70">
        <v>55372.932019007938</v>
      </c>
      <c r="D103" s="70">
        <v>0</v>
      </c>
      <c r="E103" s="70">
        <v>273964.67858190584</v>
      </c>
      <c r="F103" s="70">
        <v>0</v>
      </c>
      <c r="G103" s="70">
        <v>44020</v>
      </c>
      <c r="H103" s="70">
        <v>10800</v>
      </c>
      <c r="I103" s="70">
        <v>4086.6143911555287</v>
      </c>
      <c r="J103" s="70">
        <v>2536.4217497262571</v>
      </c>
      <c r="K103" s="70">
        <v>17586.602599499987</v>
      </c>
      <c r="L103" s="70">
        <v>0</v>
      </c>
      <c r="M103" s="70"/>
      <c r="N103" s="70">
        <f t="shared" si="4"/>
        <v>408367.24934129551</v>
      </c>
      <c r="O103" s="166">
        <f>+N105*1000</f>
        <v>6413783923.6885118</v>
      </c>
    </row>
    <row r="104" spans="1:15" x14ac:dyDescent="0.2">
      <c r="A104" s="68">
        <f t="shared" si="3"/>
        <v>2015</v>
      </c>
      <c r="B104" s="69">
        <v>12</v>
      </c>
      <c r="C104" s="70">
        <v>56986.291477158251</v>
      </c>
      <c r="D104" s="70">
        <v>0</v>
      </c>
      <c r="E104" s="70">
        <v>278690.86105160962</v>
      </c>
      <c r="F104" s="70">
        <v>0</v>
      </c>
      <c r="G104" s="70">
        <v>13575</v>
      </c>
      <c r="H104" s="70">
        <v>14880</v>
      </c>
      <c r="I104" s="70">
        <v>4533.4603360490783</v>
      </c>
      <c r="J104" s="70">
        <v>2930.2513967729765</v>
      </c>
      <c r="K104" s="70">
        <v>18631.660261500016</v>
      </c>
      <c r="L104" s="70">
        <v>0</v>
      </c>
      <c r="M104" s="70"/>
      <c r="N104" s="70">
        <f t="shared" si="4"/>
        <v>390227.52452308999</v>
      </c>
    </row>
    <row r="105" spans="1:15" s="67" customFormat="1" ht="12" x14ac:dyDescent="0.25">
      <c r="A105" s="63" t="s">
        <v>41</v>
      </c>
      <c r="B105" s="64"/>
      <c r="C105" s="65">
        <f>SUM(C93:C104)</f>
        <v>816569.50693105895</v>
      </c>
      <c r="D105" s="65">
        <f t="shared" ref="D105:N105" si="5">SUM(D93:D104)</f>
        <v>0</v>
      </c>
      <c r="E105" s="65">
        <f t="shared" si="5"/>
        <v>3907837.2817018116</v>
      </c>
      <c r="F105" s="65">
        <f t="shared" si="5"/>
        <v>0</v>
      </c>
      <c r="G105" s="65">
        <f t="shared" si="5"/>
        <v>1102340</v>
      </c>
      <c r="H105" s="65">
        <f t="shared" si="5"/>
        <v>244050</v>
      </c>
      <c r="I105" s="65">
        <f t="shared" si="5"/>
        <v>64328.029790320485</v>
      </c>
      <c r="J105" s="65">
        <f t="shared" si="5"/>
        <v>38582.142669322755</v>
      </c>
      <c r="K105" s="65">
        <f t="shared" si="5"/>
        <v>236146.96259599988</v>
      </c>
      <c r="L105" s="65">
        <f t="shared" si="5"/>
        <v>3930</v>
      </c>
      <c r="M105" s="65">
        <f t="shared" si="5"/>
        <v>0</v>
      </c>
      <c r="N105" s="65">
        <f t="shared" si="5"/>
        <v>6413783.9236885123</v>
      </c>
      <c r="O105" s="75"/>
    </row>
    <row r="106" spans="1:15" x14ac:dyDescent="0.2">
      <c r="A106" s="68">
        <f t="shared" ref="A106:A117" si="6">+A93+1</f>
        <v>2016</v>
      </c>
      <c r="B106" s="69">
        <v>1</v>
      </c>
      <c r="C106" s="70">
        <v>56207.637395501188</v>
      </c>
      <c r="D106" s="70">
        <v>0</v>
      </c>
      <c r="E106" s="70">
        <v>279779.94199999998</v>
      </c>
      <c r="F106" s="70">
        <v>0</v>
      </c>
      <c r="G106" s="70">
        <v>73250</v>
      </c>
      <c r="H106" s="70">
        <v>29760</v>
      </c>
      <c r="I106" s="70">
        <v>4941.6098041148261</v>
      </c>
      <c r="J106" s="70">
        <v>3226.7217999024642</v>
      </c>
      <c r="K106" s="70">
        <v>19158.070717499995</v>
      </c>
      <c r="L106" s="70">
        <v>72</v>
      </c>
      <c r="M106" s="70">
        <v>76</v>
      </c>
      <c r="N106" s="70">
        <f t="shared" ref="N106:N117" si="7">SUM(C106:M106)</f>
        <v>466471.98171701847</v>
      </c>
      <c r="O106" s="60"/>
    </row>
    <row r="107" spans="1:15" x14ac:dyDescent="0.2">
      <c r="A107" s="68">
        <f t="shared" si="6"/>
        <v>2016</v>
      </c>
      <c r="B107" s="69">
        <v>2</v>
      </c>
      <c r="C107" s="70">
        <v>53000.332000697315</v>
      </c>
      <c r="D107" s="70">
        <v>0</v>
      </c>
      <c r="E107" s="70">
        <v>271689.087</v>
      </c>
      <c r="F107" s="70">
        <v>0</v>
      </c>
      <c r="G107" s="70">
        <v>85800</v>
      </c>
      <c r="H107" s="70">
        <v>27840</v>
      </c>
      <c r="I107" s="70">
        <v>3011.6674362598947</v>
      </c>
      <c r="J107" s="70">
        <v>3024.364812240321</v>
      </c>
      <c r="K107" s="70">
        <v>18016.16909950001</v>
      </c>
      <c r="L107" s="70">
        <v>0</v>
      </c>
      <c r="M107" s="70">
        <v>0</v>
      </c>
      <c r="N107" s="70">
        <f t="shared" si="7"/>
        <v>462381.62034869753</v>
      </c>
      <c r="O107" s="60"/>
    </row>
    <row r="108" spans="1:15" ht="12" x14ac:dyDescent="0.25">
      <c r="A108" s="68">
        <f t="shared" si="6"/>
        <v>2016</v>
      </c>
      <c r="B108" s="69">
        <v>3</v>
      </c>
      <c r="C108" s="70">
        <v>60565.663296123232</v>
      </c>
      <c r="D108" s="70">
        <v>0</v>
      </c>
      <c r="E108" s="70">
        <v>322430.74699999997</v>
      </c>
      <c r="F108" s="70">
        <v>0</v>
      </c>
      <c r="G108" s="70">
        <v>111860</v>
      </c>
      <c r="H108" s="70">
        <v>18600</v>
      </c>
      <c r="I108" s="70">
        <v>5646.3203654786284</v>
      </c>
      <c r="J108" s="70">
        <v>2885.7993985291932</v>
      </c>
      <c r="K108" s="70">
        <v>18348.208477499997</v>
      </c>
      <c r="L108" s="70">
        <v>0</v>
      </c>
      <c r="M108" s="70">
        <v>0</v>
      </c>
      <c r="N108" s="70">
        <f t="shared" si="7"/>
        <v>540336.738537631</v>
      </c>
      <c r="O108" s="71" t="s">
        <v>42</v>
      </c>
    </row>
    <row r="109" spans="1:15" ht="12" x14ac:dyDescent="0.25">
      <c r="A109" s="68">
        <f t="shared" si="6"/>
        <v>2016</v>
      </c>
      <c r="B109" s="69">
        <v>4</v>
      </c>
      <c r="C109" s="70">
        <v>63590.757468905809</v>
      </c>
      <c r="D109" s="70">
        <v>0</v>
      </c>
      <c r="E109" s="70">
        <v>352644.26</v>
      </c>
      <c r="F109" s="70">
        <v>0</v>
      </c>
      <c r="G109" s="70">
        <v>125830</v>
      </c>
      <c r="H109" s="70">
        <v>14400</v>
      </c>
      <c r="I109" s="70">
        <v>5479.5266777857469</v>
      </c>
      <c r="J109" s="70">
        <v>2338.6756481099019</v>
      </c>
      <c r="K109" s="70">
        <v>18832.609399999983</v>
      </c>
      <c r="L109" s="70">
        <v>0</v>
      </c>
      <c r="M109" s="70">
        <v>0</v>
      </c>
      <c r="N109" s="70">
        <f t="shared" si="7"/>
        <v>583115.82919480139</v>
      </c>
      <c r="O109" s="72" t="s">
        <v>43</v>
      </c>
    </row>
    <row r="110" spans="1:15" ht="12" x14ac:dyDescent="0.25">
      <c r="A110" s="68">
        <f t="shared" si="6"/>
        <v>2016</v>
      </c>
      <c r="B110" s="69">
        <v>5</v>
      </c>
      <c r="C110" s="70">
        <v>71967.555208850405</v>
      </c>
      <c r="D110" s="70">
        <v>0</v>
      </c>
      <c r="E110" s="70">
        <v>357421.43099999998</v>
      </c>
      <c r="F110" s="70">
        <v>0</v>
      </c>
      <c r="G110" s="70">
        <v>113525</v>
      </c>
      <c r="H110" s="70">
        <v>22320</v>
      </c>
      <c r="I110" s="70">
        <v>5963.7702536569541</v>
      </c>
      <c r="J110" s="70">
        <v>3168.99137870305</v>
      </c>
      <c r="K110" s="70">
        <v>24239.112666999979</v>
      </c>
      <c r="L110" s="70">
        <v>0</v>
      </c>
      <c r="M110" s="70">
        <v>0</v>
      </c>
      <c r="N110" s="70">
        <f t="shared" si="7"/>
        <v>598605.86050821026</v>
      </c>
      <c r="O110" s="166">
        <f>+'NEW NEL,SALES,Unbilled ST'!E175*1000</f>
        <v>113964410734.83788</v>
      </c>
    </row>
    <row r="111" spans="1:15" x14ac:dyDescent="0.2">
      <c r="A111" s="68">
        <f t="shared" si="6"/>
        <v>2016</v>
      </c>
      <c r="B111" s="69">
        <v>6</v>
      </c>
      <c r="C111" s="70">
        <v>78323.079537609708</v>
      </c>
      <c r="D111" s="70">
        <v>0</v>
      </c>
      <c r="E111" s="70">
        <v>369136.08</v>
      </c>
      <c r="F111" s="70">
        <v>0</v>
      </c>
      <c r="G111" s="70">
        <v>115975</v>
      </c>
      <c r="H111" s="70">
        <v>28800</v>
      </c>
      <c r="I111" s="70">
        <v>5928.6643190316927</v>
      </c>
      <c r="J111" s="70">
        <v>3847.1393257777081</v>
      </c>
      <c r="K111" s="70">
        <v>27847.388459000002</v>
      </c>
      <c r="L111" s="70">
        <v>0</v>
      </c>
      <c r="M111" s="70">
        <v>0</v>
      </c>
      <c r="N111" s="70">
        <f t="shared" si="7"/>
        <v>629857.35164141899</v>
      </c>
      <c r="O111" s="73"/>
    </row>
    <row r="112" spans="1:15" ht="12" x14ac:dyDescent="0.25">
      <c r="A112" s="68">
        <f t="shared" si="6"/>
        <v>2016</v>
      </c>
      <c r="B112" s="69">
        <v>7</v>
      </c>
      <c r="C112" s="70">
        <v>85649.197920255829</v>
      </c>
      <c r="D112" s="70">
        <v>0</v>
      </c>
      <c r="E112" s="70">
        <v>347333.56099999999</v>
      </c>
      <c r="F112" s="70">
        <v>0</v>
      </c>
      <c r="G112" s="70">
        <v>144250</v>
      </c>
      <c r="H112" s="70">
        <v>33480</v>
      </c>
      <c r="I112" s="70">
        <v>6279.6451503097796</v>
      </c>
      <c r="J112" s="70">
        <v>3995.5665835242626</v>
      </c>
      <c r="K112" s="70">
        <v>27951.824873499972</v>
      </c>
      <c r="L112" s="70">
        <v>0</v>
      </c>
      <c r="M112" s="70">
        <v>0</v>
      </c>
      <c r="N112" s="70">
        <f t="shared" si="7"/>
        <v>648939.79552758974</v>
      </c>
      <c r="O112" s="74" t="s">
        <v>44</v>
      </c>
    </row>
    <row r="113" spans="1:15" ht="12" x14ac:dyDescent="0.25">
      <c r="A113" s="68">
        <f t="shared" si="6"/>
        <v>2016</v>
      </c>
      <c r="B113" s="69">
        <v>8</v>
      </c>
      <c r="C113" s="70">
        <v>84916.971984914213</v>
      </c>
      <c r="D113" s="70">
        <v>0</v>
      </c>
      <c r="E113" s="70">
        <v>372588.69099999999</v>
      </c>
      <c r="F113" s="70">
        <v>0</v>
      </c>
      <c r="G113" s="70">
        <v>96050</v>
      </c>
      <c r="H113" s="70">
        <v>33480</v>
      </c>
      <c r="I113" s="70">
        <v>6252.1679969719444</v>
      </c>
      <c r="J113" s="70">
        <v>3848.2457528714713</v>
      </c>
      <c r="K113" s="70">
        <v>28556.690733999956</v>
      </c>
      <c r="L113" s="70">
        <v>72</v>
      </c>
      <c r="M113" s="70">
        <v>76</v>
      </c>
      <c r="N113" s="70">
        <f t="shared" si="7"/>
        <v>625840.76746875758</v>
      </c>
      <c r="O113" s="166">
        <f>+O110-(N118*1000)</f>
        <v>107428768095.86081</v>
      </c>
    </row>
    <row r="114" spans="1:15" x14ac:dyDescent="0.2">
      <c r="A114" s="68">
        <f t="shared" si="6"/>
        <v>2016</v>
      </c>
      <c r="B114" s="69">
        <v>9</v>
      </c>
      <c r="C114" s="70">
        <v>72248.715987868927</v>
      </c>
      <c r="D114" s="70">
        <v>0</v>
      </c>
      <c r="E114" s="70">
        <v>367780.05300000001</v>
      </c>
      <c r="F114" s="70">
        <v>0</v>
      </c>
      <c r="G114" s="70">
        <v>91130</v>
      </c>
      <c r="H114" s="70">
        <v>25200</v>
      </c>
      <c r="I114" s="70">
        <v>6537.6919070096028</v>
      </c>
      <c r="J114" s="70">
        <v>3744.3203033932841</v>
      </c>
      <c r="K114" s="70">
        <v>27811.956985999961</v>
      </c>
      <c r="L114" s="70">
        <v>0</v>
      </c>
      <c r="M114" s="70">
        <v>0</v>
      </c>
      <c r="N114" s="70">
        <f t="shared" si="7"/>
        <v>594452.73818427173</v>
      </c>
      <c r="O114" s="73"/>
    </row>
    <row r="115" spans="1:15" ht="12" x14ac:dyDescent="0.25">
      <c r="A115" s="68">
        <f t="shared" si="6"/>
        <v>2016</v>
      </c>
      <c r="B115" s="69">
        <v>10</v>
      </c>
      <c r="C115" s="70">
        <v>66802.22760684292</v>
      </c>
      <c r="D115" s="70">
        <v>0</v>
      </c>
      <c r="E115" s="70">
        <v>336292.25300000003</v>
      </c>
      <c r="F115" s="70">
        <v>0</v>
      </c>
      <c r="G115" s="70">
        <v>87075</v>
      </c>
      <c r="H115" s="70">
        <v>18600</v>
      </c>
      <c r="I115" s="70">
        <v>5361.5990772232453</v>
      </c>
      <c r="J115" s="70">
        <v>3154.2495337255236</v>
      </c>
      <c r="K115" s="70">
        <v>23220.03601499998</v>
      </c>
      <c r="L115" s="70">
        <v>0</v>
      </c>
      <c r="M115" s="70">
        <v>0</v>
      </c>
      <c r="N115" s="70">
        <f t="shared" si="7"/>
        <v>540505.36523279164</v>
      </c>
      <c r="O115" s="74" t="s">
        <v>45</v>
      </c>
    </row>
    <row r="116" spans="1:15" ht="12" x14ac:dyDescent="0.25">
      <c r="A116" s="68">
        <f t="shared" si="6"/>
        <v>2016</v>
      </c>
      <c r="B116" s="69">
        <v>11</v>
      </c>
      <c r="C116" s="70">
        <v>54976.199273675971</v>
      </c>
      <c r="D116" s="70">
        <v>0</v>
      </c>
      <c r="E116" s="70">
        <v>306122.18900000001</v>
      </c>
      <c r="F116" s="70">
        <v>0</v>
      </c>
      <c r="G116" s="70">
        <v>44020</v>
      </c>
      <c r="H116" s="70">
        <v>14400</v>
      </c>
      <c r="I116" s="70">
        <v>3882.9522272739159</v>
      </c>
      <c r="J116" s="70">
        <v>2473.6872701797702</v>
      </c>
      <c r="K116" s="70">
        <v>17586.602599499987</v>
      </c>
      <c r="L116" s="70">
        <v>0</v>
      </c>
      <c r="M116" s="70">
        <v>0</v>
      </c>
      <c r="N116" s="70">
        <f t="shared" si="7"/>
        <v>443461.63037062966</v>
      </c>
      <c r="O116" s="166">
        <f>+N118*1000</f>
        <v>6535642638.9770708</v>
      </c>
    </row>
    <row r="117" spans="1:15" x14ac:dyDescent="0.2">
      <c r="A117" s="68">
        <f t="shared" si="6"/>
        <v>2016</v>
      </c>
      <c r="B117" s="69">
        <v>12</v>
      </c>
      <c r="C117" s="70">
        <v>56726.099686267953</v>
      </c>
      <c r="D117" s="70">
        <v>0</v>
      </c>
      <c r="E117" s="70">
        <v>286734.03399999999</v>
      </c>
      <c r="F117" s="70">
        <v>0</v>
      </c>
      <c r="G117" s="70">
        <v>13575</v>
      </c>
      <c r="H117" s="70">
        <v>18600</v>
      </c>
      <c r="I117" s="70">
        <v>4479.0422992308395</v>
      </c>
      <c r="J117" s="70">
        <v>2927.1239982525658</v>
      </c>
      <c r="K117" s="70">
        <v>18631.660261500016</v>
      </c>
      <c r="L117" s="70">
        <v>0</v>
      </c>
      <c r="M117" s="70">
        <v>0</v>
      </c>
      <c r="N117" s="70">
        <f t="shared" si="7"/>
        <v>401672.96024525131</v>
      </c>
    </row>
    <row r="118" spans="1:15" ht="12" x14ac:dyDescent="0.25">
      <c r="A118" s="63" t="s">
        <v>41</v>
      </c>
      <c r="B118" s="64"/>
      <c r="C118" s="65">
        <f>SUM(C106:C117)</f>
        <v>804974.43736751343</v>
      </c>
      <c r="D118" s="65">
        <f t="shared" ref="D118:N118" si="8">SUM(D106:D117)</f>
        <v>0</v>
      </c>
      <c r="E118" s="65">
        <f t="shared" si="8"/>
        <v>3969952.3279999997</v>
      </c>
      <c r="F118" s="65">
        <f t="shared" si="8"/>
        <v>0</v>
      </c>
      <c r="G118" s="65">
        <f t="shared" si="8"/>
        <v>1102340</v>
      </c>
      <c r="H118" s="65">
        <f t="shared" si="8"/>
        <v>285480</v>
      </c>
      <c r="I118" s="65">
        <f t="shared" si="8"/>
        <v>63764.657514347076</v>
      </c>
      <c r="J118" s="65">
        <f t="shared" si="8"/>
        <v>38634.885805209509</v>
      </c>
      <c r="K118" s="65">
        <f t="shared" si="8"/>
        <v>270200.33028999984</v>
      </c>
      <c r="L118" s="65">
        <f t="shared" si="8"/>
        <v>144</v>
      </c>
      <c r="M118" s="65">
        <f t="shared" si="8"/>
        <v>152</v>
      </c>
      <c r="N118" s="65">
        <f t="shared" si="8"/>
        <v>6535642.6389770703</v>
      </c>
      <c r="O118" s="75"/>
    </row>
    <row r="119" spans="1:15" x14ac:dyDescent="0.2">
      <c r="A119" s="68">
        <f t="shared" ref="A119:A130" si="9">+A106+1</f>
        <v>2017</v>
      </c>
      <c r="B119" s="69">
        <v>1</v>
      </c>
      <c r="C119" s="70">
        <v>56898.680068652589</v>
      </c>
      <c r="D119" s="70">
        <v>0</v>
      </c>
      <c r="E119" s="70">
        <v>283976.641</v>
      </c>
      <c r="F119" s="70">
        <v>0</v>
      </c>
      <c r="G119" s="70">
        <v>73250</v>
      </c>
      <c r="H119" s="70">
        <v>180</v>
      </c>
      <c r="I119" s="70"/>
      <c r="J119" s="70">
        <v>0</v>
      </c>
      <c r="K119" s="70">
        <v>240</v>
      </c>
      <c r="L119" s="70">
        <v>84</v>
      </c>
      <c r="M119" s="70">
        <v>76</v>
      </c>
      <c r="N119" s="70">
        <f t="shared" ref="N119:N130" si="10">SUM(C119:M119)</f>
        <v>414705.32106865261</v>
      </c>
      <c r="O119" s="60"/>
    </row>
    <row r="120" spans="1:15" x14ac:dyDescent="0.2">
      <c r="A120" s="68">
        <f t="shared" si="9"/>
        <v>2017</v>
      </c>
      <c r="B120" s="69">
        <v>2</v>
      </c>
      <c r="C120" s="70">
        <v>53651.9425789175</v>
      </c>
      <c r="D120" s="70">
        <v>0</v>
      </c>
      <c r="E120" s="70">
        <v>275764.42200000002</v>
      </c>
      <c r="F120" s="70">
        <v>0</v>
      </c>
      <c r="G120" s="70">
        <v>85800</v>
      </c>
      <c r="H120" s="70">
        <v>0</v>
      </c>
      <c r="I120" s="70"/>
      <c r="J120" s="70">
        <v>0</v>
      </c>
      <c r="K120" s="70">
        <v>0</v>
      </c>
      <c r="L120" s="70">
        <v>0</v>
      </c>
      <c r="M120" s="70">
        <v>0</v>
      </c>
      <c r="N120" s="70">
        <f t="shared" si="10"/>
        <v>415216.36457891751</v>
      </c>
      <c r="O120" s="60"/>
    </row>
    <row r="121" spans="1:15" ht="12" x14ac:dyDescent="0.25">
      <c r="A121" s="68">
        <f t="shared" si="9"/>
        <v>2017</v>
      </c>
      <c r="B121" s="69">
        <v>3</v>
      </c>
      <c r="C121" s="70">
        <v>61310.285553964131</v>
      </c>
      <c r="D121" s="70">
        <v>0</v>
      </c>
      <c r="E121" s="70">
        <v>327267.20799999998</v>
      </c>
      <c r="F121" s="70">
        <v>0</v>
      </c>
      <c r="G121" s="70">
        <v>111860</v>
      </c>
      <c r="H121" s="70">
        <v>0</v>
      </c>
      <c r="I121" s="70"/>
      <c r="J121" s="70">
        <v>0</v>
      </c>
      <c r="K121" s="70">
        <v>0</v>
      </c>
      <c r="L121" s="70">
        <v>0</v>
      </c>
      <c r="M121" s="70">
        <v>0</v>
      </c>
      <c r="N121" s="70">
        <f t="shared" si="10"/>
        <v>500437.49355396413</v>
      </c>
      <c r="O121" s="71" t="s">
        <v>42</v>
      </c>
    </row>
    <row r="122" spans="1:15" ht="12" x14ac:dyDescent="0.25">
      <c r="A122" s="68">
        <f t="shared" si="9"/>
        <v>2017</v>
      </c>
      <c r="B122" s="69">
        <v>4</v>
      </c>
      <c r="C122" s="70">
        <v>64372.571632696869</v>
      </c>
      <c r="D122" s="70">
        <v>0</v>
      </c>
      <c r="E122" s="70">
        <v>357933.924</v>
      </c>
      <c r="F122" s="70">
        <v>0</v>
      </c>
      <c r="G122" s="70">
        <v>125830</v>
      </c>
      <c r="H122" s="70">
        <v>0</v>
      </c>
      <c r="I122" s="70"/>
      <c r="J122" s="70">
        <v>0</v>
      </c>
      <c r="K122" s="70">
        <v>0</v>
      </c>
      <c r="L122" s="70">
        <v>0</v>
      </c>
      <c r="M122" s="70">
        <v>0</v>
      </c>
      <c r="N122" s="70">
        <f t="shared" si="10"/>
        <v>548136.4956326969</v>
      </c>
      <c r="O122" s="72" t="s">
        <v>43</v>
      </c>
    </row>
    <row r="123" spans="1:15" ht="12" x14ac:dyDescent="0.25">
      <c r="A123" s="68">
        <f t="shared" si="9"/>
        <v>2017</v>
      </c>
      <c r="B123" s="69">
        <v>5</v>
      </c>
      <c r="C123" s="70">
        <v>72852.357595788562</v>
      </c>
      <c r="D123" s="70">
        <v>0</v>
      </c>
      <c r="E123" s="70">
        <v>362782.75199999998</v>
      </c>
      <c r="F123" s="70">
        <v>0</v>
      </c>
      <c r="G123" s="70">
        <v>113525</v>
      </c>
      <c r="H123" s="70">
        <v>0</v>
      </c>
      <c r="I123" s="70"/>
      <c r="J123" s="70"/>
      <c r="K123" s="70">
        <v>0</v>
      </c>
      <c r="L123" s="70">
        <v>0</v>
      </c>
      <c r="M123" s="70">
        <v>0</v>
      </c>
      <c r="N123" s="70">
        <f t="shared" si="10"/>
        <v>549160.10959578853</v>
      </c>
      <c r="O123" s="166">
        <f>+'NEW NEL,SALES,Unbilled ST'!E191*1000</f>
        <v>113209155635.99196</v>
      </c>
    </row>
    <row r="124" spans="1:15" x14ac:dyDescent="0.2">
      <c r="A124" s="68">
        <f t="shared" si="9"/>
        <v>2017</v>
      </c>
      <c r="B124" s="69">
        <v>6</v>
      </c>
      <c r="C124" s="70">
        <v>79286.019678151046</v>
      </c>
      <c r="D124" s="70">
        <v>0</v>
      </c>
      <c r="E124" s="70">
        <v>374673.12099999998</v>
      </c>
      <c r="F124" s="70">
        <v>0</v>
      </c>
      <c r="G124" s="70">
        <v>115975</v>
      </c>
      <c r="H124" s="70">
        <v>0</v>
      </c>
      <c r="I124" s="70"/>
      <c r="J124" s="70"/>
      <c r="K124" s="70">
        <v>0</v>
      </c>
      <c r="L124" s="70">
        <v>0</v>
      </c>
      <c r="M124" s="70">
        <v>0</v>
      </c>
      <c r="N124" s="70">
        <f t="shared" si="10"/>
        <v>569934.14067815104</v>
      </c>
      <c r="O124" s="73"/>
    </row>
    <row r="125" spans="1:15" ht="12" x14ac:dyDescent="0.25">
      <c r="A125" s="68">
        <f t="shared" si="9"/>
        <v>2017</v>
      </c>
      <c r="B125" s="69">
        <v>7</v>
      </c>
      <c r="C125" s="70">
        <v>86702.208746304605</v>
      </c>
      <c r="D125" s="70">
        <v>0</v>
      </c>
      <c r="E125" s="70">
        <v>352543.565</v>
      </c>
      <c r="F125" s="70">
        <v>0</v>
      </c>
      <c r="G125" s="70">
        <v>144250</v>
      </c>
      <c r="H125" s="70">
        <v>0</v>
      </c>
      <c r="I125" s="70"/>
      <c r="J125" s="70"/>
      <c r="K125" s="70">
        <v>0</v>
      </c>
      <c r="L125" s="70">
        <v>0</v>
      </c>
      <c r="M125" s="70">
        <v>0</v>
      </c>
      <c r="N125" s="70">
        <f t="shared" si="10"/>
        <v>583495.77374630468</v>
      </c>
      <c r="O125" s="74" t="s">
        <v>44</v>
      </c>
    </row>
    <row r="126" spans="1:15" ht="12" x14ac:dyDescent="0.25">
      <c r="A126" s="68">
        <f t="shared" si="9"/>
        <v>2017</v>
      </c>
      <c r="B126" s="69">
        <v>8</v>
      </c>
      <c r="C126" s="70">
        <v>85960.980486881133</v>
      </c>
      <c r="D126" s="70">
        <v>0</v>
      </c>
      <c r="E126" s="70">
        <v>378177.52100000001</v>
      </c>
      <c r="F126" s="70">
        <v>0</v>
      </c>
      <c r="G126" s="70">
        <v>96050</v>
      </c>
      <c r="H126" s="70">
        <v>180</v>
      </c>
      <c r="I126" s="70"/>
      <c r="J126" s="70"/>
      <c r="K126" s="70">
        <v>240</v>
      </c>
      <c r="L126" s="70">
        <v>84</v>
      </c>
      <c r="M126" s="70">
        <v>76</v>
      </c>
      <c r="N126" s="70">
        <f t="shared" si="10"/>
        <v>560768.50148688117</v>
      </c>
      <c r="O126" s="166">
        <f>+O123-(N131*1000)</f>
        <v>107261282858.83453</v>
      </c>
    </row>
    <row r="127" spans="1:15" x14ac:dyDescent="0.2">
      <c r="A127" s="68">
        <f t="shared" si="9"/>
        <v>2017</v>
      </c>
      <c r="B127" s="69">
        <v>9</v>
      </c>
      <c r="C127" s="70">
        <v>73136.975095376081</v>
      </c>
      <c r="D127" s="70">
        <v>0</v>
      </c>
      <c r="E127" s="70">
        <v>373296.75400000002</v>
      </c>
      <c r="F127" s="70">
        <v>0</v>
      </c>
      <c r="G127" s="70">
        <v>91130</v>
      </c>
      <c r="H127" s="70">
        <v>0</v>
      </c>
      <c r="I127" s="70"/>
      <c r="J127" s="70"/>
      <c r="K127" s="70">
        <v>0</v>
      </c>
      <c r="L127" s="70">
        <v>0</v>
      </c>
      <c r="M127" s="70">
        <v>0</v>
      </c>
      <c r="N127" s="70">
        <f t="shared" si="10"/>
        <v>537563.7290953761</v>
      </c>
      <c r="O127" s="73"/>
    </row>
    <row r="128" spans="1:15" ht="12" x14ac:dyDescent="0.25">
      <c r="A128" s="68">
        <f t="shared" si="9"/>
        <v>2017</v>
      </c>
      <c r="B128" s="69">
        <v>10</v>
      </c>
      <c r="C128" s="70">
        <v>67623.525068842209</v>
      </c>
      <c r="D128" s="70">
        <v>0</v>
      </c>
      <c r="E128" s="70">
        <v>341336.63799999998</v>
      </c>
      <c r="F128" s="70">
        <v>0</v>
      </c>
      <c r="G128" s="70">
        <v>87075</v>
      </c>
      <c r="H128" s="70">
        <v>0</v>
      </c>
      <c r="I128" s="70"/>
      <c r="J128" s="70"/>
      <c r="K128" s="70">
        <v>0</v>
      </c>
      <c r="L128" s="70">
        <v>0</v>
      </c>
      <c r="M128" s="70">
        <v>0</v>
      </c>
      <c r="N128" s="70">
        <f t="shared" si="10"/>
        <v>496035.1630688422</v>
      </c>
      <c r="O128" s="74" t="s">
        <v>45</v>
      </c>
    </row>
    <row r="129" spans="1:15" ht="12" x14ac:dyDescent="0.25">
      <c r="A129" s="68">
        <f t="shared" si="9"/>
        <v>2017</v>
      </c>
      <c r="B129" s="69">
        <v>11</v>
      </c>
      <c r="C129" s="70">
        <v>55652.102077390431</v>
      </c>
      <c r="D129" s="70">
        <v>0</v>
      </c>
      <c r="E129" s="70">
        <v>310714.022</v>
      </c>
      <c r="F129" s="70">
        <v>0</v>
      </c>
      <c r="G129" s="70">
        <v>44020</v>
      </c>
      <c r="H129" s="70">
        <v>0</v>
      </c>
      <c r="I129" s="70"/>
      <c r="J129" s="70"/>
      <c r="K129" s="70">
        <v>0</v>
      </c>
      <c r="L129" s="70">
        <v>0</v>
      </c>
      <c r="M129" s="70">
        <v>0</v>
      </c>
      <c r="N129" s="70">
        <f t="shared" si="10"/>
        <v>410386.12407739041</v>
      </c>
      <c r="O129" s="166">
        <f>+N131*1000</f>
        <v>5947872777.1574192</v>
      </c>
    </row>
    <row r="130" spans="1:15" x14ac:dyDescent="0.2">
      <c r="A130" s="68">
        <f t="shared" si="9"/>
        <v>2017</v>
      </c>
      <c r="B130" s="69">
        <v>12</v>
      </c>
      <c r="C130" s="70">
        <v>57423.516574453846</v>
      </c>
      <c r="D130" s="70">
        <v>0</v>
      </c>
      <c r="E130" s="70">
        <v>291035.04399999999</v>
      </c>
      <c r="F130" s="70">
        <v>0</v>
      </c>
      <c r="G130" s="70">
        <v>13575</v>
      </c>
      <c r="H130" s="70">
        <v>0</v>
      </c>
      <c r="I130" s="70"/>
      <c r="J130" s="70"/>
      <c r="K130" s="70">
        <v>0</v>
      </c>
      <c r="L130" s="70">
        <v>0</v>
      </c>
      <c r="M130" s="70">
        <v>0</v>
      </c>
      <c r="N130" s="70">
        <f t="shared" si="10"/>
        <v>362033.56057445385</v>
      </c>
    </row>
    <row r="131" spans="1:15" ht="12" x14ac:dyDescent="0.25">
      <c r="A131" s="63" t="s">
        <v>41</v>
      </c>
      <c r="B131" s="64"/>
      <c r="C131" s="65">
        <f>SUM(C119:C130)</f>
        <v>814871.16515741893</v>
      </c>
      <c r="D131" s="65">
        <f t="shared" ref="D131:N131" si="11">SUM(D119:D130)</f>
        <v>0</v>
      </c>
      <c r="E131" s="65">
        <f t="shared" si="11"/>
        <v>4029501.6120000007</v>
      </c>
      <c r="F131" s="65">
        <f t="shared" si="11"/>
        <v>0</v>
      </c>
      <c r="G131" s="65">
        <f t="shared" si="11"/>
        <v>1102340</v>
      </c>
      <c r="H131" s="65">
        <f t="shared" si="11"/>
        <v>360</v>
      </c>
      <c r="I131" s="65">
        <f t="shared" si="11"/>
        <v>0</v>
      </c>
      <c r="J131" s="65">
        <f t="shared" si="11"/>
        <v>0</v>
      </c>
      <c r="K131" s="65">
        <f t="shared" si="11"/>
        <v>480</v>
      </c>
      <c r="L131" s="65">
        <f t="shared" si="11"/>
        <v>168</v>
      </c>
      <c r="M131" s="65">
        <f t="shared" si="11"/>
        <v>152</v>
      </c>
      <c r="N131" s="65">
        <f t="shared" si="11"/>
        <v>5947872.7771574194</v>
      </c>
      <c r="O131" s="75"/>
    </row>
    <row r="132" spans="1:15" x14ac:dyDescent="0.2">
      <c r="A132" s="68">
        <f t="shared" ref="A132:A143" si="12">+A119+1</f>
        <v>2018</v>
      </c>
      <c r="B132" s="69">
        <v>1</v>
      </c>
      <c r="C132" s="70">
        <v>58448.499677009386</v>
      </c>
      <c r="D132" s="70">
        <v>0</v>
      </c>
      <c r="E132" s="70">
        <v>319300.73541368492</v>
      </c>
      <c r="F132" s="70">
        <v>0</v>
      </c>
      <c r="G132" s="70">
        <v>73600</v>
      </c>
      <c r="H132" s="70"/>
      <c r="I132" s="70"/>
      <c r="J132" s="70"/>
      <c r="K132" s="70">
        <v>0</v>
      </c>
      <c r="L132" s="70"/>
      <c r="M132" s="70"/>
      <c r="N132" s="70">
        <f t="shared" ref="N132:N143" si="13">SUM(C132:M132)</f>
        <v>451349.23509069427</v>
      </c>
      <c r="O132" s="60"/>
    </row>
    <row r="133" spans="1:15" x14ac:dyDescent="0.2">
      <c r="A133" s="68">
        <f t="shared" si="12"/>
        <v>2018</v>
      </c>
      <c r="B133" s="69">
        <v>2</v>
      </c>
      <c r="C133" s="70">
        <v>55359.681144634043</v>
      </c>
      <c r="D133" s="70">
        <v>0</v>
      </c>
      <c r="E133" s="70">
        <v>292265.9154988635</v>
      </c>
      <c r="F133" s="70">
        <v>0</v>
      </c>
      <c r="G133" s="70">
        <v>64000</v>
      </c>
      <c r="H133" s="70"/>
      <c r="I133" s="70"/>
      <c r="J133" s="70"/>
      <c r="K133" s="70">
        <v>0</v>
      </c>
      <c r="L133" s="70"/>
      <c r="M133" s="70"/>
      <c r="N133" s="70">
        <f t="shared" si="13"/>
        <v>411625.59664349753</v>
      </c>
      <c r="O133" s="60"/>
    </row>
    <row r="134" spans="1:15" ht="12" x14ac:dyDescent="0.25">
      <c r="A134" s="68">
        <f t="shared" si="12"/>
        <v>2018</v>
      </c>
      <c r="B134" s="69">
        <v>3</v>
      </c>
      <c r="C134" s="70">
        <v>62338.083936235016</v>
      </c>
      <c r="D134" s="70">
        <v>0</v>
      </c>
      <c r="E134" s="70">
        <v>296979.18039248406</v>
      </c>
      <c r="F134" s="70">
        <v>0</v>
      </c>
      <c r="G134" s="70">
        <v>70400</v>
      </c>
      <c r="H134" s="70"/>
      <c r="I134" s="70"/>
      <c r="J134" s="70"/>
      <c r="K134" s="70">
        <v>0</v>
      </c>
      <c r="L134" s="70"/>
      <c r="M134" s="70"/>
      <c r="N134" s="70">
        <f t="shared" si="13"/>
        <v>429717.26432871906</v>
      </c>
      <c r="O134" s="71" t="s">
        <v>42</v>
      </c>
    </row>
    <row r="135" spans="1:15" ht="12" x14ac:dyDescent="0.25">
      <c r="A135" s="68">
        <f t="shared" si="12"/>
        <v>2018</v>
      </c>
      <c r="B135" s="69">
        <v>4</v>
      </c>
      <c r="C135" s="70">
        <v>65349.185870212168</v>
      </c>
      <c r="D135" s="70">
        <v>0</v>
      </c>
      <c r="E135" s="70">
        <v>304862.57148808759</v>
      </c>
      <c r="F135" s="70">
        <v>0</v>
      </c>
      <c r="G135" s="70">
        <v>67200</v>
      </c>
      <c r="H135" s="70"/>
      <c r="I135" s="70"/>
      <c r="J135" s="70"/>
      <c r="K135" s="70">
        <v>0</v>
      </c>
      <c r="L135" s="70"/>
      <c r="M135" s="70"/>
      <c r="N135" s="70">
        <f t="shared" si="13"/>
        <v>437411.75735829974</v>
      </c>
      <c r="O135" s="72" t="s">
        <v>43</v>
      </c>
    </row>
    <row r="136" spans="1:15" ht="12" x14ac:dyDescent="0.25">
      <c r="A136" s="68">
        <f t="shared" si="12"/>
        <v>2018</v>
      </c>
      <c r="B136" s="69">
        <v>5</v>
      </c>
      <c r="C136" s="70">
        <v>74742.442321813694</v>
      </c>
      <c r="D136" s="70">
        <v>0</v>
      </c>
      <c r="E136" s="70">
        <v>343128.54294904711</v>
      </c>
      <c r="F136" s="70">
        <v>0</v>
      </c>
      <c r="G136" s="70">
        <v>73600</v>
      </c>
      <c r="H136" s="70"/>
      <c r="I136" s="70"/>
      <c r="J136" s="70"/>
      <c r="K136" s="70">
        <v>0</v>
      </c>
      <c r="L136" s="70"/>
      <c r="M136" s="70"/>
      <c r="N136" s="70">
        <f t="shared" si="13"/>
        <v>491470.98527086084</v>
      </c>
      <c r="O136" s="166">
        <f>+'NEW NEL,SALES,Unbilled ST'!E207*1000</f>
        <v>113905885760.01183</v>
      </c>
    </row>
    <row r="137" spans="1:15" x14ac:dyDescent="0.2">
      <c r="A137" s="68">
        <f t="shared" si="12"/>
        <v>2018</v>
      </c>
      <c r="B137" s="69">
        <v>6</v>
      </c>
      <c r="C137" s="70">
        <v>81381.587743784403</v>
      </c>
      <c r="D137" s="70">
        <v>0</v>
      </c>
      <c r="E137" s="70">
        <v>360845.97944771522</v>
      </c>
      <c r="F137" s="70">
        <v>0</v>
      </c>
      <c r="G137" s="70">
        <v>67200</v>
      </c>
      <c r="H137" s="70"/>
      <c r="I137" s="70"/>
      <c r="J137" s="70"/>
      <c r="K137" s="70">
        <v>0</v>
      </c>
      <c r="L137" s="70"/>
      <c r="M137" s="70"/>
      <c r="N137" s="70">
        <f t="shared" si="13"/>
        <v>509427.56719149963</v>
      </c>
      <c r="O137" s="73"/>
    </row>
    <row r="138" spans="1:15" ht="12" x14ac:dyDescent="0.25">
      <c r="A138" s="68">
        <f t="shared" si="12"/>
        <v>2018</v>
      </c>
      <c r="B138" s="69">
        <v>7</v>
      </c>
      <c r="C138" s="70">
        <v>88718.606583785338</v>
      </c>
      <c r="D138" s="70">
        <v>0</v>
      </c>
      <c r="E138" s="70">
        <v>374441.12471648789</v>
      </c>
      <c r="F138" s="70">
        <v>0</v>
      </c>
      <c r="G138" s="70">
        <v>70400</v>
      </c>
      <c r="H138" s="70"/>
      <c r="I138" s="70"/>
      <c r="J138" s="70"/>
      <c r="K138" s="70">
        <v>0</v>
      </c>
      <c r="L138" s="70"/>
      <c r="M138" s="70"/>
      <c r="N138" s="70">
        <f t="shared" si="13"/>
        <v>533559.73130027321</v>
      </c>
      <c r="O138" s="74" t="s">
        <v>44</v>
      </c>
    </row>
    <row r="139" spans="1:15" ht="12" x14ac:dyDescent="0.25">
      <c r="A139" s="68">
        <f t="shared" si="12"/>
        <v>2018</v>
      </c>
      <c r="B139" s="69">
        <v>8</v>
      </c>
      <c r="C139" s="70">
        <v>88037.513152922766</v>
      </c>
      <c r="D139" s="70">
        <v>0</v>
      </c>
      <c r="E139" s="70">
        <v>374453.25430873939</v>
      </c>
      <c r="F139" s="70">
        <v>0</v>
      </c>
      <c r="G139" s="70">
        <v>73600</v>
      </c>
      <c r="H139" s="70"/>
      <c r="I139" s="70"/>
      <c r="J139" s="70"/>
      <c r="K139" s="70">
        <v>0</v>
      </c>
      <c r="L139" s="70"/>
      <c r="M139" s="70"/>
      <c r="N139" s="70">
        <f t="shared" si="13"/>
        <v>536090.76746166218</v>
      </c>
      <c r="O139" s="166">
        <f>+O136-(N144*1000)</f>
        <v>108293475514.89578</v>
      </c>
    </row>
    <row r="140" spans="1:15" x14ac:dyDescent="0.2">
      <c r="A140" s="68">
        <f t="shared" si="12"/>
        <v>2018</v>
      </c>
      <c r="B140" s="69">
        <v>9</v>
      </c>
      <c r="C140" s="70">
        <v>75395.87674832248</v>
      </c>
      <c r="D140" s="70">
        <v>0</v>
      </c>
      <c r="E140" s="70">
        <v>355859.25415451813</v>
      </c>
      <c r="F140" s="70">
        <v>0</v>
      </c>
      <c r="G140" s="70">
        <v>64000</v>
      </c>
      <c r="H140" s="70"/>
      <c r="I140" s="70"/>
      <c r="J140" s="70"/>
      <c r="K140" s="70">
        <v>0</v>
      </c>
      <c r="L140" s="70"/>
      <c r="M140" s="70"/>
      <c r="N140" s="70">
        <f t="shared" si="13"/>
        <v>495255.13090284064</v>
      </c>
      <c r="O140" s="73"/>
    </row>
    <row r="141" spans="1:15" ht="12" x14ac:dyDescent="0.25">
      <c r="A141" s="68">
        <f t="shared" si="12"/>
        <v>2018</v>
      </c>
      <c r="B141" s="69">
        <v>10</v>
      </c>
      <c r="C141" s="70">
        <v>69634.172749970516</v>
      </c>
      <c r="D141" s="70">
        <v>0</v>
      </c>
      <c r="E141" s="70">
        <v>327480.15732555458</v>
      </c>
      <c r="F141" s="70">
        <v>0</v>
      </c>
      <c r="G141" s="70">
        <v>73600</v>
      </c>
      <c r="H141" s="70"/>
      <c r="I141" s="70"/>
      <c r="J141" s="70"/>
      <c r="K141" s="70">
        <v>0</v>
      </c>
      <c r="L141" s="70"/>
      <c r="M141" s="70"/>
      <c r="N141" s="70">
        <f t="shared" si="13"/>
        <v>470714.3300755251</v>
      </c>
      <c r="O141" s="74" t="s">
        <v>45</v>
      </c>
    </row>
    <row r="142" spans="1:15" ht="12" x14ac:dyDescent="0.25">
      <c r="A142" s="68">
        <f t="shared" si="12"/>
        <v>2018</v>
      </c>
      <c r="B142" s="69">
        <v>11</v>
      </c>
      <c r="C142" s="70">
        <v>57494.013421093558</v>
      </c>
      <c r="D142" s="70">
        <v>0</v>
      </c>
      <c r="E142" s="70">
        <v>292567.13118651998</v>
      </c>
      <c r="F142" s="70">
        <v>0</v>
      </c>
      <c r="G142" s="70">
        <v>70400</v>
      </c>
      <c r="H142" s="70"/>
      <c r="I142" s="70"/>
      <c r="J142" s="70"/>
      <c r="K142" s="70">
        <v>0</v>
      </c>
      <c r="L142" s="70"/>
      <c r="M142" s="70"/>
      <c r="N142" s="70">
        <f t="shared" si="13"/>
        <v>420461.14460761356</v>
      </c>
      <c r="O142" s="166">
        <f>+N144*1000</f>
        <v>5612410245.1160412</v>
      </c>
    </row>
    <row r="143" spans="1:15" x14ac:dyDescent="0.2">
      <c r="A143" s="68">
        <f t="shared" si="12"/>
        <v>2018</v>
      </c>
      <c r="B143" s="69">
        <v>12</v>
      </c>
      <c r="C143" s="70">
        <v>59169.173232174195</v>
      </c>
      <c r="D143" s="70">
        <v>0</v>
      </c>
      <c r="E143" s="70">
        <v>298957.56165238033</v>
      </c>
      <c r="F143" s="70">
        <v>0</v>
      </c>
      <c r="G143" s="70">
        <v>67200</v>
      </c>
      <c r="H143" s="70"/>
      <c r="I143" s="70"/>
      <c r="J143" s="70"/>
      <c r="K143" s="70">
        <v>0</v>
      </c>
      <c r="L143" s="70"/>
      <c r="M143" s="70"/>
      <c r="N143" s="70">
        <f t="shared" si="13"/>
        <v>425326.73488455452</v>
      </c>
    </row>
    <row r="144" spans="1:15" ht="12" x14ac:dyDescent="0.25">
      <c r="A144" s="63" t="s">
        <v>41</v>
      </c>
      <c r="B144" s="64"/>
      <c r="C144" s="65">
        <f>SUM(C132:C143)</f>
        <v>836068.83658195776</v>
      </c>
      <c r="D144" s="65">
        <f t="shared" ref="D144:N144" si="14">SUM(D132:D143)</f>
        <v>0</v>
      </c>
      <c r="E144" s="65">
        <f t="shared" si="14"/>
        <v>3941141.408534083</v>
      </c>
      <c r="F144" s="65">
        <f t="shared" si="14"/>
        <v>0</v>
      </c>
      <c r="G144" s="65">
        <f t="shared" si="14"/>
        <v>835200</v>
      </c>
      <c r="H144" s="65">
        <f t="shared" si="14"/>
        <v>0</v>
      </c>
      <c r="I144" s="65">
        <f t="shared" si="14"/>
        <v>0</v>
      </c>
      <c r="J144" s="65">
        <f t="shared" si="14"/>
        <v>0</v>
      </c>
      <c r="K144" s="65">
        <f t="shared" si="14"/>
        <v>0</v>
      </c>
      <c r="L144" s="65">
        <f t="shared" si="14"/>
        <v>0</v>
      </c>
      <c r="M144" s="65">
        <f t="shared" si="14"/>
        <v>0</v>
      </c>
      <c r="N144" s="65">
        <f t="shared" si="14"/>
        <v>5612410.245116041</v>
      </c>
      <c r="O144" s="75"/>
    </row>
    <row r="145" spans="1:15" x14ac:dyDescent="0.2">
      <c r="A145" s="68">
        <f t="shared" ref="A145:A156" si="15">+A132+1</f>
        <v>2019</v>
      </c>
      <c r="B145" s="69">
        <v>1</v>
      </c>
      <c r="C145" s="70">
        <v>59185.465756605307</v>
      </c>
      <c r="D145" s="70">
        <v>0</v>
      </c>
      <c r="E145" s="70">
        <v>325075.07727632538</v>
      </c>
      <c r="F145" s="70">
        <v>0</v>
      </c>
      <c r="G145" s="70">
        <v>73600</v>
      </c>
      <c r="H145" s="70"/>
      <c r="I145" s="70"/>
      <c r="J145" s="70"/>
      <c r="K145" s="70">
        <v>0</v>
      </c>
      <c r="L145" s="70"/>
      <c r="M145" s="70"/>
      <c r="N145" s="70">
        <f t="shared" ref="N145:N206" si="16">SUM(C145:K145)</f>
        <v>457860.5430329307</v>
      </c>
      <c r="O145" s="60"/>
    </row>
    <row r="146" spans="1:15" x14ac:dyDescent="0.2">
      <c r="A146" s="68">
        <f t="shared" si="15"/>
        <v>2019</v>
      </c>
      <c r="B146" s="69">
        <v>2</v>
      </c>
      <c r="C146" s="70">
        <v>56057.700895462454</v>
      </c>
      <c r="D146" s="70">
        <v>0</v>
      </c>
      <c r="E146" s="70">
        <v>297965.45193978498</v>
      </c>
      <c r="F146" s="70">
        <v>0</v>
      </c>
      <c r="G146" s="70">
        <v>64000</v>
      </c>
      <c r="H146" s="70"/>
      <c r="I146" s="70"/>
      <c r="J146" s="70"/>
      <c r="K146" s="70">
        <v>0</v>
      </c>
      <c r="L146" s="70"/>
      <c r="M146" s="70"/>
      <c r="N146" s="70">
        <f t="shared" si="16"/>
        <v>418023.15283524746</v>
      </c>
      <c r="O146" s="60"/>
    </row>
    <row r="147" spans="1:15" ht="12" x14ac:dyDescent="0.25">
      <c r="A147" s="68">
        <f t="shared" si="15"/>
        <v>2019</v>
      </c>
      <c r="B147" s="69">
        <v>3</v>
      </c>
      <c r="C147" s="70">
        <v>63124.093048220471</v>
      </c>
      <c r="D147" s="70">
        <v>0</v>
      </c>
      <c r="E147" s="70">
        <v>302195.18102771434</v>
      </c>
      <c r="F147" s="70">
        <v>0</v>
      </c>
      <c r="G147" s="70">
        <v>67200</v>
      </c>
      <c r="H147" s="70"/>
      <c r="I147" s="70"/>
      <c r="J147" s="70"/>
      <c r="K147" s="70">
        <v>0</v>
      </c>
      <c r="L147" s="70"/>
      <c r="M147" s="70"/>
      <c r="N147" s="70">
        <f t="shared" si="16"/>
        <v>432519.27407593478</v>
      </c>
      <c r="O147" s="71" t="s">
        <v>42</v>
      </c>
    </row>
    <row r="148" spans="1:15" ht="12" x14ac:dyDescent="0.25">
      <c r="A148" s="68">
        <f t="shared" si="15"/>
        <v>2019</v>
      </c>
      <c r="B148" s="69">
        <v>4</v>
      </c>
      <c r="C148" s="70">
        <v>66173.161397072414</v>
      </c>
      <c r="D148" s="70">
        <v>0</v>
      </c>
      <c r="E148" s="70">
        <v>309398.65724670142</v>
      </c>
      <c r="F148" s="70">
        <v>0</v>
      </c>
      <c r="G148" s="70">
        <v>70400</v>
      </c>
      <c r="H148" s="70"/>
      <c r="I148" s="70"/>
      <c r="J148" s="70"/>
      <c r="K148" s="70">
        <v>0</v>
      </c>
      <c r="L148" s="70"/>
      <c r="M148" s="70"/>
      <c r="N148" s="70">
        <f t="shared" si="16"/>
        <v>445971.81864377385</v>
      </c>
      <c r="O148" s="72" t="s">
        <v>43</v>
      </c>
    </row>
    <row r="149" spans="1:15" ht="12" x14ac:dyDescent="0.25">
      <c r="A149" s="68">
        <f t="shared" si="15"/>
        <v>2019</v>
      </c>
      <c r="B149" s="69">
        <v>5</v>
      </c>
      <c r="C149" s="70">
        <v>75684.855642972005</v>
      </c>
      <c r="D149" s="70">
        <v>0</v>
      </c>
      <c r="E149" s="70">
        <v>346308.51082338556</v>
      </c>
      <c r="F149" s="70">
        <v>0</v>
      </c>
      <c r="G149" s="70">
        <v>73600</v>
      </c>
      <c r="H149" s="70"/>
      <c r="I149" s="70"/>
      <c r="J149" s="70"/>
      <c r="K149" s="70">
        <v>0</v>
      </c>
      <c r="L149" s="70"/>
      <c r="M149" s="70"/>
      <c r="N149" s="70">
        <f t="shared" si="16"/>
        <v>495593.36646635755</v>
      </c>
      <c r="O149" s="166">
        <f>+'NEW NEL,SALES,Unbilled ST'!E223*1000</f>
        <v>114586123556.25406</v>
      </c>
    </row>
    <row r="150" spans="1:15" x14ac:dyDescent="0.2">
      <c r="A150" s="68">
        <f t="shared" si="15"/>
        <v>2019</v>
      </c>
      <c r="B150" s="69">
        <v>6</v>
      </c>
      <c r="C150" s="70">
        <v>82407.71279408093</v>
      </c>
      <c r="D150" s="70">
        <v>0</v>
      </c>
      <c r="E150" s="70">
        <v>363110.09930648707</v>
      </c>
      <c r="F150" s="70">
        <v>0</v>
      </c>
      <c r="G150" s="70">
        <v>64000</v>
      </c>
      <c r="H150" s="70"/>
      <c r="I150" s="70"/>
      <c r="J150" s="70"/>
      <c r="K150" s="70">
        <v>0</v>
      </c>
      <c r="L150" s="70"/>
      <c r="M150" s="70"/>
      <c r="N150" s="70">
        <f t="shared" si="16"/>
        <v>509517.81210056797</v>
      </c>
      <c r="O150" s="73"/>
    </row>
    <row r="151" spans="1:15" ht="12" x14ac:dyDescent="0.25">
      <c r="A151" s="68">
        <f t="shared" si="15"/>
        <v>2019</v>
      </c>
      <c r="B151" s="69">
        <v>7</v>
      </c>
      <c r="C151" s="70">
        <v>89837.24271717752</v>
      </c>
      <c r="D151" s="70">
        <v>0</v>
      </c>
      <c r="E151" s="70">
        <v>376188.66749024688</v>
      </c>
      <c r="F151" s="70">
        <v>0</v>
      </c>
      <c r="G151" s="70">
        <v>73600</v>
      </c>
      <c r="H151" s="70"/>
      <c r="I151" s="70"/>
      <c r="J151" s="70"/>
      <c r="K151" s="70">
        <v>0</v>
      </c>
      <c r="L151" s="70"/>
      <c r="M151" s="70"/>
      <c r="N151" s="70">
        <f t="shared" si="16"/>
        <v>539625.91020742443</v>
      </c>
      <c r="O151" s="74" t="s">
        <v>44</v>
      </c>
    </row>
    <row r="152" spans="1:15" ht="12" x14ac:dyDescent="0.25">
      <c r="A152" s="68">
        <f t="shared" si="15"/>
        <v>2019</v>
      </c>
      <c r="B152" s="69">
        <v>8</v>
      </c>
      <c r="C152" s="70">
        <v>89147.561508042549</v>
      </c>
      <c r="D152" s="70">
        <v>0</v>
      </c>
      <c r="E152" s="70">
        <v>376161.04239775328</v>
      </c>
      <c r="F152" s="70">
        <v>0</v>
      </c>
      <c r="G152" s="70">
        <v>70400</v>
      </c>
      <c r="H152" s="70"/>
      <c r="I152" s="70"/>
      <c r="J152" s="70"/>
      <c r="K152" s="70">
        <v>0</v>
      </c>
      <c r="L152" s="70"/>
      <c r="M152" s="70"/>
      <c r="N152" s="70">
        <f t="shared" si="16"/>
        <v>535708.60390579584</v>
      </c>
      <c r="O152" s="166">
        <f>+O149-(N157*1000)</f>
        <v>108918850855.11011</v>
      </c>
    </row>
    <row r="153" spans="1:15" x14ac:dyDescent="0.2">
      <c r="A153" s="68">
        <f t="shared" si="15"/>
        <v>2019</v>
      </c>
      <c r="B153" s="69">
        <v>9</v>
      </c>
      <c r="C153" s="70">
        <v>76346.529100597734</v>
      </c>
      <c r="D153" s="70">
        <v>0</v>
      </c>
      <c r="E153" s="70">
        <v>358108.49009720446</v>
      </c>
      <c r="F153" s="70">
        <v>0</v>
      </c>
      <c r="G153" s="70">
        <v>67200</v>
      </c>
      <c r="H153" s="70"/>
      <c r="I153" s="70"/>
      <c r="J153" s="70"/>
      <c r="K153" s="70">
        <v>0</v>
      </c>
      <c r="L153" s="70"/>
      <c r="M153" s="70"/>
      <c r="N153" s="70">
        <f t="shared" si="16"/>
        <v>501655.01919780218</v>
      </c>
      <c r="O153" s="73"/>
    </row>
    <row r="154" spans="1:15" ht="12" x14ac:dyDescent="0.25">
      <c r="A154" s="68">
        <f t="shared" si="15"/>
        <v>2019</v>
      </c>
      <c r="B154" s="69">
        <v>10</v>
      </c>
      <c r="C154" s="70">
        <v>70512.176866090464</v>
      </c>
      <c r="D154" s="70">
        <v>0</v>
      </c>
      <c r="E154" s="70">
        <v>330680.60629514413</v>
      </c>
      <c r="F154" s="70">
        <v>0</v>
      </c>
      <c r="G154" s="70">
        <v>73600</v>
      </c>
      <c r="H154" s="70"/>
      <c r="I154" s="70"/>
      <c r="J154" s="70"/>
      <c r="K154" s="70">
        <v>0</v>
      </c>
      <c r="L154" s="70"/>
      <c r="M154" s="70"/>
      <c r="N154" s="70">
        <f t="shared" si="16"/>
        <v>474792.78316123458</v>
      </c>
      <c r="O154" s="74" t="s">
        <v>45</v>
      </c>
    </row>
    <row r="155" spans="1:15" ht="12" x14ac:dyDescent="0.25">
      <c r="A155" s="68">
        <f t="shared" si="15"/>
        <v>2019</v>
      </c>
      <c r="B155" s="69">
        <v>11</v>
      </c>
      <c r="C155" s="70">
        <v>58218.944563985577</v>
      </c>
      <c r="D155" s="70">
        <v>0</v>
      </c>
      <c r="E155" s="70">
        <v>296895.88283433369</v>
      </c>
      <c r="F155" s="70">
        <v>0</v>
      </c>
      <c r="G155" s="70">
        <v>67200</v>
      </c>
      <c r="H155" s="70"/>
      <c r="I155" s="70"/>
      <c r="J155" s="70"/>
      <c r="K155" s="70">
        <v>0</v>
      </c>
      <c r="L155" s="70"/>
      <c r="M155" s="70"/>
      <c r="N155" s="70">
        <f t="shared" si="16"/>
        <v>422314.82739831926</v>
      </c>
      <c r="O155" s="166">
        <f>+N157*1000</f>
        <v>5667272701.1439581</v>
      </c>
    </row>
    <row r="156" spans="1:15" x14ac:dyDescent="0.2">
      <c r="A156" s="68">
        <f t="shared" si="15"/>
        <v>2019</v>
      </c>
      <c r="B156" s="69">
        <v>12</v>
      </c>
      <c r="C156" s="70">
        <v>59915.2261483451</v>
      </c>
      <c r="D156" s="70">
        <v>0</v>
      </c>
      <c r="E156" s="70">
        <v>303374.36397022527</v>
      </c>
      <c r="F156" s="70">
        <v>0</v>
      </c>
      <c r="G156" s="70">
        <v>70400</v>
      </c>
      <c r="H156" s="70"/>
      <c r="I156" s="70"/>
      <c r="J156" s="70"/>
      <c r="K156" s="70">
        <v>0</v>
      </c>
      <c r="L156" s="70"/>
      <c r="M156" s="70"/>
      <c r="N156" s="70">
        <f t="shared" si="16"/>
        <v>433689.59011857037</v>
      </c>
    </row>
    <row r="157" spans="1:15" ht="12" x14ac:dyDescent="0.25">
      <c r="A157" s="63" t="s">
        <v>41</v>
      </c>
      <c r="B157" s="64"/>
      <c r="C157" s="65">
        <f>SUM(C145:C156)</f>
        <v>846610.67043865239</v>
      </c>
      <c r="D157" s="65">
        <f t="shared" ref="D157:N157" si="17">SUM(D145:D156)</f>
        <v>0</v>
      </c>
      <c r="E157" s="65">
        <f t="shared" si="17"/>
        <v>3985462.0307053062</v>
      </c>
      <c r="F157" s="65">
        <f t="shared" si="17"/>
        <v>0</v>
      </c>
      <c r="G157" s="65">
        <f t="shared" si="17"/>
        <v>835200</v>
      </c>
      <c r="H157" s="65">
        <f t="shared" si="17"/>
        <v>0</v>
      </c>
      <c r="I157" s="65">
        <f t="shared" si="17"/>
        <v>0</v>
      </c>
      <c r="J157" s="65">
        <f t="shared" si="17"/>
        <v>0</v>
      </c>
      <c r="K157" s="65">
        <f t="shared" si="17"/>
        <v>0</v>
      </c>
      <c r="L157" s="65"/>
      <c r="M157" s="65"/>
      <c r="N157" s="65">
        <f t="shared" si="17"/>
        <v>5667272.7011439577</v>
      </c>
      <c r="O157" s="75"/>
    </row>
    <row r="158" spans="1:15" x14ac:dyDescent="0.2">
      <c r="A158" s="52">
        <f t="shared" ref="A158:A169" si="18">+A145+1</f>
        <v>2020</v>
      </c>
      <c r="B158" s="53">
        <v>1</v>
      </c>
      <c r="C158" s="54">
        <v>59931.724102135777</v>
      </c>
      <c r="D158" s="54">
        <v>0</v>
      </c>
      <c r="E158" s="76">
        <v>329308.63466252957</v>
      </c>
      <c r="F158" s="54">
        <v>0</v>
      </c>
      <c r="G158" s="76">
        <v>73600</v>
      </c>
      <c r="H158" s="76"/>
      <c r="I158" s="54"/>
      <c r="J158" s="54"/>
      <c r="K158" s="54"/>
      <c r="L158" s="54"/>
      <c r="M158" s="54"/>
      <c r="N158" s="54">
        <f t="shared" si="16"/>
        <v>462840.35876466532</v>
      </c>
      <c r="O158" s="60"/>
    </row>
    <row r="159" spans="1:15" x14ac:dyDescent="0.2">
      <c r="A159" s="52">
        <f t="shared" si="18"/>
        <v>2020</v>
      </c>
      <c r="B159" s="53">
        <v>2</v>
      </c>
      <c r="C159" s="54">
        <v>56764.521845330899</v>
      </c>
      <c r="D159" s="54">
        <v>0</v>
      </c>
      <c r="E159" s="76">
        <v>302148.95858348726</v>
      </c>
      <c r="F159" s="54">
        <v>0</v>
      </c>
      <c r="G159" s="76">
        <v>64000</v>
      </c>
      <c r="H159" s="76"/>
      <c r="I159" s="54"/>
      <c r="J159" s="54"/>
      <c r="K159" s="54"/>
      <c r="L159" s="54"/>
      <c r="M159" s="54"/>
      <c r="N159" s="54">
        <f t="shared" si="16"/>
        <v>422913.48042881815</v>
      </c>
      <c r="O159" s="60"/>
    </row>
    <row r="160" spans="1:15" x14ac:dyDescent="0.2">
      <c r="A160" s="52">
        <f t="shared" si="18"/>
        <v>2020</v>
      </c>
      <c r="B160" s="53">
        <v>3</v>
      </c>
      <c r="C160" s="54">
        <v>63920.012800461664</v>
      </c>
      <c r="D160" s="54">
        <v>0</v>
      </c>
      <c r="E160" s="76">
        <v>305786.6938632449</v>
      </c>
      <c r="F160" s="54">
        <v>0</v>
      </c>
      <c r="G160" s="76">
        <v>70400</v>
      </c>
      <c r="H160" s="76"/>
      <c r="I160" s="54"/>
      <c r="J160" s="54"/>
      <c r="K160" s="54"/>
      <c r="L160" s="54"/>
      <c r="M160" s="54"/>
      <c r="N160" s="54">
        <f t="shared" si="16"/>
        <v>440106.70666370657</v>
      </c>
      <c r="O160" s="60"/>
    </row>
    <row r="161" spans="1:15" x14ac:dyDescent="0.2">
      <c r="A161" s="52">
        <f t="shared" si="18"/>
        <v>2020</v>
      </c>
      <c r="B161" s="53">
        <v>4</v>
      </c>
      <c r="C161" s="54">
        <v>67007.526275533979</v>
      </c>
      <c r="D161" s="54">
        <v>0</v>
      </c>
      <c r="E161" s="76">
        <v>312423.5932352338</v>
      </c>
      <c r="F161" s="54">
        <v>0</v>
      </c>
      <c r="G161" s="76">
        <v>70400</v>
      </c>
      <c r="H161" s="76"/>
      <c r="I161" s="54"/>
      <c r="J161" s="54"/>
      <c r="K161" s="54"/>
      <c r="L161" s="54"/>
      <c r="M161" s="54"/>
      <c r="N161" s="54">
        <f t="shared" si="16"/>
        <v>449831.11951076775</v>
      </c>
      <c r="O161" s="60"/>
    </row>
    <row r="162" spans="1:15" x14ac:dyDescent="0.2">
      <c r="A162" s="52">
        <f t="shared" si="18"/>
        <v>2020</v>
      </c>
      <c r="B162" s="53">
        <v>5</v>
      </c>
      <c r="C162" s="54">
        <v>76639.151675482877</v>
      </c>
      <c r="D162" s="54">
        <v>0</v>
      </c>
      <c r="E162" s="76">
        <v>348016.45106118626</v>
      </c>
      <c r="F162" s="54">
        <v>0</v>
      </c>
      <c r="G162" s="76">
        <v>67200</v>
      </c>
      <c r="H162" s="76"/>
      <c r="I162" s="54"/>
      <c r="J162" s="54"/>
      <c r="K162" s="54"/>
      <c r="L162" s="54"/>
      <c r="M162" s="54"/>
      <c r="N162" s="54">
        <f t="shared" si="16"/>
        <v>491855.60273666913</v>
      </c>
      <c r="O162" s="60"/>
    </row>
    <row r="163" spans="1:15" x14ac:dyDescent="0.2">
      <c r="A163" s="52">
        <f t="shared" si="18"/>
        <v>2020</v>
      </c>
      <c r="B163" s="53">
        <v>6</v>
      </c>
      <c r="C163" s="54">
        <v>83446.776061092532</v>
      </c>
      <c r="D163" s="54">
        <v>0</v>
      </c>
      <c r="E163" s="76">
        <v>363884.44848469429</v>
      </c>
      <c r="F163" s="54">
        <v>0</v>
      </c>
      <c r="G163" s="76">
        <v>70400</v>
      </c>
      <c r="H163" s="76"/>
      <c r="I163" s="54"/>
      <c r="J163" s="54"/>
      <c r="K163" s="54"/>
      <c r="L163" s="54"/>
      <c r="M163" s="54"/>
      <c r="N163" s="54">
        <f t="shared" si="16"/>
        <v>517731.22454578686</v>
      </c>
      <c r="O163" s="60"/>
    </row>
    <row r="164" spans="1:15" x14ac:dyDescent="0.2">
      <c r="A164" s="52">
        <f t="shared" si="18"/>
        <v>2020</v>
      </c>
      <c r="B164" s="53">
        <v>7</v>
      </c>
      <c r="C164" s="54">
        <v>90969.983522037364</v>
      </c>
      <c r="D164" s="54">
        <v>0</v>
      </c>
      <c r="E164" s="76">
        <v>376295.41663624212</v>
      </c>
      <c r="F164" s="54">
        <v>0</v>
      </c>
      <c r="G164" s="76">
        <v>73600</v>
      </c>
      <c r="H164" s="76"/>
      <c r="I164" s="54"/>
      <c r="J164" s="54"/>
      <c r="K164" s="54"/>
      <c r="L164" s="54"/>
      <c r="M164" s="54"/>
      <c r="N164" s="54">
        <f t="shared" si="16"/>
        <v>540865.40015827946</v>
      </c>
      <c r="O164" s="60"/>
    </row>
    <row r="165" spans="1:15" x14ac:dyDescent="0.2">
      <c r="A165" s="52">
        <f t="shared" si="18"/>
        <v>2020</v>
      </c>
      <c r="B165" s="53">
        <v>8</v>
      </c>
      <c r="C165" s="54">
        <v>90271.606252957703</v>
      </c>
      <c r="D165" s="54">
        <v>0</v>
      </c>
      <c r="E165" s="76">
        <v>376147.04669237061</v>
      </c>
      <c r="F165" s="54">
        <v>0</v>
      </c>
      <c r="G165" s="76">
        <v>67200</v>
      </c>
      <c r="H165" s="76"/>
      <c r="I165" s="54"/>
      <c r="J165" s="54"/>
      <c r="K165" s="54"/>
      <c r="L165" s="54"/>
      <c r="M165" s="54"/>
      <c r="N165" s="54">
        <f t="shared" si="16"/>
        <v>533618.65294532827</v>
      </c>
      <c r="O165" s="60"/>
    </row>
    <row r="166" spans="1:15" x14ac:dyDescent="0.2">
      <c r="A166" s="52">
        <f t="shared" si="18"/>
        <v>2020</v>
      </c>
      <c r="B166" s="53">
        <v>9</v>
      </c>
      <c r="C166" s="54">
        <v>77309.168048610882</v>
      </c>
      <c r="D166" s="54">
        <v>0</v>
      </c>
      <c r="E166" s="76">
        <v>358631.48614568188</v>
      </c>
      <c r="F166" s="54">
        <v>0</v>
      </c>
      <c r="G166" s="76">
        <v>70400</v>
      </c>
      <c r="H166" s="76"/>
      <c r="I166" s="54"/>
      <c r="J166" s="54"/>
      <c r="K166" s="54"/>
      <c r="L166" s="54"/>
      <c r="M166" s="54"/>
      <c r="N166" s="54">
        <f t="shared" si="16"/>
        <v>506340.65419429273</v>
      </c>
      <c r="O166" s="60"/>
    </row>
    <row r="167" spans="1:15" x14ac:dyDescent="0.2">
      <c r="A167" s="52">
        <f t="shared" si="18"/>
        <v>2020</v>
      </c>
      <c r="B167" s="53">
        <v>10</v>
      </c>
      <c r="C167" s="54">
        <v>71401.251570076711</v>
      </c>
      <c r="D167" s="54">
        <v>0</v>
      </c>
      <c r="E167" s="76">
        <v>332335.66047073749</v>
      </c>
      <c r="F167" s="54">
        <v>0</v>
      </c>
      <c r="G167" s="76">
        <v>70400</v>
      </c>
      <c r="H167" s="76"/>
      <c r="I167" s="54"/>
      <c r="J167" s="54"/>
      <c r="K167" s="54"/>
      <c r="L167" s="54"/>
      <c r="M167" s="54"/>
      <c r="N167" s="54">
        <f t="shared" si="16"/>
        <v>474136.91204081418</v>
      </c>
      <c r="O167" s="60"/>
    </row>
    <row r="168" spans="1:15" x14ac:dyDescent="0.2">
      <c r="A168" s="52">
        <f t="shared" si="18"/>
        <v>2020</v>
      </c>
      <c r="B168" s="53">
        <v>11</v>
      </c>
      <c r="C168" s="54">
        <v>58953.016226571111</v>
      </c>
      <c r="D168" s="54">
        <v>0</v>
      </c>
      <c r="E168" s="76">
        <v>300143.06644961867</v>
      </c>
      <c r="F168" s="54">
        <v>0</v>
      </c>
      <c r="G168" s="76">
        <v>67200</v>
      </c>
      <c r="H168" s="76"/>
      <c r="I168" s="54"/>
      <c r="J168" s="54"/>
      <c r="K168" s="54"/>
      <c r="L168" s="54"/>
      <c r="M168" s="54"/>
      <c r="N168" s="54">
        <f t="shared" si="16"/>
        <v>426296.08267618978</v>
      </c>
      <c r="O168" s="60"/>
    </row>
    <row r="169" spans="1:15" x14ac:dyDescent="0.2">
      <c r="A169" s="52">
        <f t="shared" si="18"/>
        <v>2020</v>
      </c>
      <c r="B169" s="53">
        <v>12</v>
      </c>
      <c r="C169" s="54">
        <v>60670.685904654587</v>
      </c>
      <c r="D169" s="54">
        <v>0</v>
      </c>
      <c r="E169" s="76">
        <v>307254.77068160381</v>
      </c>
      <c r="F169" s="54">
        <v>0</v>
      </c>
      <c r="G169" s="76">
        <v>73600</v>
      </c>
      <c r="H169" s="76"/>
      <c r="I169" s="54"/>
      <c r="J169" s="54"/>
      <c r="K169" s="54"/>
      <c r="L169" s="54"/>
      <c r="M169" s="54"/>
      <c r="N169" s="54">
        <f t="shared" si="16"/>
        <v>441525.45658625837</v>
      </c>
      <c r="O169" s="60"/>
    </row>
    <row r="170" spans="1:15" x14ac:dyDescent="0.2">
      <c r="A170" s="52">
        <f t="shared" ref="A170:A221" si="19">+A158+1</f>
        <v>2021</v>
      </c>
      <c r="B170" s="53">
        <v>1</v>
      </c>
      <c r="C170" s="54">
        <v>60687.391878024784</v>
      </c>
      <c r="D170" s="54">
        <v>0</v>
      </c>
      <c r="E170" s="76">
        <v>333530.68681193335</v>
      </c>
      <c r="F170" s="54">
        <v>0</v>
      </c>
      <c r="G170" s="76">
        <v>67200</v>
      </c>
      <c r="H170" s="76"/>
      <c r="I170" s="54"/>
      <c r="J170" s="54"/>
      <c r="K170" s="54"/>
      <c r="L170" s="54"/>
      <c r="M170" s="54"/>
      <c r="N170" s="54">
        <f t="shared" si="16"/>
        <v>461418.07868995814</v>
      </c>
      <c r="O170" s="60"/>
    </row>
    <row r="171" spans="1:15" x14ac:dyDescent="0.2">
      <c r="A171" s="52">
        <f t="shared" si="19"/>
        <v>2021</v>
      </c>
      <c r="B171" s="53">
        <v>2</v>
      </c>
      <c r="C171" s="54">
        <v>57480.254966893735</v>
      </c>
      <c r="D171" s="54">
        <v>0</v>
      </c>
      <c r="E171" s="76">
        <v>306019.56924241624</v>
      </c>
      <c r="F171" s="54">
        <v>0</v>
      </c>
      <c r="G171" s="76">
        <v>64000</v>
      </c>
      <c r="H171" s="76"/>
      <c r="I171" s="54"/>
      <c r="J171" s="54"/>
      <c r="K171" s="54"/>
      <c r="L171" s="54"/>
      <c r="M171" s="54"/>
      <c r="N171" s="54">
        <f t="shared" si="16"/>
        <v>427499.82420931</v>
      </c>
      <c r="O171" s="60"/>
    </row>
    <row r="172" spans="1:15" x14ac:dyDescent="0.2">
      <c r="A172" s="52">
        <f t="shared" si="19"/>
        <v>2021</v>
      </c>
      <c r="B172" s="53">
        <v>3</v>
      </c>
      <c r="C172" s="54">
        <v>64725.968154347443</v>
      </c>
      <c r="D172" s="54">
        <v>0</v>
      </c>
      <c r="E172" s="76">
        <v>309440.9848857976</v>
      </c>
      <c r="F172" s="54">
        <v>0</v>
      </c>
      <c r="G172" s="76">
        <v>73600</v>
      </c>
      <c r="H172" s="76"/>
      <c r="I172" s="54"/>
      <c r="J172" s="54"/>
      <c r="K172" s="54"/>
      <c r="L172" s="54"/>
      <c r="M172" s="54"/>
      <c r="N172" s="54">
        <f t="shared" si="16"/>
        <v>447766.95304014505</v>
      </c>
      <c r="O172" s="60"/>
    </row>
    <row r="173" spans="1:15" x14ac:dyDescent="0.2">
      <c r="A173" s="52">
        <f t="shared" si="19"/>
        <v>2021</v>
      </c>
      <c r="B173" s="53">
        <v>4</v>
      </c>
      <c r="C173" s="54">
        <v>67852.411502966512</v>
      </c>
      <c r="D173" s="54">
        <v>0</v>
      </c>
      <c r="E173" s="76">
        <v>315564.36067206663</v>
      </c>
      <c r="F173" s="54">
        <v>0</v>
      </c>
      <c r="G173" s="76">
        <v>70400</v>
      </c>
      <c r="H173" s="76"/>
      <c r="I173" s="54"/>
      <c r="J173" s="54"/>
      <c r="K173" s="54"/>
      <c r="L173" s="54"/>
      <c r="M173" s="54"/>
      <c r="N173" s="54">
        <f t="shared" si="16"/>
        <v>453816.77217503311</v>
      </c>
      <c r="O173" s="60"/>
    </row>
    <row r="174" spans="1:15" x14ac:dyDescent="0.2">
      <c r="A174" s="52">
        <f t="shared" si="19"/>
        <v>2021</v>
      </c>
      <c r="B174" s="53">
        <v>5</v>
      </c>
      <c r="C174" s="54">
        <v>77605.480246206731</v>
      </c>
      <c r="D174" s="54">
        <v>0</v>
      </c>
      <c r="E174" s="76">
        <v>350313.96261271759</v>
      </c>
      <c r="F174" s="54">
        <v>0</v>
      </c>
      <c r="G174" s="76">
        <v>67200</v>
      </c>
      <c r="H174" s="76"/>
      <c r="I174" s="54"/>
      <c r="J174" s="54"/>
      <c r="K174" s="54"/>
      <c r="L174" s="54"/>
      <c r="M174" s="54"/>
      <c r="N174" s="54">
        <f t="shared" si="16"/>
        <v>495119.44285892433</v>
      </c>
      <c r="O174" s="60"/>
    </row>
    <row r="175" spans="1:15" x14ac:dyDescent="0.2">
      <c r="A175" s="52">
        <f t="shared" si="19"/>
        <v>2021</v>
      </c>
      <c r="B175" s="53">
        <v>6</v>
      </c>
      <c r="C175" s="54">
        <v>84498.940680347107</v>
      </c>
      <c r="D175" s="54">
        <v>0</v>
      </c>
      <c r="E175" s="76">
        <v>365389.85953187157</v>
      </c>
      <c r="F175" s="54">
        <v>0</v>
      </c>
      <c r="G175" s="58">
        <v>0</v>
      </c>
      <c r="H175" s="58"/>
      <c r="I175" s="54"/>
      <c r="J175" s="54"/>
      <c r="K175" s="54"/>
      <c r="L175" s="54"/>
      <c r="M175" s="54"/>
      <c r="N175" s="54">
        <f t="shared" si="16"/>
        <v>449888.80021221866</v>
      </c>
      <c r="O175" s="60"/>
    </row>
    <row r="176" spans="1:15" x14ac:dyDescent="0.2">
      <c r="A176" s="52">
        <f t="shared" si="19"/>
        <v>2021</v>
      </c>
      <c r="B176" s="53">
        <v>7</v>
      </c>
      <c r="C176" s="54">
        <v>92117.006841500101</v>
      </c>
      <c r="D176" s="54">
        <v>0</v>
      </c>
      <c r="E176" s="76">
        <v>377429.99663191818</v>
      </c>
      <c r="F176" s="54">
        <v>0</v>
      </c>
      <c r="G176" s="58">
        <v>0</v>
      </c>
      <c r="H176" s="58"/>
      <c r="I176" s="54"/>
      <c r="J176" s="54"/>
      <c r="K176" s="54"/>
      <c r="L176" s="54"/>
      <c r="M176" s="54"/>
      <c r="N176" s="54">
        <f t="shared" si="16"/>
        <v>469547.0034734183</v>
      </c>
      <c r="O176" s="60"/>
    </row>
    <row r="177" spans="1:15" x14ac:dyDescent="0.2">
      <c r="A177" s="52">
        <f t="shared" si="19"/>
        <v>2021</v>
      </c>
      <c r="B177" s="53">
        <v>8</v>
      </c>
      <c r="C177" s="54">
        <v>91409.82386550041</v>
      </c>
      <c r="D177" s="54">
        <v>0</v>
      </c>
      <c r="E177" s="76">
        <v>377221.54336433526</v>
      </c>
      <c r="F177" s="54">
        <v>0</v>
      </c>
      <c r="G177" s="54">
        <v>0</v>
      </c>
      <c r="H177" s="54"/>
      <c r="I177" s="54"/>
      <c r="J177" s="54"/>
      <c r="K177" s="54"/>
      <c r="L177" s="54"/>
      <c r="M177" s="54"/>
      <c r="N177" s="54">
        <f t="shared" si="16"/>
        <v>468631.36722983565</v>
      </c>
      <c r="O177" s="60"/>
    </row>
    <row r="178" spans="1:15" x14ac:dyDescent="0.2">
      <c r="A178" s="52">
        <f t="shared" si="19"/>
        <v>2021</v>
      </c>
      <c r="B178" s="53">
        <v>9</v>
      </c>
      <c r="C178" s="54">
        <v>78283.944729080875</v>
      </c>
      <c r="D178" s="54">
        <v>0</v>
      </c>
      <c r="E178" s="76">
        <v>359971.66100105381</v>
      </c>
      <c r="F178" s="54">
        <v>0</v>
      </c>
      <c r="G178" s="54">
        <v>0</v>
      </c>
      <c r="H178" s="54"/>
      <c r="I178" s="54"/>
      <c r="J178" s="54"/>
      <c r="K178" s="54"/>
      <c r="L178" s="54"/>
      <c r="M178" s="54"/>
      <c r="N178" s="54">
        <f t="shared" si="16"/>
        <v>438255.6057301347</v>
      </c>
      <c r="O178" s="60"/>
    </row>
    <row r="179" spans="1:15" x14ac:dyDescent="0.2">
      <c r="A179" s="52">
        <f t="shared" si="19"/>
        <v>2021</v>
      </c>
      <c r="B179" s="53">
        <v>10</v>
      </c>
      <c r="C179" s="54">
        <v>72301.536448878105</v>
      </c>
      <c r="D179" s="54">
        <v>0</v>
      </c>
      <c r="E179" s="76">
        <v>334409.49884387909</v>
      </c>
      <c r="F179" s="54">
        <v>0</v>
      </c>
      <c r="G179" s="54">
        <v>0</v>
      </c>
      <c r="H179" s="54"/>
      <c r="I179" s="54"/>
      <c r="J179" s="54"/>
      <c r="K179" s="54"/>
      <c r="L179" s="54"/>
      <c r="M179" s="54"/>
      <c r="N179" s="54">
        <f t="shared" si="16"/>
        <v>406711.03529275721</v>
      </c>
      <c r="O179" s="60"/>
    </row>
    <row r="180" spans="1:15" x14ac:dyDescent="0.2">
      <c r="A180" s="52">
        <f t="shared" si="19"/>
        <v>2021</v>
      </c>
      <c r="B180" s="53">
        <v>11</v>
      </c>
      <c r="C180" s="54">
        <v>59696.343659934471</v>
      </c>
      <c r="D180" s="54">
        <v>0</v>
      </c>
      <c r="E180" s="76">
        <v>303314.40413967392</v>
      </c>
      <c r="F180" s="54">
        <v>0</v>
      </c>
      <c r="G180" s="54">
        <v>0</v>
      </c>
      <c r="H180" s="54"/>
      <c r="I180" s="54"/>
      <c r="J180" s="54"/>
      <c r="K180" s="54"/>
      <c r="L180" s="54"/>
      <c r="M180" s="54"/>
      <c r="N180" s="54">
        <f t="shared" si="16"/>
        <v>363010.74779960839</v>
      </c>
      <c r="O180" s="60"/>
    </row>
    <row r="181" spans="1:15" x14ac:dyDescent="0.2">
      <c r="A181" s="52">
        <f t="shared" si="19"/>
        <v>2021</v>
      </c>
      <c r="B181" s="53">
        <v>12</v>
      </c>
      <c r="C181" s="54">
        <v>61435.67111017109</v>
      </c>
      <c r="D181" s="54">
        <v>0</v>
      </c>
      <c r="E181" s="76">
        <v>310911.99445801799</v>
      </c>
      <c r="F181" s="54">
        <v>0</v>
      </c>
      <c r="G181" s="54">
        <v>0</v>
      </c>
      <c r="H181" s="54"/>
      <c r="I181" s="54"/>
      <c r="J181" s="54"/>
      <c r="K181" s="54"/>
      <c r="L181" s="54"/>
      <c r="M181" s="54"/>
      <c r="N181" s="54">
        <f t="shared" si="16"/>
        <v>372347.66556818906</v>
      </c>
      <c r="O181" s="60"/>
    </row>
    <row r="182" spans="1:15" x14ac:dyDescent="0.2">
      <c r="A182" s="52">
        <f t="shared" si="19"/>
        <v>2022</v>
      </c>
      <c r="B182" s="53">
        <v>1</v>
      </c>
      <c r="C182" s="54">
        <v>61452.587726000354</v>
      </c>
      <c r="D182" s="54">
        <v>0</v>
      </c>
      <c r="E182" s="76">
        <v>337431.88689207943</v>
      </c>
      <c r="F182" s="54">
        <v>0</v>
      </c>
      <c r="G182" s="54">
        <v>0</v>
      </c>
      <c r="H182" s="54"/>
      <c r="I182" s="54"/>
      <c r="J182" s="54"/>
      <c r="K182" s="54"/>
      <c r="L182" s="54"/>
      <c r="M182" s="54"/>
      <c r="N182" s="54">
        <f t="shared" si="16"/>
        <v>398884.47461807978</v>
      </c>
      <c r="O182" s="60"/>
    </row>
    <row r="183" spans="1:15" x14ac:dyDescent="0.2">
      <c r="A183" s="52">
        <f t="shared" si="19"/>
        <v>2022</v>
      </c>
      <c r="B183" s="53">
        <v>2</v>
      </c>
      <c r="C183" s="54">
        <v>58205.012632038524</v>
      </c>
      <c r="D183" s="54">
        <v>0</v>
      </c>
      <c r="E183" s="76">
        <v>309879.52578310098</v>
      </c>
      <c r="F183" s="54">
        <v>0</v>
      </c>
      <c r="G183" s="54">
        <v>0</v>
      </c>
      <c r="H183" s="54"/>
      <c r="I183" s="54"/>
      <c r="J183" s="54"/>
      <c r="K183" s="54"/>
      <c r="L183" s="54"/>
      <c r="M183" s="54"/>
      <c r="N183" s="54">
        <f t="shared" si="16"/>
        <v>368084.53841513948</v>
      </c>
      <c r="O183" s="60"/>
    </row>
    <row r="184" spans="1:15" x14ac:dyDescent="0.2">
      <c r="A184" s="52">
        <f t="shared" si="19"/>
        <v>2022</v>
      </c>
      <c r="B184" s="53">
        <v>3</v>
      </c>
      <c r="C184" s="54">
        <v>65542.085646881169</v>
      </c>
      <c r="D184" s="54">
        <v>0</v>
      </c>
      <c r="E184" s="76">
        <v>313024.47824005131</v>
      </c>
      <c r="F184" s="54">
        <v>0</v>
      </c>
      <c r="G184" s="54">
        <v>0</v>
      </c>
      <c r="H184" s="54"/>
      <c r="I184" s="54"/>
      <c r="J184" s="54"/>
      <c r="K184" s="54"/>
      <c r="L184" s="54"/>
      <c r="M184" s="54"/>
      <c r="N184" s="54">
        <f t="shared" si="16"/>
        <v>378566.56388693245</v>
      </c>
      <c r="O184" s="60"/>
    </row>
    <row r="185" spans="1:15" x14ac:dyDescent="0.2">
      <c r="A185" s="52">
        <f t="shared" si="19"/>
        <v>2022</v>
      </c>
      <c r="B185" s="53">
        <v>4</v>
      </c>
      <c r="C185" s="54">
        <v>68707.949728460764</v>
      </c>
      <c r="D185" s="54">
        <v>0</v>
      </c>
      <c r="E185" s="76">
        <v>318790.07097744866</v>
      </c>
      <c r="F185" s="54">
        <v>0</v>
      </c>
      <c r="G185" s="54">
        <v>0</v>
      </c>
      <c r="H185" s="54"/>
      <c r="I185" s="54"/>
      <c r="J185" s="54"/>
      <c r="K185" s="54"/>
      <c r="L185" s="54"/>
      <c r="M185" s="54"/>
      <c r="N185" s="54">
        <f t="shared" si="16"/>
        <v>387498.02070590941</v>
      </c>
      <c r="O185" s="60"/>
    </row>
    <row r="186" spans="1:15" x14ac:dyDescent="0.2">
      <c r="A186" s="52">
        <f t="shared" si="19"/>
        <v>2022</v>
      </c>
      <c r="B186" s="53">
        <v>5</v>
      </c>
      <c r="C186" s="54">
        <v>78583.993071142453</v>
      </c>
      <c r="D186" s="54">
        <v>0</v>
      </c>
      <c r="E186" s="76">
        <v>352844.22626392549</v>
      </c>
      <c r="F186" s="54">
        <v>0</v>
      </c>
      <c r="G186" s="54">
        <v>0</v>
      </c>
      <c r="H186" s="54"/>
      <c r="I186" s="54"/>
      <c r="J186" s="54"/>
      <c r="K186" s="54"/>
      <c r="L186" s="54"/>
      <c r="M186" s="54"/>
      <c r="N186" s="54">
        <f t="shared" si="16"/>
        <v>431428.21933506796</v>
      </c>
      <c r="O186" s="60"/>
    </row>
    <row r="187" spans="1:15" x14ac:dyDescent="0.2">
      <c r="A187" s="52">
        <f t="shared" si="19"/>
        <v>2022</v>
      </c>
      <c r="B187" s="53">
        <v>6</v>
      </c>
      <c r="C187" s="54">
        <v>85564.37184431756</v>
      </c>
      <c r="D187" s="54">
        <v>0</v>
      </c>
      <c r="E187" s="76">
        <v>367741.64521838102</v>
      </c>
      <c r="F187" s="54">
        <v>0</v>
      </c>
      <c r="G187" s="54">
        <v>0</v>
      </c>
      <c r="H187" s="54"/>
      <c r="I187" s="54"/>
      <c r="J187" s="54"/>
      <c r="K187" s="54"/>
      <c r="L187" s="54"/>
      <c r="M187" s="54"/>
      <c r="N187" s="54">
        <f t="shared" si="16"/>
        <v>453306.01706269861</v>
      </c>
      <c r="O187" s="60"/>
    </row>
    <row r="188" spans="1:15" x14ac:dyDescent="0.2">
      <c r="A188" s="52">
        <f t="shared" si="19"/>
        <v>2022</v>
      </c>
      <c r="B188" s="53">
        <v>7</v>
      </c>
      <c r="C188" s="54">
        <v>93278.492761091533</v>
      </c>
      <c r="D188" s="54">
        <v>0</v>
      </c>
      <c r="E188" s="76">
        <v>379557.33491047821</v>
      </c>
      <c r="F188" s="54">
        <v>0</v>
      </c>
      <c r="G188" s="54">
        <v>0</v>
      </c>
      <c r="H188" s="54"/>
      <c r="I188" s="54"/>
      <c r="J188" s="54"/>
      <c r="K188" s="54"/>
      <c r="L188" s="54"/>
      <c r="M188" s="54"/>
      <c r="N188" s="54">
        <f t="shared" si="16"/>
        <v>472835.82767156977</v>
      </c>
      <c r="O188" s="60"/>
    </row>
    <row r="189" spans="1:15" x14ac:dyDescent="0.2">
      <c r="A189" s="52">
        <f t="shared" si="19"/>
        <v>2022</v>
      </c>
      <c r="B189" s="53">
        <v>8</v>
      </c>
      <c r="C189" s="54">
        <v>92562.393048678408</v>
      </c>
      <c r="D189" s="54">
        <v>0</v>
      </c>
      <c r="E189" s="76">
        <v>379336.47182281176</v>
      </c>
      <c r="F189" s="54">
        <v>0</v>
      </c>
      <c r="G189" s="54">
        <v>0</v>
      </c>
      <c r="H189" s="54"/>
      <c r="I189" s="54"/>
      <c r="J189" s="54"/>
      <c r="K189" s="54"/>
      <c r="L189" s="54"/>
      <c r="M189" s="54"/>
      <c r="N189" s="54">
        <f t="shared" si="16"/>
        <v>471898.86487149016</v>
      </c>
      <c r="O189" s="60"/>
    </row>
    <row r="190" spans="1:15" x14ac:dyDescent="0.2">
      <c r="A190" s="52">
        <f t="shared" si="19"/>
        <v>2022</v>
      </c>
      <c r="B190" s="53">
        <v>9</v>
      </c>
      <c r="C190" s="54">
        <v>79271.012184380961</v>
      </c>
      <c r="D190" s="54">
        <v>0</v>
      </c>
      <c r="E190" s="76">
        <v>362366.01497889834</v>
      </c>
      <c r="F190" s="54">
        <v>0</v>
      </c>
      <c r="G190" s="54">
        <v>0</v>
      </c>
      <c r="H190" s="54"/>
      <c r="I190" s="54"/>
      <c r="J190" s="54"/>
      <c r="K190" s="54"/>
      <c r="L190" s="54"/>
      <c r="M190" s="54"/>
      <c r="N190" s="54">
        <f t="shared" si="16"/>
        <v>441637.0271632793</v>
      </c>
      <c r="O190" s="60"/>
    </row>
    <row r="191" spans="1:15" x14ac:dyDescent="0.2">
      <c r="A191" s="52">
        <f t="shared" si="19"/>
        <v>2022</v>
      </c>
      <c r="B191" s="53">
        <v>10</v>
      </c>
      <c r="C191" s="54">
        <v>73213.172849469076</v>
      </c>
      <c r="D191" s="54">
        <v>0</v>
      </c>
      <c r="E191" s="76">
        <v>337389.05003105197</v>
      </c>
      <c r="F191" s="54">
        <v>0</v>
      </c>
      <c r="G191" s="54">
        <v>0</v>
      </c>
      <c r="H191" s="54"/>
      <c r="I191" s="54"/>
      <c r="J191" s="54"/>
      <c r="K191" s="54"/>
      <c r="L191" s="54"/>
      <c r="M191" s="54"/>
      <c r="N191" s="54">
        <f t="shared" si="16"/>
        <v>410602.22288052103</v>
      </c>
      <c r="O191" s="60"/>
    </row>
    <row r="192" spans="1:15" x14ac:dyDescent="0.2">
      <c r="A192" s="52">
        <f t="shared" si="19"/>
        <v>2022</v>
      </c>
      <c r="B192" s="53">
        <v>11</v>
      </c>
      <c r="C192" s="54">
        <v>60449.04356833909</v>
      </c>
      <c r="D192" s="54">
        <v>0</v>
      </c>
      <c r="E192" s="76">
        <v>307125.36215884419</v>
      </c>
      <c r="F192" s="54">
        <v>0</v>
      </c>
      <c r="G192" s="54">
        <v>0</v>
      </c>
      <c r="H192" s="54"/>
      <c r="I192" s="54"/>
      <c r="J192" s="54"/>
      <c r="K192" s="54"/>
      <c r="L192" s="54"/>
      <c r="M192" s="54"/>
      <c r="N192" s="54">
        <f t="shared" si="16"/>
        <v>367574.40572718327</v>
      </c>
      <c r="O192" s="60"/>
    </row>
    <row r="193" spans="1:15" x14ac:dyDescent="0.2">
      <c r="A193" s="52">
        <f t="shared" si="19"/>
        <v>2022</v>
      </c>
      <c r="B193" s="53">
        <v>12</v>
      </c>
      <c r="C193" s="54">
        <v>62210.30186948237</v>
      </c>
      <c r="D193" s="54">
        <v>0</v>
      </c>
      <c r="E193" s="76">
        <v>315045.16663238552</v>
      </c>
      <c r="F193" s="54">
        <v>0</v>
      </c>
      <c r="G193" s="54">
        <v>0</v>
      </c>
      <c r="H193" s="54"/>
      <c r="I193" s="54"/>
      <c r="J193" s="54"/>
      <c r="K193" s="54"/>
      <c r="L193" s="54"/>
      <c r="M193" s="54"/>
      <c r="N193" s="54">
        <f t="shared" si="16"/>
        <v>377255.4685018679</v>
      </c>
      <c r="O193" s="60"/>
    </row>
    <row r="194" spans="1:15" x14ac:dyDescent="0.2">
      <c r="A194" s="52">
        <f t="shared" si="19"/>
        <v>2023</v>
      </c>
      <c r="B194" s="53">
        <v>1</v>
      </c>
      <c r="C194" s="54">
        <v>62227.431783721615</v>
      </c>
      <c r="D194" s="54">
        <v>0</v>
      </c>
      <c r="E194" s="76">
        <v>341801.99186742632</v>
      </c>
      <c r="F194" s="54">
        <v>0</v>
      </c>
      <c r="G194" s="54">
        <v>0</v>
      </c>
      <c r="H194" s="54"/>
      <c r="I194" s="54"/>
      <c r="J194" s="54"/>
      <c r="K194" s="54"/>
      <c r="L194" s="54"/>
      <c r="M194" s="54"/>
      <c r="N194" s="54">
        <f t="shared" si="16"/>
        <v>404029.42365114792</v>
      </c>
      <c r="O194" s="60"/>
    </row>
    <row r="195" spans="1:15" x14ac:dyDescent="0.2">
      <c r="A195" s="52">
        <f t="shared" si="19"/>
        <v>2023</v>
      </c>
      <c r="B195" s="53">
        <v>2</v>
      </c>
      <c r="C195" s="54">
        <v>58938.90862952872</v>
      </c>
      <c r="D195" s="54">
        <v>0</v>
      </c>
      <c r="E195" s="76">
        <v>314249.56445232854</v>
      </c>
      <c r="F195" s="54">
        <v>0</v>
      </c>
      <c r="G195" s="54">
        <v>0</v>
      </c>
      <c r="H195" s="54"/>
      <c r="I195" s="54"/>
      <c r="J195" s="54"/>
      <c r="K195" s="54"/>
      <c r="L195" s="54"/>
      <c r="M195" s="54"/>
      <c r="N195" s="54">
        <f t="shared" si="16"/>
        <v>373188.47308185726</v>
      </c>
      <c r="O195" s="60"/>
    </row>
    <row r="196" spans="1:15" x14ac:dyDescent="0.2">
      <c r="A196" s="52">
        <f t="shared" si="19"/>
        <v>2023</v>
      </c>
      <c r="B196" s="53">
        <v>3</v>
      </c>
      <c r="C196" s="54">
        <v>66368.493410547366</v>
      </c>
      <c r="D196" s="54">
        <v>0</v>
      </c>
      <c r="E196" s="76">
        <v>317300.77607362467</v>
      </c>
      <c r="F196" s="54">
        <v>0</v>
      </c>
      <c r="G196" s="54">
        <v>0</v>
      </c>
      <c r="H196" s="54"/>
      <c r="I196" s="54"/>
      <c r="J196" s="54"/>
      <c r="K196" s="54"/>
      <c r="L196" s="54"/>
      <c r="M196" s="54"/>
      <c r="N196" s="54">
        <f t="shared" si="16"/>
        <v>383669.26948417205</v>
      </c>
      <c r="O196" s="60"/>
    </row>
    <row r="197" spans="1:15" x14ac:dyDescent="0.2">
      <c r="A197" s="52">
        <f t="shared" si="19"/>
        <v>2023</v>
      </c>
      <c r="B197" s="53">
        <v>4</v>
      </c>
      <c r="C197" s="54">
        <v>69574.275273654755</v>
      </c>
      <c r="D197" s="54">
        <v>0</v>
      </c>
      <c r="E197" s="76">
        <v>322925.96421528724</v>
      </c>
      <c r="F197" s="54">
        <v>0</v>
      </c>
      <c r="G197" s="54">
        <v>0</v>
      </c>
      <c r="H197" s="54"/>
      <c r="I197" s="54"/>
      <c r="J197" s="54"/>
      <c r="K197" s="54"/>
      <c r="L197" s="54"/>
      <c r="M197" s="54"/>
      <c r="N197" s="54">
        <f t="shared" si="16"/>
        <v>392500.23948894197</v>
      </c>
      <c r="O197" s="60"/>
    </row>
    <row r="198" spans="1:15" x14ac:dyDescent="0.2">
      <c r="A198" s="52">
        <f t="shared" si="19"/>
        <v>2023</v>
      </c>
      <c r="B198" s="53">
        <v>5</v>
      </c>
      <c r="C198" s="54">
        <v>79574.843779247312</v>
      </c>
      <c r="D198" s="54">
        <v>0</v>
      </c>
      <c r="E198" s="76">
        <v>356666.31845019909</v>
      </c>
      <c r="F198" s="54">
        <v>0</v>
      </c>
      <c r="G198" s="54">
        <v>0</v>
      </c>
      <c r="H198" s="54"/>
      <c r="I198" s="54"/>
      <c r="J198" s="54"/>
      <c r="K198" s="54"/>
      <c r="L198" s="54"/>
      <c r="M198" s="54"/>
      <c r="N198" s="54">
        <f t="shared" si="16"/>
        <v>436241.1622294464</v>
      </c>
      <c r="O198" s="60"/>
    </row>
    <row r="199" spans="1:15" x14ac:dyDescent="0.2">
      <c r="A199" s="52">
        <f t="shared" si="19"/>
        <v>2023</v>
      </c>
      <c r="B199" s="53">
        <v>6</v>
      </c>
      <c r="C199" s="54">
        <v>86643.236828357476</v>
      </c>
      <c r="D199" s="54">
        <v>0</v>
      </c>
      <c r="E199" s="76">
        <v>371370.54198179935</v>
      </c>
      <c r="F199" s="54">
        <v>0</v>
      </c>
      <c r="G199" s="54">
        <v>0</v>
      </c>
      <c r="H199" s="54"/>
      <c r="I199" s="54"/>
      <c r="J199" s="54"/>
      <c r="K199" s="54"/>
      <c r="L199" s="54"/>
      <c r="M199" s="54"/>
      <c r="N199" s="54">
        <f t="shared" si="16"/>
        <v>458013.77881015686</v>
      </c>
      <c r="O199" s="60"/>
    </row>
    <row r="200" spans="1:15" x14ac:dyDescent="0.2">
      <c r="A200" s="52">
        <f t="shared" si="19"/>
        <v>2023</v>
      </c>
      <c r="B200" s="53">
        <v>7</v>
      </c>
      <c r="C200" s="54">
        <v>94454.623637001714</v>
      </c>
      <c r="D200" s="54">
        <v>0</v>
      </c>
      <c r="E200" s="76">
        <v>383041.96442872746</v>
      </c>
      <c r="F200" s="54">
        <v>0</v>
      </c>
      <c r="G200" s="54">
        <v>0</v>
      </c>
      <c r="H200" s="54"/>
      <c r="I200" s="54"/>
      <c r="J200" s="54"/>
      <c r="K200" s="54"/>
      <c r="L200" s="54"/>
      <c r="M200" s="54"/>
      <c r="N200" s="54">
        <f t="shared" si="16"/>
        <v>477496.58806572919</v>
      </c>
      <c r="O200" s="60"/>
    </row>
    <row r="201" spans="1:15" x14ac:dyDescent="0.2">
      <c r="A201" s="52">
        <f t="shared" si="19"/>
        <v>2023</v>
      </c>
      <c r="B201" s="53">
        <v>8</v>
      </c>
      <c r="C201" s="54">
        <v>93729.494758731933</v>
      </c>
      <c r="D201" s="54">
        <v>0</v>
      </c>
      <c r="E201" s="76">
        <v>382771.20712108439</v>
      </c>
      <c r="F201" s="54">
        <v>0</v>
      </c>
      <c r="G201" s="54">
        <v>0</v>
      </c>
      <c r="H201" s="54"/>
      <c r="I201" s="54"/>
      <c r="J201" s="54"/>
      <c r="K201" s="54"/>
      <c r="L201" s="54"/>
      <c r="M201" s="54"/>
      <c r="N201" s="54">
        <f t="shared" si="16"/>
        <v>476500.7018798163</v>
      </c>
      <c r="O201" s="60"/>
    </row>
    <row r="202" spans="1:15" x14ac:dyDescent="0.2">
      <c r="A202" s="52">
        <f t="shared" si="19"/>
        <v>2023</v>
      </c>
      <c r="B202" s="53">
        <v>9</v>
      </c>
      <c r="C202" s="54">
        <v>80270.525386566762</v>
      </c>
      <c r="D202" s="54">
        <v>0</v>
      </c>
      <c r="E202" s="76">
        <v>365927.77063096402</v>
      </c>
      <c r="F202" s="54">
        <v>0</v>
      </c>
      <c r="G202" s="54">
        <v>0</v>
      </c>
      <c r="H202" s="54"/>
      <c r="I202" s="54"/>
      <c r="J202" s="54"/>
      <c r="K202" s="54"/>
      <c r="L202" s="54"/>
      <c r="M202" s="54"/>
      <c r="N202" s="54">
        <f t="shared" si="16"/>
        <v>446198.29601753078</v>
      </c>
      <c r="O202" s="60"/>
    </row>
    <row r="203" spans="1:15" x14ac:dyDescent="0.2">
      <c r="A203" s="52">
        <f t="shared" si="19"/>
        <v>2023</v>
      </c>
      <c r="B203" s="53">
        <v>10</v>
      </c>
      <c r="C203" s="54">
        <v>74136.303901041203</v>
      </c>
      <c r="D203" s="54">
        <v>0</v>
      </c>
      <c r="E203" s="76">
        <v>341241.38653420832</v>
      </c>
      <c r="F203" s="54">
        <v>0</v>
      </c>
      <c r="G203" s="54">
        <v>0</v>
      </c>
      <c r="H203" s="54"/>
      <c r="I203" s="54"/>
      <c r="J203" s="54"/>
      <c r="K203" s="54"/>
      <c r="L203" s="54"/>
      <c r="M203" s="54"/>
      <c r="N203" s="54">
        <f t="shared" si="16"/>
        <v>415377.69043524953</v>
      </c>
      <c r="O203" s="60"/>
    </row>
    <row r="204" spans="1:15" x14ac:dyDescent="0.2">
      <c r="A204" s="52">
        <f t="shared" si="19"/>
        <v>2023</v>
      </c>
      <c r="B204" s="53">
        <v>11</v>
      </c>
      <c r="C204" s="54">
        <v>61211.234127550386</v>
      </c>
      <c r="D204" s="54">
        <v>0</v>
      </c>
      <c r="E204" s="76">
        <v>311434.25729536964</v>
      </c>
      <c r="F204" s="54">
        <v>0</v>
      </c>
      <c r="G204" s="54">
        <v>0</v>
      </c>
      <c r="H204" s="54"/>
      <c r="I204" s="54"/>
      <c r="J204" s="54"/>
      <c r="K204" s="54"/>
      <c r="L204" s="54"/>
      <c r="M204" s="54"/>
      <c r="N204" s="54">
        <f t="shared" si="16"/>
        <v>372645.49142292002</v>
      </c>
      <c r="O204" s="60"/>
    </row>
    <row r="205" spans="1:15" x14ac:dyDescent="0.2">
      <c r="A205" s="52">
        <f t="shared" si="19"/>
        <v>2023</v>
      </c>
      <c r="B205" s="53">
        <v>12</v>
      </c>
      <c r="C205" s="54">
        <v>62994.699801552197</v>
      </c>
      <c r="D205" s="54">
        <v>0</v>
      </c>
      <c r="E205" s="76">
        <v>319546.47305283783</v>
      </c>
      <c r="F205" s="54">
        <v>0</v>
      </c>
      <c r="G205" s="54">
        <v>0</v>
      </c>
      <c r="H205" s="54"/>
      <c r="I205" s="54"/>
      <c r="J205" s="54"/>
      <c r="K205" s="54"/>
      <c r="L205" s="54"/>
      <c r="M205" s="54"/>
      <c r="N205" s="54">
        <f t="shared" si="16"/>
        <v>382541.17285439</v>
      </c>
      <c r="O205" s="60"/>
    </row>
    <row r="206" spans="1:15" x14ac:dyDescent="0.2">
      <c r="A206" s="52">
        <f t="shared" si="19"/>
        <v>2024</v>
      </c>
      <c r="B206" s="53">
        <v>1</v>
      </c>
      <c r="C206" s="54">
        <v>63012.045703640768</v>
      </c>
      <c r="D206" s="54">
        <v>0</v>
      </c>
      <c r="E206" s="76">
        <v>346426.18614113238</v>
      </c>
      <c r="F206" s="54">
        <v>0</v>
      </c>
      <c r="G206" s="54">
        <v>0</v>
      </c>
      <c r="H206" s="54"/>
      <c r="I206" s="54"/>
      <c r="J206" s="54"/>
      <c r="K206" s="54"/>
      <c r="L206" s="54"/>
      <c r="M206" s="54"/>
      <c r="N206" s="54">
        <f t="shared" si="16"/>
        <v>409438.23184477317</v>
      </c>
      <c r="O206" s="60"/>
    </row>
    <row r="207" spans="1:15" x14ac:dyDescent="0.2">
      <c r="A207" s="52">
        <f t="shared" si="19"/>
        <v>2024</v>
      </c>
      <c r="B207" s="53">
        <v>2</v>
      </c>
      <c r="C207" s="54">
        <v>59682.058182868765</v>
      </c>
      <c r="D207" s="54">
        <v>0</v>
      </c>
      <c r="E207" s="76">
        <v>318996.54702343472</v>
      </c>
      <c r="F207" s="54">
        <v>0</v>
      </c>
      <c r="G207" s="54">
        <v>0</v>
      </c>
      <c r="H207" s="54"/>
      <c r="I207" s="54"/>
      <c r="J207" s="54"/>
      <c r="K207" s="54"/>
      <c r="L207" s="54"/>
      <c r="M207" s="54"/>
      <c r="N207" s="54">
        <f t="shared" ref="N207:N270" si="20">SUM(C207:K207)</f>
        <v>378678.60520630347</v>
      </c>
      <c r="O207" s="60"/>
    </row>
    <row r="208" spans="1:15" x14ac:dyDescent="0.2">
      <c r="A208" s="52">
        <f t="shared" si="19"/>
        <v>2024</v>
      </c>
      <c r="B208" s="53">
        <v>3</v>
      </c>
      <c r="C208" s="54">
        <v>67205.321193428797</v>
      </c>
      <c r="D208" s="54">
        <v>0</v>
      </c>
      <c r="E208" s="76">
        <v>321658.22743129719</v>
      </c>
      <c r="F208" s="54">
        <v>0</v>
      </c>
      <c r="G208" s="54">
        <v>0</v>
      </c>
      <c r="H208" s="54"/>
      <c r="I208" s="54"/>
      <c r="J208" s="54"/>
      <c r="K208" s="54"/>
      <c r="L208" s="54"/>
      <c r="M208" s="54"/>
      <c r="N208" s="54">
        <f t="shared" si="20"/>
        <v>388863.54862472601</v>
      </c>
      <c r="O208" s="60"/>
    </row>
    <row r="209" spans="1:15" x14ac:dyDescent="0.2">
      <c r="A209" s="52">
        <f t="shared" si="19"/>
        <v>2024</v>
      </c>
      <c r="B209" s="53">
        <v>4</v>
      </c>
      <c r="C209" s="54">
        <v>70451.524153822684</v>
      </c>
      <c r="D209" s="54">
        <v>0</v>
      </c>
      <c r="E209" s="76">
        <v>327086.64245250227</v>
      </c>
      <c r="F209" s="54">
        <v>0</v>
      </c>
      <c r="G209" s="54">
        <v>0</v>
      </c>
      <c r="H209" s="54"/>
      <c r="I209" s="54"/>
      <c r="J209" s="54"/>
      <c r="K209" s="54"/>
      <c r="L209" s="54"/>
      <c r="M209" s="54"/>
      <c r="N209" s="54">
        <f t="shared" si="20"/>
        <v>397538.16660632496</v>
      </c>
      <c r="O209" s="60"/>
    </row>
    <row r="210" spans="1:15" x14ac:dyDescent="0.2">
      <c r="A210" s="52">
        <f t="shared" si="19"/>
        <v>2024</v>
      </c>
      <c r="B210" s="53">
        <v>5</v>
      </c>
      <c r="C210" s="54">
        <v>80578.187936557079</v>
      </c>
      <c r="D210" s="54">
        <v>0</v>
      </c>
      <c r="E210" s="76">
        <v>360639.97233433131</v>
      </c>
      <c r="F210" s="54">
        <v>0</v>
      </c>
      <c r="G210" s="54">
        <v>0</v>
      </c>
      <c r="H210" s="54"/>
      <c r="I210" s="54"/>
      <c r="J210" s="54"/>
      <c r="K210" s="54"/>
      <c r="L210" s="54"/>
      <c r="M210" s="54"/>
      <c r="N210" s="54">
        <f t="shared" si="20"/>
        <v>441218.16027088836</v>
      </c>
      <c r="O210" s="60"/>
    </row>
    <row r="211" spans="1:15" x14ac:dyDescent="0.2">
      <c r="A211" s="52">
        <f t="shared" si="19"/>
        <v>2024</v>
      </c>
      <c r="B211" s="53">
        <v>6</v>
      </c>
      <c r="C211" s="54">
        <v>87735.705016963708</v>
      </c>
      <c r="D211" s="54">
        <v>0</v>
      </c>
      <c r="E211" s="76">
        <v>375221.73383650399</v>
      </c>
      <c r="F211" s="54">
        <v>0</v>
      </c>
      <c r="G211" s="54">
        <v>0</v>
      </c>
      <c r="H211" s="54"/>
      <c r="I211" s="54"/>
      <c r="J211" s="54"/>
      <c r="K211" s="54"/>
      <c r="L211" s="54"/>
      <c r="M211" s="54"/>
      <c r="N211" s="54">
        <f t="shared" si="20"/>
        <v>462957.4388534677</v>
      </c>
      <c r="O211" s="60"/>
    </row>
    <row r="212" spans="1:15" x14ac:dyDescent="0.2">
      <c r="A212" s="52">
        <f t="shared" si="19"/>
        <v>2024</v>
      </c>
      <c r="B212" s="53">
        <v>7</v>
      </c>
      <c r="C212" s="54">
        <v>95645.584124715475</v>
      </c>
      <c r="D212" s="54">
        <v>0</v>
      </c>
      <c r="E212" s="76">
        <v>386792.08129394462</v>
      </c>
      <c r="F212" s="54">
        <v>0</v>
      </c>
      <c r="G212" s="54">
        <v>0</v>
      </c>
      <c r="H212" s="54"/>
      <c r="I212" s="54"/>
      <c r="J212" s="54"/>
      <c r="K212" s="54"/>
      <c r="L212" s="54"/>
      <c r="M212" s="54"/>
      <c r="N212" s="54">
        <f t="shared" si="20"/>
        <v>482437.66541866009</v>
      </c>
      <c r="O212" s="60"/>
    </row>
    <row r="213" spans="1:15" x14ac:dyDescent="0.2">
      <c r="A213" s="52">
        <f t="shared" si="19"/>
        <v>2024</v>
      </c>
      <c r="B213" s="53">
        <v>8</v>
      </c>
      <c r="C213" s="54">
        <v>94911.312233544188</v>
      </c>
      <c r="D213" s="54">
        <v>0</v>
      </c>
      <c r="E213" s="76">
        <v>386428.48755522637</v>
      </c>
      <c r="F213" s="54">
        <v>0</v>
      </c>
      <c r="G213" s="54">
        <v>0</v>
      </c>
      <c r="H213" s="54"/>
      <c r="I213" s="54"/>
      <c r="J213" s="54"/>
      <c r="K213" s="54"/>
      <c r="L213" s="54"/>
      <c r="M213" s="54"/>
      <c r="N213" s="54">
        <f t="shared" si="20"/>
        <v>481339.79978877056</v>
      </c>
      <c r="O213" s="60"/>
    </row>
    <row r="214" spans="1:15" x14ac:dyDescent="0.2">
      <c r="A214" s="52">
        <f t="shared" si="19"/>
        <v>2024</v>
      </c>
      <c r="B214" s="53">
        <v>9</v>
      </c>
      <c r="C214" s="54">
        <v>81282.641261707206</v>
      </c>
      <c r="D214" s="54">
        <v>0</v>
      </c>
      <c r="E214" s="76">
        <v>369588.59801356349</v>
      </c>
      <c r="F214" s="54">
        <v>0</v>
      </c>
      <c r="G214" s="54">
        <v>0</v>
      </c>
      <c r="H214" s="54"/>
      <c r="I214" s="54"/>
      <c r="J214" s="54"/>
      <c r="K214" s="54"/>
      <c r="L214" s="54"/>
      <c r="M214" s="54"/>
      <c r="N214" s="54">
        <f t="shared" si="20"/>
        <v>450871.23927527072</v>
      </c>
      <c r="O214" s="60"/>
    </row>
    <row r="215" spans="1:15" x14ac:dyDescent="0.2">
      <c r="A215" s="52">
        <f t="shared" si="19"/>
        <v>2024</v>
      </c>
      <c r="B215" s="53">
        <v>10</v>
      </c>
      <c r="C215" s="54">
        <v>75071.074537475055</v>
      </c>
      <c r="D215" s="54">
        <v>0</v>
      </c>
      <c r="E215" s="76">
        <v>345005.0920682638</v>
      </c>
      <c r="F215" s="54">
        <v>0</v>
      </c>
      <c r="G215" s="54">
        <v>0</v>
      </c>
      <c r="H215" s="54"/>
      <c r="I215" s="54"/>
      <c r="J215" s="54"/>
      <c r="K215" s="54"/>
      <c r="L215" s="54"/>
      <c r="M215" s="54"/>
      <c r="N215" s="54">
        <f t="shared" si="20"/>
        <v>420076.16660573886</v>
      </c>
      <c r="O215" s="60"/>
    </row>
    <row r="216" spans="1:15" x14ac:dyDescent="0.2">
      <c r="A216" s="52">
        <f t="shared" si="19"/>
        <v>2024</v>
      </c>
      <c r="B216" s="53">
        <v>11</v>
      </c>
      <c r="C216" s="54">
        <v>61983.035003389676</v>
      </c>
      <c r="D216" s="54">
        <v>0</v>
      </c>
      <c r="E216" s="76">
        <v>315448.85463555664</v>
      </c>
      <c r="F216" s="54">
        <v>0</v>
      </c>
      <c r="G216" s="54">
        <v>0</v>
      </c>
      <c r="H216" s="54"/>
      <c r="I216" s="54"/>
      <c r="J216" s="54"/>
      <c r="K216" s="54"/>
      <c r="L216" s="54"/>
      <c r="M216" s="54"/>
      <c r="N216" s="54">
        <f t="shared" si="20"/>
        <v>377431.88963894633</v>
      </c>
      <c r="O216" s="60"/>
    </row>
    <row r="217" spans="1:15" x14ac:dyDescent="0.2">
      <c r="A217" s="52">
        <f t="shared" si="19"/>
        <v>2024</v>
      </c>
      <c r="B217" s="53">
        <v>12</v>
      </c>
      <c r="C217" s="54">
        <v>63788.988058814895</v>
      </c>
      <c r="D217" s="54">
        <v>0</v>
      </c>
      <c r="E217" s="76">
        <v>323785.75798266759</v>
      </c>
      <c r="F217" s="54">
        <v>0</v>
      </c>
      <c r="G217" s="54">
        <v>0</v>
      </c>
      <c r="H217" s="54"/>
      <c r="I217" s="54"/>
      <c r="J217" s="54"/>
      <c r="K217" s="54"/>
      <c r="L217" s="54"/>
      <c r="M217" s="54"/>
      <c r="N217" s="54">
        <f t="shared" si="20"/>
        <v>387574.74604148249</v>
      </c>
      <c r="O217" s="60"/>
    </row>
    <row r="218" spans="1:15" x14ac:dyDescent="0.2">
      <c r="A218" s="52">
        <f t="shared" si="19"/>
        <v>2025</v>
      </c>
      <c r="B218" s="53">
        <v>1</v>
      </c>
      <c r="C218" s="54">
        <v>63806.552672102735</v>
      </c>
      <c r="D218" s="54">
        <v>0</v>
      </c>
      <c r="E218" s="76">
        <v>350823.15282947751</v>
      </c>
      <c r="F218" s="54">
        <v>0</v>
      </c>
      <c r="G218" s="54">
        <v>0</v>
      </c>
      <c r="H218" s="54"/>
      <c r="I218" s="54"/>
      <c r="J218" s="54"/>
      <c r="K218" s="54"/>
      <c r="L218" s="54"/>
      <c r="M218" s="54"/>
      <c r="N218" s="54">
        <f t="shared" si="20"/>
        <v>414629.70550158026</v>
      </c>
      <c r="O218" s="60"/>
    </row>
    <row r="219" spans="1:15" x14ac:dyDescent="0.2">
      <c r="A219" s="52">
        <f t="shared" si="19"/>
        <v>2025</v>
      </c>
      <c r="B219" s="53">
        <v>2</v>
      </c>
      <c r="C219" s="54">
        <v>60434.5779683945</v>
      </c>
      <c r="D219" s="54">
        <v>0</v>
      </c>
      <c r="E219" s="76">
        <v>323172.59918825544</v>
      </c>
      <c r="F219" s="54">
        <v>0</v>
      </c>
      <c r="G219" s="54">
        <v>0</v>
      </c>
      <c r="H219" s="54"/>
      <c r="I219" s="54"/>
      <c r="J219" s="54"/>
      <c r="K219" s="54"/>
      <c r="L219" s="54"/>
      <c r="M219" s="54"/>
      <c r="N219" s="54">
        <f t="shared" si="20"/>
        <v>383607.17715664994</v>
      </c>
      <c r="O219" s="60"/>
    </row>
    <row r="220" spans="1:15" x14ac:dyDescent="0.2">
      <c r="A220" s="52">
        <f t="shared" si="19"/>
        <v>2025</v>
      </c>
      <c r="B220" s="53">
        <v>3</v>
      </c>
      <c r="C220" s="54">
        <v>68052.700379577305</v>
      </c>
      <c r="D220" s="54">
        <v>0</v>
      </c>
      <c r="E220" s="76">
        <v>325985.35012432403</v>
      </c>
      <c r="F220" s="54">
        <v>0</v>
      </c>
      <c r="G220" s="54">
        <v>0</v>
      </c>
      <c r="H220" s="54"/>
      <c r="I220" s="54"/>
      <c r="J220" s="54"/>
      <c r="K220" s="54"/>
      <c r="L220" s="54"/>
      <c r="M220" s="54"/>
      <c r="N220" s="54">
        <f t="shared" si="20"/>
        <v>394038.05050390132</v>
      </c>
      <c r="O220" s="60"/>
    </row>
    <row r="221" spans="1:15" x14ac:dyDescent="0.2">
      <c r="A221" s="52">
        <f t="shared" si="19"/>
        <v>2025</v>
      </c>
      <c r="B221" s="53">
        <v>4</v>
      </c>
      <c r="C221" s="54">
        <v>71339.834099229571</v>
      </c>
      <c r="D221" s="54">
        <v>0</v>
      </c>
      <c r="E221" s="76">
        <v>331313.25904360221</v>
      </c>
      <c r="F221" s="54">
        <v>0</v>
      </c>
      <c r="G221" s="54">
        <v>0</v>
      </c>
      <c r="H221" s="54"/>
      <c r="I221" s="54"/>
      <c r="J221" s="54"/>
      <c r="K221" s="54"/>
      <c r="L221" s="54"/>
      <c r="M221" s="54"/>
      <c r="N221" s="54">
        <f t="shared" si="20"/>
        <v>402653.09314283181</v>
      </c>
      <c r="O221" s="60"/>
    </row>
    <row r="222" spans="1:15" x14ac:dyDescent="0.2">
      <c r="A222" s="52">
        <f t="shared" ref="A222:A253" si="21">+A210+1</f>
        <v>2025</v>
      </c>
      <c r="B222" s="53">
        <v>5</v>
      </c>
      <c r="C222" s="54">
        <v>81594.183070610205</v>
      </c>
      <c r="D222" s="54">
        <v>0</v>
      </c>
      <c r="E222" s="76">
        <v>364779.65352750779</v>
      </c>
      <c r="F222" s="54">
        <v>0</v>
      </c>
      <c r="G222" s="54">
        <v>0</v>
      </c>
      <c r="H222" s="54"/>
      <c r="I222" s="54"/>
      <c r="J222" s="54"/>
      <c r="K222" s="54"/>
      <c r="L222" s="54"/>
      <c r="M222" s="54"/>
      <c r="N222" s="54">
        <f t="shared" si="20"/>
        <v>446373.83659811801</v>
      </c>
      <c r="O222" s="60"/>
    </row>
    <row r="223" spans="1:15" x14ac:dyDescent="0.2">
      <c r="A223" s="52">
        <f t="shared" si="21"/>
        <v>2025</v>
      </c>
      <c r="B223" s="53">
        <v>6</v>
      </c>
      <c r="C223" s="54">
        <v>88841.947930370225</v>
      </c>
      <c r="D223" s="54">
        <v>0</v>
      </c>
      <c r="E223" s="76">
        <v>379341.53442008648</v>
      </c>
      <c r="F223" s="54">
        <v>0</v>
      </c>
      <c r="G223" s="54">
        <v>0</v>
      </c>
      <c r="H223" s="54"/>
      <c r="I223" s="54"/>
      <c r="J223" s="54"/>
      <c r="K223" s="54"/>
      <c r="L223" s="54"/>
      <c r="M223" s="54"/>
      <c r="N223" s="54">
        <f t="shared" si="20"/>
        <v>468183.4823504567</v>
      </c>
      <c r="O223" s="60"/>
    </row>
    <row r="224" spans="1:15" x14ac:dyDescent="0.2">
      <c r="A224" s="52">
        <f t="shared" si="21"/>
        <v>2025</v>
      </c>
      <c r="B224" s="53">
        <v>7</v>
      </c>
      <c r="C224" s="54">
        <v>96851.56120800371</v>
      </c>
      <c r="D224" s="54">
        <v>0</v>
      </c>
      <c r="E224" s="76">
        <v>390901.08797439956</v>
      </c>
      <c r="F224" s="54">
        <v>0</v>
      </c>
      <c r="G224" s="54">
        <v>0</v>
      </c>
      <c r="H224" s="54"/>
      <c r="I224" s="54"/>
      <c r="J224" s="54"/>
      <c r="K224" s="54"/>
      <c r="L224" s="54"/>
      <c r="M224" s="54"/>
      <c r="N224" s="54">
        <f t="shared" si="20"/>
        <v>487752.64918240329</v>
      </c>
      <c r="O224" s="60"/>
    </row>
    <row r="225" spans="1:15" x14ac:dyDescent="0.2">
      <c r="A225" s="52">
        <f t="shared" si="21"/>
        <v>2025</v>
      </c>
      <c r="B225" s="53">
        <v>8</v>
      </c>
      <c r="C225" s="54">
        <v>96108.031021410206</v>
      </c>
      <c r="D225" s="54">
        <v>0</v>
      </c>
      <c r="E225" s="76">
        <v>390520.88789920672</v>
      </c>
      <c r="F225" s="54">
        <v>0</v>
      </c>
      <c r="G225" s="54">
        <v>0</v>
      </c>
      <c r="H225" s="54"/>
      <c r="I225" s="54"/>
      <c r="J225" s="54"/>
      <c r="K225" s="54"/>
      <c r="L225" s="54"/>
      <c r="M225" s="54"/>
      <c r="N225" s="54">
        <f t="shared" si="20"/>
        <v>486628.91892061691</v>
      </c>
      <c r="O225" s="60"/>
    </row>
    <row r="226" spans="1:15" x14ac:dyDescent="0.2">
      <c r="A226" s="52">
        <f t="shared" si="21"/>
        <v>2025</v>
      </c>
      <c r="B226" s="53">
        <v>9</v>
      </c>
      <c r="C226" s="54">
        <v>82307.518714522361</v>
      </c>
      <c r="D226" s="54">
        <v>0</v>
      </c>
      <c r="E226" s="76">
        <v>373699.31804773968</v>
      </c>
      <c r="F226" s="54">
        <v>0</v>
      </c>
      <c r="G226" s="54">
        <v>0</v>
      </c>
      <c r="H226" s="54"/>
      <c r="I226" s="54"/>
      <c r="J226" s="54"/>
      <c r="K226" s="54"/>
      <c r="L226" s="54"/>
      <c r="M226" s="54"/>
      <c r="N226" s="54">
        <f t="shared" si="20"/>
        <v>456006.83676226204</v>
      </c>
      <c r="O226" s="60"/>
    </row>
    <row r="227" spans="1:15" x14ac:dyDescent="0.2">
      <c r="A227" s="52">
        <f t="shared" si="21"/>
        <v>2025</v>
      </c>
      <c r="B227" s="53">
        <v>10</v>
      </c>
      <c r="C227" s="54">
        <v>76017.631520095063</v>
      </c>
      <c r="D227" s="54">
        <v>0</v>
      </c>
      <c r="E227" s="76">
        <v>349111.10513429274</v>
      </c>
      <c r="F227" s="54">
        <v>0</v>
      </c>
      <c r="G227" s="54">
        <v>0</v>
      </c>
      <c r="H227" s="54"/>
      <c r="I227" s="54"/>
      <c r="J227" s="54"/>
      <c r="K227" s="54"/>
      <c r="L227" s="54"/>
      <c r="M227" s="54"/>
      <c r="N227" s="54">
        <f t="shared" si="20"/>
        <v>425128.73665438779</v>
      </c>
      <c r="O227" s="60"/>
    </row>
    <row r="228" spans="1:15" x14ac:dyDescent="0.2">
      <c r="A228" s="52">
        <f t="shared" si="21"/>
        <v>2025</v>
      </c>
      <c r="B228" s="53">
        <v>11</v>
      </c>
      <c r="C228" s="54">
        <v>62764.567370521967</v>
      </c>
      <c r="D228" s="54">
        <v>0</v>
      </c>
      <c r="E228" s="76">
        <v>319545.84400737152</v>
      </c>
      <c r="F228" s="54">
        <v>0</v>
      </c>
      <c r="G228" s="54">
        <v>0</v>
      </c>
      <c r="H228" s="54"/>
      <c r="I228" s="54"/>
      <c r="J228" s="54"/>
      <c r="K228" s="54"/>
      <c r="L228" s="54"/>
      <c r="M228" s="54"/>
      <c r="N228" s="54">
        <f t="shared" si="20"/>
        <v>382310.41137789347</v>
      </c>
      <c r="O228" s="60"/>
    </row>
    <row r="229" spans="1:15" x14ac:dyDescent="0.2">
      <c r="A229" s="52">
        <f t="shared" si="21"/>
        <v>2025</v>
      </c>
      <c r="B229" s="53">
        <v>12</v>
      </c>
      <c r="C229" s="54">
        <v>64593.291346510516</v>
      </c>
      <c r="D229" s="54">
        <v>0</v>
      </c>
      <c r="E229" s="76">
        <v>327816.41306752368</v>
      </c>
      <c r="F229" s="54">
        <v>0</v>
      </c>
      <c r="G229" s="54">
        <v>0</v>
      </c>
      <c r="H229" s="54"/>
      <c r="I229" s="54"/>
      <c r="J229" s="54"/>
      <c r="K229" s="54"/>
      <c r="L229" s="54"/>
      <c r="M229" s="54"/>
      <c r="N229" s="54">
        <f t="shared" si="20"/>
        <v>392409.7044140342</v>
      </c>
      <c r="O229" s="60"/>
    </row>
    <row r="230" spans="1:15" x14ac:dyDescent="0.2">
      <c r="A230" s="52">
        <f t="shared" si="21"/>
        <v>2026</v>
      </c>
      <c r="B230" s="53">
        <v>1</v>
      </c>
      <c r="C230" s="54">
        <v>64611.077428685778</v>
      </c>
      <c r="D230" s="54">
        <v>0</v>
      </c>
      <c r="E230" s="76">
        <v>354827.78378740634</v>
      </c>
      <c r="F230" s="54">
        <v>0</v>
      </c>
      <c r="G230" s="54">
        <v>0</v>
      </c>
      <c r="H230" s="54"/>
      <c r="I230" s="54"/>
      <c r="J230" s="54"/>
      <c r="K230" s="54"/>
      <c r="L230" s="54"/>
      <c r="M230" s="54"/>
      <c r="N230" s="54">
        <f t="shared" si="20"/>
        <v>419438.86121609213</v>
      </c>
      <c r="O230" s="60"/>
    </row>
    <row r="231" spans="1:15" x14ac:dyDescent="0.2">
      <c r="A231" s="52">
        <f t="shared" si="21"/>
        <v>2026</v>
      </c>
      <c r="B231" s="53">
        <v>2</v>
      </c>
      <c r="C231" s="54">
        <v>61196.586133591598</v>
      </c>
      <c r="D231" s="54">
        <v>0</v>
      </c>
      <c r="E231" s="76">
        <v>327235.15795509308</v>
      </c>
      <c r="F231" s="54">
        <v>0</v>
      </c>
      <c r="G231" s="54">
        <v>0</v>
      </c>
      <c r="H231" s="54"/>
      <c r="I231" s="54"/>
      <c r="J231" s="54"/>
      <c r="K231" s="54"/>
      <c r="L231" s="54"/>
      <c r="M231" s="54"/>
      <c r="N231" s="54">
        <f t="shared" si="20"/>
        <v>388431.74408868467</v>
      </c>
      <c r="O231" s="60"/>
    </row>
    <row r="232" spans="1:15" x14ac:dyDescent="0.2">
      <c r="A232" s="52">
        <f t="shared" si="21"/>
        <v>2026</v>
      </c>
      <c r="B232" s="53">
        <v>3</v>
      </c>
      <c r="C232" s="54">
        <v>68910.764009641367</v>
      </c>
      <c r="D232" s="54">
        <v>0</v>
      </c>
      <c r="E232" s="76">
        <v>330150.34014172188</v>
      </c>
      <c r="F232" s="54">
        <v>0</v>
      </c>
      <c r="G232" s="54">
        <v>0</v>
      </c>
      <c r="H232" s="54"/>
      <c r="I232" s="54"/>
      <c r="J232" s="54"/>
      <c r="K232" s="54"/>
      <c r="L232" s="54"/>
      <c r="M232" s="54"/>
      <c r="N232" s="54">
        <f t="shared" si="20"/>
        <v>399061.10415136325</v>
      </c>
      <c r="O232" s="60"/>
    </row>
    <row r="233" spans="1:15" x14ac:dyDescent="0.2">
      <c r="A233" s="52">
        <f t="shared" si="21"/>
        <v>2026</v>
      </c>
      <c r="B233" s="53">
        <v>4</v>
      </c>
      <c r="C233" s="54">
        <v>72239.344576755335</v>
      </c>
      <c r="D233" s="54">
        <v>0</v>
      </c>
      <c r="E233" s="76">
        <v>335598.02562424866</v>
      </c>
      <c r="F233" s="54">
        <v>0</v>
      </c>
      <c r="G233" s="54">
        <v>0</v>
      </c>
      <c r="H233" s="54"/>
      <c r="I233" s="54"/>
      <c r="J233" s="54"/>
      <c r="K233" s="54"/>
      <c r="L233" s="54"/>
      <c r="M233" s="54"/>
      <c r="N233" s="54">
        <f t="shared" si="20"/>
        <v>407837.37020100397</v>
      </c>
      <c r="O233" s="60"/>
    </row>
    <row r="234" spans="1:15" x14ac:dyDescent="0.2">
      <c r="A234" s="52">
        <f t="shared" si="21"/>
        <v>2026</v>
      </c>
      <c r="B234" s="53">
        <v>5</v>
      </c>
      <c r="C234" s="54">
        <v>82622.988695180102</v>
      </c>
      <c r="D234" s="54">
        <v>0</v>
      </c>
      <c r="E234" s="76">
        <v>369129.12735976529</v>
      </c>
      <c r="F234" s="54">
        <v>0</v>
      </c>
      <c r="G234" s="54">
        <v>0</v>
      </c>
      <c r="H234" s="54"/>
      <c r="I234" s="54"/>
      <c r="J234" s="54"/>
      <c r="K234" s="54"/>
      <c r="L234" s="54"/>
      <c r="M234" s="54"/>
      <c r="N234" s="54">
        <f t="shared" si="20"/>
        <v>451752.11605494539</v>
      </c>
      <c r="O234" s="60"/>
    </row>
    <row r="235" spans="1:15" x14ac:dyDescent="0.2">
      <c r="A235" s="52">
        <f t="shared" si="21"/>
        <v>2026</v>
      </c>
      <c r="B235" s="53">
        <v>6</v>
      </c>
      <c r="C235" s="54">
        <v>89962.139251477187</v>
      </c>
      <c r="D235" s="54">
        <v>0</v>
      </c>
      <c r="E235" s="76">
        <v>383751.8036755338</v>
      </c>
      <c r="F235" s="54">
        <v>0</v>
      </c>
      <c r="G235" s="54">
        <v>0</v>
      </c>
      <c r="H235" s="54"/>
      <c r="I235" s="54"/>
      <c r="J235" s="54"/>
      <c r="K235" s="54"/>
      <c r="L235" s="54"/>
      <c r="M235" s="54"/>
      <c r="N235" s="54">
        <f t="shared" si="20"/>
        <v>473713.942927011</v>
      </c>
      <c r="O235" s="60"/>
    </row>
    <row r="236" spans="1:15" x14ac:dyDescent="0.2">
      <c r="A236" s="52">
        <f t="shared" si="21"/>
        <v>2026</v>
      </c>
      <c r="B236" s="53">
        <v>7</v>
      </c>
      <c r="C236" s="54">
        <v>98072.744228280309</v>
      </c>
      <c r="D236" s="54">
        <v>0</v>
      </c>
      <c r="E236" s="76">
        <v>395316.66276975413</v>
      </c>
      <c r="F236" s="54">
        <v>0</v>
      </c>
      <c r="G236" s="54">
        <v>0</v>
      </c>
      <c r="H236" s="54"/>
      <c r="I236" s="54"/>
      <c r="J236" s="54"/>
      <c r="K236" s="54"/>
      <c r="L236" s="54"/>
      <c r="M236" s="54"/>
      <c r="N236" s="54">
        <f t="shared" si="20"/>
        <v>493389.40699803445</v>
      </c>
      <c r="O236" s="60"/>
    </row>
    <row r="237" spans="1:15" x14ac:dyDescent="0.2">
      <c r="A237" s="52">
        <f t="shared" si="21"/>
        <v>2026</v>
      </c>
      <c r="B237" s="53">
        <v>8</v>
      </c>
      <c r="C237" s="54">
        <v>97319.839010168405</v>
      </c>
      <c r="D237" s="54">
        <v>0</v>
      </c>
      <c r="E237" s="76">
        <v>394906.21233419486</v>
      </c>
      <c r="F237" s="54">
        <v>0</v>
      </c>
      <c r="G237" s="54">
        <v>0</v>
      </c>
      <c r="H237" s="54"/>
      <c r="I237" s="54"/>
      <c r="J237" s="54"/>
      <c r="K237" s="54"/>
      <c r="L237" s="54"/>
      <c r="M237" s="54"/>
      <c r="N237" s="54">
        <f t="shared" si="20"/>
        <v>492226.05134436325</v>
      </c>
      <c r="O237" s="60"/>
    </row>
    <row r="238" spans="1:15" x14ac:dyDescent="0.2">
      <c r="A238" s="52">
        <f t="shared" si="21"/>
        <v>2026</v>
      </c>
      <c r="B238" s="53">
        <v>9</v>
      </c>
      <c r="C238" s="54">
        <v>83345.318653331866</v>
      </c>
      <c r="D238" s="54">
        <v>0</v>
      </c>
      <c r="E238" s="76">
        <v>378135.1392227998</v>
      </c>
      <c r="F238" s="54">
        <v>0</v>
      </c>
      <c r="G238" s="54">
        <v>0</v>
      </c>
      <c r="H238" s="54"/>
      <c r="I238" s="54"/>
      <c r="J238" s="54"/>
      <c r="K238" s="54"/>
      <c r="L238" s="54"/>
      <c r="M238" s="54"/>
      <c r="N238" s="54">
        <f t="shared" si="20"/>
        <v>461480.45787613164</v>
      </c>
      <c r="O238" s="60"/>
    </row>
    <row r="239" spans="1:15" x14ac:dyDescent="0.2">
      <c r="A239" s="52">
        <f t="shared" si="21"/>
        <v>2026</v>
      </c>
      <c r="B239" s="53">
        <v>10</v>
      </c>
      <c r="C239" s="54">
        <v>76976.123460711431</v>
      </c>
      <c r="D239" s="54">
        <v>0</v>
      </c>
      <c r="E239" s="76">
        <v>353679.474893593</v>
      </c>
      <c r="F239" s="54">
        <v>0</v>
      </c>
      <c r="G239" s="54">
        <v>0</v>
      </c>
      <c r="H239" s="54"/>
      <c r="I239" s="54"/>
      <c r="J239" s="54"/>
      <c r="K239" s="54"/>
      <c r="L239" s="54"/>
      <c r="M239" s="54"/>
      <c r="N239" s="54">
        <f t="shared" si="20"/>
        <v>430655.59835430444</v>
      </c>
      <c r="O239" s="60"/>
    </row>
    <row r="240" spans="1:15" x14ac:dyDescent="0.2">
      <c r="A240" s="52">
        <f t="shared" si="21"/>
        <v>2026</v>
      </c>
      <c r="B240" s="53">
        <v>11</v>
      </c>
      <c r="C240" s="54">
        <v>63555.953931480712</v>
      </c>
      <c r="D240" s="54">
        <v>0</v>
      </c>
      <c r="E240" s="76">
        <v>324411.96482235362</v>
      </c>
      <c r="F240" s="54">
        <v>0</v>
      </c>
      <c r="G240" s="54">
        <v>0</v>
      </c>
      <c r="H240" s="54"/>
      <c r="I240" s="54"/>
      <c r="J240" s="54"/>
      <c r="K240" s="54"/>
      <c r="L240" s="54"/>
      <c r="M240" s="54"/>
      <c r="N240" s="54">
        <f t="shared" si="20"/>
        <v>387967.91875383432</v>
      </c>
      <c r="O240" s="60"/>
    </row>
    <row r="241" spans="1:15" x14ac:dyDescent="0.2">
      <c r="A241" s="52">
        <f t="shared" si="21"/>
        <v>2026</v>
      </c>
      <c r="B241" s="53">
        <v>12</v>
      </c>
      <c r="C241" s="54">
        <v>65407.735942263906</v>
      </c>
      <c r="D241" s="54">
        <v>0</v>
      </c>
      <c r="E241" s="76">
        <v>332958.81229191989</v>
      </c>
      <c r="F241" s="54">
        <v>0</v>
      </c>
      <c r="G241" s="54">
        <v>0</v>
      </c>
      <c r="H241" s="54"/>
      <c r="I241" s="54"/>
      <c r="J241" s="54"/>
      <c r="K241" s="54"/>
      <c r="L241" s="54"/>
      <c r="M241" s="54"/>
      <c r="N241" s="54">
        <f t="shared" si="20"/>
        <v>398366.54823418381</v>
      </c>
      <c r="O241" s="60"/>
    </row>
    <row r="242" spans="1:15" x14ac:dyDescent="0.2">
      <c r="A242" s="52">
        <f t="shared" si="21"/>
        <v>2027</v>
      </c>
      <c r="B242" s="53">
        <v>1</v>
      </c>
      <c r="C242" s="54">
        <v>65425.746285785914</v>
      </c>
      <c r="D242" s="54">
        <v>0</v>
      </c>
      <c r="E242" s="76">
        <v>360155.40973983315</v>
      </c>
      <c r="F242" s="54">
        <v>0</v>
      </c>
      <c r="G242" s="54">
        <v>0</v>
      </c>
      <c r="H242" s="54"/>
      <c r="I242" s="54"/>
      <c r="J242" s="54"/>
      <c r="K242" s="54"/>
      <c r="L242" s="54"/>
      <c r="M242" s="54"/>
      <c r="N242" s="54">
        <f t="shared" si="20"/>
        <v>425581.15602561907</v>
      </c>
      <c r="O242" s="60"/>
    </row>
    <row r="243" spans="1:15" x14ac:dyDescent="0.2">
      <c r="A243" s="52">
        <f t="shared" si="21"/>
        <v>2027</v>
      </c>
      <c r="B243" s="53">
        <v>2</v>
      </c>
      <c r="C243" s="54">
        <v>61968.202315645052</v>
      </c>
      <c r="D243" s="54">
        <v>0</v>
      </c>
      <c r="E243" s="76">
        <v>332557.82673232898</v>
      </c>
      <c r="F243" s="54">
        <v>0</v>
      </c>
      <c r="G243" s="54">
        <v>0</v>
      </c>
      <c r="H243" s="54"/>
      <c r="I243" s="54"/>
      <c r="J243" s="54"/>
      <c r="K243" s="54"/>
      <c r="L243" s="54"/>
      <c r="M243" s="54"/>
      <c r="N243" s="54">
        <f t="shared" si="20"/>
        <v>394526.02904797404</v>
      </c>
      <c r="O243" s="60"/>
    </row>
    <row r="244" spans="1:15" x14ac:dyDescent="0.2">
      <c r="A244" s="52">
        <f t="shared" si="21"/>
        <v>2027</v>
      </c>
      <c r="B244" s="53">
        <v>3</v>
      </c>
      <c r="C244" s="54">
        <v>69779.646801753843</v>
      </c>
      <c r="D244" s="54">
        <v>0</v>
      </c>
      <c r="E244" s="76">
        <v>335349.45135735662</v>
      </c>
      <c r="F244" s="54">
        <v>0</v>
      </c>
      <c r="G244" s="54">
        <v>0</v>
      </c>
      <c r="H244" s="54"/>
      <c r="I244" s="54"/>
      <c r="J244" s="54"/>
      <c r="K244" s="54"/>
      <c r="L244" s="54"/>
      <c r="M244" s="54"/>
      <c r="N244" s="54">
        <f t="shared" si="20"/>
        <v>405129.09815911046</v>
      </c>
      <c r="O244" s="60"/>
    </row>
    <row r="245" spans="1:15" x14ac:dyDescent="0.2">
      <c r="A245" s="52">
        <f t="shared" si="21"/>
        <v>2027</v>
      </c>
      <c r="B245" s="53">
        <v>4</v>
      </c>
      <c r="C245" s="54">
        <v>73150.196811791408</v>
      </c>
      <c r="D245" s="54">
        <v>0</v>
      </c>
      <c r="E245" s="76">
        <v>340621.12466186885</v>
      </c>
      <c r="F245" s="54">
        <v>0</v>
      </c>
      <c r="G245" s="54">
        <v>0</v>
      </c>
      <c r="H245" s="54"/>
      <c r="I245" s="54"/>
      <c r="J245" s="54"/>
      <c r="K245" s="54"/>
      <c r="L245" s="54"/>
      <c r="M245" s="54"/>
      <c r="N245" s="54">
        <f t="shared" si="20"/>
        <v>413771.32147366024</v>
      </c>
      <c r="O245" s="60"/>
    </row>
    <row r="246" spans="1:15" x14ac:dyDescent="0.2">
      <c r="A246" s="52">
        <f t="shared" si="21"/>
        <v>2027</v>
      </c>
      <c r="B246" s="53">
        <v>5</v>
      </c>
      <c r="C246" s="54">
        <v>83664.766335319175</v>
      </c>
      <c r="D246" s="54">
        <v>0</v>
      </c>
      <c r="E246" s="76">
        <v>373994.55450592563</v>
      </c>
      <c r="F246" s="54">
        <v>0</v>
      </c>
      <c r="G246" s="54">
        <v>0</v>
      </c>
      <c r="H246" s="54"/>
      <c r="I246" s="54"/>
      <c r="J246" s="54"/>
      <c r="K246" s="54"/>
      <c r="L246" s="54"/>
      <c r="M246" s="54"/>
      <c r="N246" s="54">
        <f t="shared" si="20"/>
        <v>457659.32084124477</v>
      </c>
      <c r="O246" s="60"/>
    </row>
    <row r="247" spans="1:15" x14ac:dyDescent="0.2">
      <c r="A247" s="52">
        <f t="shared" si="21"/>
        <v>2027</v>
      </c>
      <c r="B247" s="53">
        <v>6</v>
      </c>
      <c r="C247" s="54">
        <v>91096.454853119591</v>
      </c>
      <c r="D247" s="54">
        <v>0</v>
      </c>
      <c r="E247" s="76">
        <v>388520.35774603765</v>
      </c>
      <c r="F247" s="54">
        <v>0</v>
      </c>
      <c r="G247" s="54">
        <v>0</v>
      </c>
      <c r="H247" s="54"/>
      <c r="I247" s="54"/>
      <c r="J247" s="54"/>
      <c r="K247" s="54"/>
      <c r="L247" s="54"/>
      <c r="M247" s="54"/>
      <c r="N247" s="54">
        <f t="shared" si="20"/>
        <v>479616.81259915722</v>
      </c>
      <c r="O247" s="60"/>
    </row>
    <row r="248" spans="1:15" x14ac:dyDescent="0.2">
      <c r="A248" s="52">
        <f t="shared" si="21"/>
        <v>2027</v>
      </c>
      <c r="B248" s="53">
        <v>7</v>
      </c>
      <c r="C248" s="54">
        <v>99309.324914329263</v>
      </c>
      <c r="D248" s="54">
        <v>0</v>
      </c>
      <c r="E248" s="76">
        <v>399984.41869243694</v>
      </c>
      <c r="F248" s="54">
        <v>0</v>
      </c>
      <c r="G248" s="54">
        <v>0</v>
      </c>
      <c r="H248" s="54"/>
      <c r="I248" s="54"/>
      <c r="J248" s="54"/>
      <c r="K248" s="54"/>
      <c r="L248" s="54"/>
      <c r="M248" s="54"/>
      <c r="N248" s="54">
        <f t="shared" si="20"/>
        <v>499293.74360676622</v>
      </c>
      <c r="O248" s="60"/>
    </row>
    <row r="249" spans="1:15" x14ac:dyDescent="0.2">
      <c r="A249" s="52">
        <f t="shared" si="21"/>
        <v>2027</v>
      </c>
      <c r="B249" s="53">
        <v>8</v>
      </c>
      <c r="C249" s="54">
        <v>98546.926456699395</v>
      </c>
      <c r="D249" s="54">
        <v>0</v>
      </c>
      <c r="E249" s="76">
        <v>399451.35474809783</v>
      </c>
      <c r="F249" s="54">
        <v>0</v>
      </c>
      <c r="G249" s="54">
        <v>0</v>
      </c>
      <c r="H249" s="54"/>
      <c r="I249" s="54"/>
      <c r="J249" s="54"/>
      <c r="K249" s="54"/>
      <c r="L249" s="54"/>
      <c r="M249" s="54"/>
      <c r="N249" s="54">
        <f t="shared" si="20"/>
        <v>497998.28120479721</v>
      </c>
      <c r="O249" s="60"/>
    </row>
    <row r="250" spans="1:15" x14ac:dyDescent="0.2">
      <c r="A250" s="52">
        <f t="shared" si="21"/>
        <v>2027</v>
      </c>
      <c r="B250" s="53">
        <v>9</v>
      </c>
      <c r="C250" s="54">
        <v>84396.204015317941</v>
      </c>
      <c r="D250" s="54">
        <v>0</v>
      </c>
      <c r="E250" s="76">
        <v>382605.70267449296</v>
      </c>
      <c r="F250" s="54">
        <v>0</v>
      </c>
      <c r="G250" s="54">
        <v>0</v>
      </c>
      <c r="H250" s="54"/>
      <c r="I250" s="54"/>
      <c r="J250" s="54"/>
      <c r="K250" s="54"/>
      <c r="L250" s="54"/>
      <c r="M250" s="54"/>
      <c r="N250" s="54">
        <f t="shared" si="20"/>
        <v>467001.90668981092</v>
      </c>
      <c r="O250" s="60"/>
    </row>
    <row r="251" spans="1:15" x14ac:dyDescent="0.2">
      <c r="A251" s="52">
        <f t="shared" si="21"/>
        <v>2027</v>
      </c>
      <c r="B251" s="53">
        <v>10</v>
      </c>
      <c r="C251" s="54">
        <v>77946.700844952589</v>
      </c>
      <c r="D251" s="54">
        <v>0</v>
      </c>
      <c r="E251" s="76">
        <v>358068.04809182353</v>
      </c>
      <c r="F251" s="54">
        <v>0</v>
      </c>
      <c r="G251" s="54">
        <v>0</v>
      </c>
      <c r="H251" s="54"/>
      <c r="I251" s="54"/>
      <c r="J251" s="54"/>
      <c r="K251" s="54"/>
      <c r="L251" s="54"/>
      <c r="M251" s="54"/>
      <c r="N251" s="54">
        <f t="shared" si="20"/>
        <v>436014.74893677613</v>
      </c>
      <c r="O251" s="60"/>
    </row>
    <row r="252" spans="1:15" x14ac:dyDescent="0.2">
      <c r="A252" s="52">
        <f t="shared" si="21"/>
        <v>2027</v>
      </c>
      <c r="B252" s="53">
        <v>11</v>
      </c>
      <c r="C252" s="54">
        <v>64357.31893593241</v>
      </c>
      <c r="D252" s="54">
        <v>0</v>
      </c>
      <c r="E252" s="76">
        <v>328743.39508152427</v>
      </c>
      <c r="F252" s="54">
        <v>0</v>
      </c>
      <c r="G252" s="54">
        <v>0</v>
      </c>
      <c r="H252" s="54"/>
      <c r="I252" s="54"/>
      <c r="J252" s="54"/>
      <c r="K252" s="54"/>
      <c r="L252" s="54"/>
      <c r="M252" s="54"/>
      <c r="N252" s="54">
        <f t="shared" si="20"/>
        <v>393100.71401745669</v>
      </c>
      <c r="O252" s="60"/>
    </row>
    <row r="253" spans="1:15" x14ac:dyDescent="0.2">
      <c r="A253" s="52">
        <f t="shared" si="21"/>
        <v>2027</v>
      </c>
      <c r="B253" s="53">
        <v>12</v>
      </c>
      <c r="C253" s="54">
        <v>66232.44971591061</v>
      </c>
      <c r="D253" s="54">
        <v>0</v>
      </c>
      <c r="E253" s="76">
        <v>337202.47126862482</v>
      </c>
      <c r="F253" s="54">
        <v>0</v>
      </c>
      <c r="G253" s="54">
        <v>0</v>
      </c>
      <c r="H253" s="54"/>
      <c r="I253" s="54"/>
      <c r="J253" s="54"/>
      <c r="K253" s="54"/>
      <c r="L253" s="54"/>
      <c r="M253" s="54"/>
      <c r="N253" s="54">
        <f t="shared" si="20"/>
        <v>403434.92098453542</v>
      </c>
      <c r="O253" s="60"/>
    </row>
    <row r="254" spans="1:15" x14ac:dyDescent="0.2">
      <c r="A254" s="52">
        <v>2028</v>
      </c>
      <c r="B254" s="52">
        <v>1</v>
      </c>
      <c r="C254" s="54">
        <v>66250.687148448269</v>
      </c>
      <c r="D254" s="54">
        <v>0</v>
      </c>
      <c r="E254" s="76">
        <v>364339.30220557592</v>
      </c>
      <c r="F254" s="54">
        <v>0</v>
      </c>
      <c r="G254" s="54">
        <v>0</v>
      </c>
      <c r="H254" s="54"/>
      <c r="I254" s="54"/>
      <c r="J254" s="54"/>
      <c r="K254" s="54"/>
      <c r="L254" s="54"/>
      <c r="M254" s="54"/>
      <c r="N254" s="54">
        <f t="shared" si="20"/>
        <v>430589.98935402418</v>
      </c>
      <c r="O254" s="60"/>
    </row>
    <row r="255" spans="1:15" x14ac:dyDescent="0.2">
      <c r="A255" s="52">
        <v>2028</v>
      </c>
      <c r="B255" s="52">
        <v>2</v>
      </c>
      <c r="C255" s="54">
        <v>62749.547660222495</v>
      </c>
      <c r="D255" s="54">
        <v>0</v>
      </c>
      <c r="E255" s="76">
        <v>336965.03765128559</v>
      </c>
      <c r="F255" s="54">
        <v>0</v>
      </c>
      <c r="G255" s="54">
        <v>0</v>
      </c>
      <c r="H255" s="54"/>
      <c r="I255" s="54"/>
      <c r="J255" s="54"/>
      <c r="K255" s="54"/>
      <c r="L255" s="54"/>
      <c r="M255" s="54"/>
      <c r="N255" s="54">
        <f t="shared" si="20"/>
        <v>399714.5853115081</v>
      </c>
      <c r="O255" s="60"/>
    </row>
    <row r="256" spans="1:15" x14ac:dyDescent="0.2">
      <c r="A256" s="52">
        <v>2028</v>
      </c>
      <c r="B256" s="52">
        <v>3</v>
      </c>
      <c r="C256" s="54">
        <v>70659.485172683053</v>
      </c>
      <c r="D256" s="54">
        <v>0</v>
      </c>
      <c r="E256" s="76">
        <v>339537.94284559699</v>
      </c>
      <c r="F256" s="54">
        <v>0</v>
      </c>
      <c r="G256" s="54">
        <v>0</v>
      </c>
      <c r="H256" s="54"/>
      <c r="I256" s="54"/>
      <c r="J256" s="54"/>
      <c r="K256" s="54"/>
      <c r="L256" s="54"/>
      <c r="M256" s="54"/>
      <c r="N256" s="54">
        <f t="shared" si="20"/>
        <v>410197.42801828007</v>
      </c>
      <c r="O256" s="60"/>
    </row>
    <row r="257" spans="1:15" x14ac:dyDescent="0.2">
      <c r="A257" s="52">
        <v>2028</v>
      </c>
      <c r="B257" s="52">
        <v>4</v>
      </c>
      <c r="C257" s="54">
        <v>74072.533810413457</v>
      </c>
      <c r="D257" s="54">
        <v>0</v>
      </c>
      <c r="E257" s="76">
        <v>344821.62243275793</v>
      </c>
      <c r="F257" s="54">
        <v>0</v>
      </c>
      <c r="G257" s="54">
        <v>0</v>
      </c>
      <c r="H257" s="54"/>
      <c r="I257" s="54"/>
      <c r="J257" s="54"/>
      <c r="K257" s="54"/>
      <c r="L257" s="54"/>
      <c r="M257" s="54"/>
      <c r="N257" s="54">
        <f t="shared" si="20"/>
        <v>418894.15624317137</v>
      </c>
      <c r="O257" s="60"/>
    </row>
    <row r="258" spans="1:15" x14ac:dyDescent="0.2">
      <c r="A258" s="52">
        <v>2028</v>
      </c>
      <c r="B258" s="52">
        <v>5</v>
      </c>
      <c r="C258" s="54">
        <v>84719.679552718691</v>
      </c>
      <c r="D258" s="54">
        <v>0</v>
      </c>
      <c r="E258" s="76">
        <v>378177.28123691439</v>
      </c>
      <c r="F258" s="54">
        <v>0</v>
      </c>
      <c r="G258" s="54">
        <v>0</v>
      </c>
      <c r="H258" s="54"/>
      <c r="I258" s="54"/>
      <c r="J258" s="54"/>
      <c r="K258" s="54"/>
      <c r="L258" s="54"/>
      <c r="M258" s="54"/>
      <c r="N258" s="54">
        <f t="shared" si="20"/>
        <v>462896.9607896331</v>
      </c>
      <c r="O258" s="60"/>
    </row>
    <row r="259" spans="1:15" x14ac:dyDescent="0.2">
      <c r="A259" s="52">
        <v>2028</v>
      </c>
      <c r="B259" s="52">
        <v>6</v>
      </c>
      <c r="C259" s="54">
        <v>92245.072825679745</v>
      </c>
      <c r="D259" s="54">
        <v>0</v>
      </c>
      <c r="E259" s="76">
        <v>392700.56836252299</v>
      </c>
      <c r="F259" s="54">
        <v>0</v>
      </c>
      <c r="G259" s="54">
        <v>0</v>
      </c>
      <c r="H259" s="54"/>
      <c r="I259" s="54"/>
      <c r="J259" s="54"/>
      <c r="K259" s="54"/>
      <c r="L259" s="54"/>
      <c r="M259" s="54"/>
      <c r="N259" s="54">
        <f t="shared" si="20"/>
        <v>484945.64118820272</v>
      </c>
      <c r="O259" s="60"/>
    </row>
    <row r="260" spans="1:15" x14ac:dyDescent="0.2">
      <c r="A260" s="52">
        <v>2028</v>
      </c>
      <c r="B260" s="52">
        <v>7</v>
      </c>
      <c r="C260" s="54">
        <v>100561.49741240655</v>
      </c>
      <c r="D260" s="54">
        <v>0</v>
      </c>
      <c r="E260" s="76">
        <v>404148.17790849396</v>
      </c>
      <c r="F260" s="54">
        <v>0</v>
      </c>
      <c r="G260" s="54">
        <v>0</v>
      </c>
      <c r="H260" s="54"/>
      <c r="I260" s="54"/>
      <c r="J260" s="54"/>
      <c r="K260" s="54"/>
      <c r="L260" s="54"/>
      <c r="M260" s="54"/>
      <c r="N260" s="54">
        <f t="shared" si="20"/>
        <v>504709.67532090051</v>
      </c>
      <c r="O260" s="60"/>
    </row>
    <row r="261" spans="1:15" x14ac:dyDescent="0.2">
      <c r="A261" s="52">
        <v>2028</v>
      </c>
      <c r="B261" s="52">
        <v>8</v>
      </c>
      <c r="C261" s="54">
        <v>99789.486016796829</v>
      </c>
      <c r="D261" s="54">
        <v>0</v>
      </c>
      <c r="E261" s="76">
        <v>403605.8707288421</v>
      </c>
      <c r="F261" s="54">
        <v>0</v>
      </c>
      <c r="G261" s="54">
        <v>0</v>
      </c>
      <c r="H261" s="54"/>
      <c r="I261" s="54"/>
      <c r="J261" s="54"/>
      <c r="K261" s="54"/>
      <c r="L261" s="54"/>
      <c r="M261" s="54"/>
      <c r="N261" s="54">
        <f t="shared" si="20"/>
        <v>503395.35674563894</v>
      </c>
      <c r="O261" s="60"/>
    </row>
    <row r="262" spans="1:15" x14ac:dyDescent="0.2">
      <c r="A262" s="52">
        <v>2028</v>
      </c>
      <c r="B262" s="52">
        <v>9</v>
      </c>
      <c r="C262" s="54">
        <v>85460.339792106926</v>
      </c>
      <c r="D262" s="54">
        <v>0</v>
      </c>
      <c r="E262" s="76">
        <v>386803.13745351363</v>
      </c>
      <c r="F262" s="54">
        <v>0</v>
      </c>
      <c r="G262" s="54">
        <v>0</v>
      </c>
      <c r="H262" s="54"/>
      <c r="I262" s="54"/>
      <c r="J262" s="54"/>
      <c r="K262" s="54"/>
      <c r="L262" s="54"/>
      <c r="M262" s="54"/>
      <c r="N262" s="54">
        <f t="shared" si="20"/>
        <v>472263.47724562057</v>
      </c>
      <c r="O262" s="60"/>
    </row>
    <row r="263" spans="1:15" x14ac:dyDescent="0.2">
      <c r="A263" s="52">
        <v>2028</v>
      </c>
      <c r="B263" s="52">
        <v>10</v>
      </c>
      <c r="C263" s="54">
        <v>78929.5160558918</v>
      </c>
      <c r="D263" s="54">
        <v>0</v>
      </c>
      <c r="E263" s="76">
        <v>362270.40081259661</v>
      </c>
      <c r="F263" s="54">
        <v>0</v>
      </c>
      <c r="G263" s="54">
        <v>0</v>
      </c>
      <c r="H263" s="54"/>
      <c r="I263" s="54"/>
      <c r="J263" s="54"/>
      <c r="K263" s="54"/>
      <c r="L263" s="54"/>
      <c r="M263" s="54"/>
      <c r="N263" s="54">
        <f t="shared" si="20"/>
        <v>441199.91686848842</v>
      </c>
      <c r="O263" s="60"/>
    </row>
    <row r="264" spans="1:15" x14ac:dyDescent="0.2">
      <c r="A264" s="52">
        <v>2028</v>
      </c>
      <c r="B264" s="52">
        <v>11</v>
      </c>
      <c r="C264" s="54">
        <v>65168.788200184099</v>
      </c>
      <c r="D264" s="54">
        <v>0</v>
      </c>
      <c r="E264" s="76">
        <v>332932.38321105321</v>
      </c>
      <c r="F264" s="54">
        <v>0</v>
      </c>
      <c r="G264" s="54">
        <v>0</v>
      </c>
      <c r="H264" s="54"/>
      <c r="I264" s="54"/>
      <c r="J264" s="54"/>
      <c r="K264" s="54"/>
      <c r="L264" s="54"/>
      <c r="M264" s="54"/>
      <c r="N264" s="54">
        <f t="shared" si="20"/>
        <v>398101.17141123733</v>
      </c>
      <c r="O264" s="60"/>
    </row>
    <row r="265" spans="1:15" x14ac:dyDescent="0.2">
      <c r="A265" s="52">
        <v>2028</v>
      </c>
      <c r="B265" s="52">
        <v>12</v>
      </c>
      <c r="C265" s="54">
        <v>67067.562149572739</v>
      </c>
      <c r="D265" s="54">
        <v>0</v>
      </c>
      <c r="E265" s="76">
        <v>341325.16956283851</v>
      </c>
      <c r="F265" s="54">
        <v>0</v>
      </c>
      <c r="G265" s="54">
        <v>0</v>
      </c>
      <c r="H265" s="54"/>
      <c r="I265" s="54"/>
      <c r="J265" s="54"/>
      <c r="K265" s="54"/>
      <c r="L265" s="54"/>
      <c r="M265" s="54"/>
      <c r="N265" s="54">
        <f t="shared" si="20"/>
        <v>408392.73171241127</v>
      </c>
      <c r="O265" s="60"/>
    </row>
    <row r="266" spans="1:15" x14ac:dyDescent="0.2">
      <c r="A266" s="52">
        <v>2029</v>
      </c>
      <c r="B266" s="52">
        <v>1</v>
      </c>
      <c r="C266" s="54">
        <v>67086.029534448506</v>
      </c>
      <c r="D266" s="54">
        <v>0</v>
      </c>
      <c r="E266" s="76">
        <v>368408.06917892583</v>
      </c>
      <c r="F266" s="54">
        <v>0</v>
      </c>
      <c r="G266" s="54">
        <v>0</v>
      </c>
      <c r="H266" s="54"/>
      <c r="I266" s="54"/>
      <c r="J266" s="54"/>
      <c r="K266" s="54"/>
      <c r="L266" s="54"/>
      <c r="M266" s="54"/>
      <c r="N266" s="54">
        <f t="shared" si="20"/>
        <v>435494.09871337435</v>
      </c>
      <c r="O266" s="60"/>
    </row>
    <row r="267" spans="1:15" x14ac:dyDescent="0.2">
      <c r="A267" s="52">
        <v>2029</v>
      </c>
      <c r="B267" s="52">
        <v>2</v>
      </c>
      <c r="C267" s="54">
        <v>63540.744840494364</v>
      </c>
      <c r="D267" s="54">
        <v>0</v>
      </c>
      <c r="E267" s="76">
        <v>340772.21278134658</v>
      </c>
      <c r="F267" s="54">
        <v>0</v>
      </c>
      <c r="G267" s="54">
        <v>0</v>
      </c>
      <c r="H267" s="54"/>
      <c r="I267" s="54"/>
      <c r="J267" s="54"/>
      <c r="K267" s="54"/>
      <c r="L267" s="54"/>
      <c r="M267" s="54"/>
      <c r="N267" s="54">
        <f t="shared" si="20"/>
        <v>404312.95762184093</v>
      </c>
      <c r="O267" s="60"/>
    </row>
    <row r="268" spans="1:15" x14ac:dyDescent="0.2">
      <c r="A268" s="52">
        <v>2029</v>
      </c>
      <c r="B268" s="52">
        <v>3</v>
      </c>
      <c r="C268" s="54">
        <v>71550.417259250564</v>
      </c>
      <c r="D268" s="54">
        <v>0</v>
      </c>
      <c r="E268" s="76">
        <v>343567.16132133437</v>
      </c>
      <c r="F268" s="54">
        <v>0</v>
      </c>
      <c r="G268" s="54">
        <v>0</v>
      </c>
      <c r="H268" s="54"/>
      <c r="I268" s="54"/>
      <c r="J268" s="54"/>
      <c r="K268" s="54"/>
      <c r="L268" s="54"/>
      <c r="M268" s="54"/>
      <c r="N268" s="54">
        <f t="shared" si="20"/>
        <v>415117.57858058496</v>
      </c>
      <c r="O268" s="60"/>
    </row>
    <row r="269" spans="1:15" x14ac:dyDescent="0.2">
      <c r="A269" s="52">
        <v>2029</v>
      </c>
      <c r="B269" s="52">
        <v>4</v>
      </c>
      <c r="C269" s="54">
        <v>75006.500381833728</v>
      </c>
      <c r="D269" s="54">
        <v>0</v>
      </c>
      <c r="E269" s="76">
        <v>348823.32255652134</v>
      </c>
      <c r="F269" s="54">
        <v>0</v>
      </c>
      <c r="G269" s="54">
        <v>0</v>
      </c>
      <c r="H269" s="54"/>
      <c r="I269" s="54"/>
      <c r="J269" s="54"/>
      <c r="K269" s="54"/>
      <c r="L269" s="54"/>
      <c r="M269" s="54"/>
      <c r="N269" s="54">
        <f t="shared" si="20"/>
        <v>423829.82293835504</v>
      </c>
      <c r="O269" s="60"/>
    </row>
    <row r="270" spans="1:15" x14ac:dyDescent="0.2">
      <c r="A270" s="52">
        <v>2029</v>
      </c>
      <c r="B270" s="52">
        <v>5</v>
      </c>
      <c r="C270" s="54">
        <v>85787.893971388345</v>
      </c>
      <c r="D270" s="54">
        <v>0</v>
      </c>
      <c r="E270" s="76">
        <v>382109.10361629078</v>
      </c>
      <c r="F270" s="54">
        <v>0</v>
      </c>
      <c r="G270" s="54">
        <v>0</v>
      </c>
      <c r="H270" s="54"/>
      <c r="I270" s="54"/>
      <c r="J270" s="54"/>
      <c r="K270" s="54"/>
      <c r="L270" s="54"/>
      <c r="M270" s="54"/>
      <c r="N270" s="54">
        <f t="shared" si="20"/>
        <v>467896.99758767913</v>
      </c>
      <c r="O270" s="60"/>
    </row>
    <row r="271" spans="1:15" x14ac:dyDescent="0.2">
      <c r="A271" s="52">
        <v>2029</v>
      </c>
      <c r="B271" s="52">
        <v>6</v>
      </c>
      <c r="C271" s="54">
        <v>93408.173505047918</v>
      </c>
      <c r="D271" s="54">
        <v>0</v>
      </c>
      <c r="E271" s="76">
        <v>396568.32162922726</v>
      </c>
      <c r="F271" s="54">
        <v>0</v>
      </c>
      <c r="G271" s="54">
        <v>0</v>
      </c>
      <c r="H271" s="54"/>
      <c r="I271" s="54"/>
      <c r="J271" s="54"/>
      <c r="K271" s="54"/>
      <c r="L271" s="54"/>
      <c r="M271" s="54"/>
      <c r="N271" s="54">
        <f t="shared" ref="N271:N334" si="22">SUM(C271:K271)</f>
        <v>489976.49513427517</v>
      </c>
      <c r="O271" s="60"/>
    </row>
    <row r="272" spans="1:15" x14ac:dyDescent="0.2">
      <c r="A272" s="52">
        <v>2029</v>
      </c>
      <c r="B272" s="52">
        <v>7</v>
      </c>
      <c r="C272" s="54">
        <v>101829.45831672156</v>
      </c>
      <c r="D272" s="54">
        <v>0</v>
      </c>
      <c r="E272" s="76">
        <v>407956.59211037913</v>
      </c>
      <c r="F272" s="54">
        <v>0</v>
      </c>
      <c r="G272" s="54">
        <v>0</v>
      </c>
      <c r="H272" s="54"/>
      <c r="I272" s="54"/>
      <c r="J272" s="54"/>
      <c r="K272" s="54"/>
      <c r="L272" s="54"/>
      <c r="M272" s="54"/>
      <c r="N272" s="54">
        <f t="shared" si="22"/>
        <v>509786.05042710068</v>
      </c>
      <c r="O272" s="60"/>
    </row>
    <row r="273" spans="1:15" x14ac:dyDescent="0.2">
      <c r="A273" s="52">
        <v>2029</v>
      </c>
      <c r="B273" s="52">
        <v>8</v>
      </c>
      <c r="C273" s="54">
        <v>101047.71277541484</v>
      </c>
      <c r="D273" s="54">
        <v>0</v>
      </c>
      <c r="E273" s="76">
        <v>407399.01469499397</v>
      </c>
      <c r="F273" s="54">
        <v>0</v>
      </c>
      <c r="G273" s="54">
        <v>0</v>
      </c>
      <c r="H273" s="54"/>
      <c r="I273" s="54"/>
      <c r="J273" s="54"/>
      <c r="K273" s="54"/>
      <c r="L273" s="54"/>
      <c r="M273" s="54"/>
      <c r="N273" s="54">
        <f t="shared" si="22"/>
        <v>508446.72747040878</v>
      </c>
      <c r="O273" s="60"/>
    </row>
    <row r="274" spans="1:15" x14ac:dyDescent="0.2">
      <c r="A274" s="52">
        <v>2029</v>
      </c>
      <c r="B274" s="52">
        <v>9</v>
      </c>
      <c r="C274" s="54">
        <v>86537.893055673369</v>
      </c>
      <c r="D274" s="54">
        <v>0</v>
      </c>
      <c r="E274" s="76">
        <v>390645.10965876724</v>
      </c>
      <c r="F274" s="54">
        <v>0</v>
      </c>
      <c r="G274" s="54">
        <v>0</v>
      </c>
      <c r="H274" s="54"/>
      <c r="I274" s="54"/>
      <c r="J274" s="54"/>
      <c r="K274" s="54"/>
      <c r="L274" s="54"/>
      <c r="M274" s="54"/>
      <c r="N274" s="54">
        <f t="shared" si="22"/>
        <v>477183.00271444058</v>
      </c>
      <c r="O274" s="60"/>
    </row>
    <row r="275" spans="1:15" x14ac:dyDescent="0.2">
      <c r="A275" s="52">
        <v>2029</v>
      </c>
      <c r="B275" s="52">
        <v>10</v>
      </c>
      <c r="C275" s="54">
        <v>79924.723397971684</v>
      </c>
      <c r="D275" s="54">
        <v>0</v>
      </c>
      <c r="E275" s="76">
        <v>366109.87416149536</v>
      </c>
      <c r="F275" s="54">
        <v>0</v>
      </c>
      <c r="G275" s="54">
        <v>0</v>
      </c>
      <c r="H275" s="54"/>
      <c r="I275" s="54"/>
      <c r="J275" s="54"/>
      <c r="K275" s="54"/>
      <c r="L275" s="54"/>
      <c r="M275" s="54"/>
      <c r="N275" s="54">
        <f t="shared" si="22"/>
        <v>446034.59755946707</v>
      </c>
      <c r="O275" s="60"/>
    </row>
    <row r="276" spans="1:15" x14ac:dyDescent="0.2">
      <c r="A276" s="52">
        <v>2029</v>
      </c>
      <c r="B276" s="52">
        <v>11</v>
      </c>
      <c r="C276" s="54">
        <v>65990.489126936853</v>
      </c>
      <c r="D276" s="54">
        <v>0</v>
      </c>
      <c r="E276" s="76">
        <v>336725.16789474216</v>
      </c>
      <c r="F276" s="54">
        <v>0</v>
      </c>
      <c r="G276" s="54">
        <v>0</v>
      </c>
      <c r="H276" s="54"/>
      <c r="I276" s="54"/>
      <c r="J276" s="54"/>
      <c r="K276" s="54"/>
      <c r="L276" s="54"/>
      <c r="M276" s="54"/>
      <c r="N276" s="54">
        <f t="shared" si="22"/>
        <v>402715.65702167898</v>
      </c>
      <c r="O276" s="60"/>
    </row>
    <row r="277" spans="1:15" x14ac:dyDescent="0.2">
      <c r="A277" s="52">
        <v>2029</v>
      </c>
      <c r="B277" s="52">
        <v>12</v>
      </c>
      <c r="C277" s="54">
        <v>67913.204357988012</v>
      </c>
      <c r="D277" s="54">
        <v>0</v>
      </c>
      <c r="E277" s="76">
        <v>345022.5837491143</v>
      </c>
      <c r="F277" s="54">
        <v>0</v>
      </c>
      <c r="G277" s="54">
        <v>0</v>
      </c>
      <c r="H277" s="54"/>
      <c r="I277" s="54"/>
      <c r="J277" s="54"/>
      <c r="K277" s="54"/>
      <c r="L277" s="54"/>
      <c r="M277" s="54"/>
      <c r="N277" s="54">
        <f t="shared" si="22"/>
        <v>412935.78810710233</v>
      </c>
      <c r="O277" s="60"/>
    </row>
    <row r="278" spans="1:15" x14ac:dyDescent="0.2">
      <c r="A278" s="52">
        <v>2030</v>
      </c>
      <c r="B278" s="52">
        <v>1</v>
      </c>
      <c r="C278" s="54">
        <v>67931.904594627427</v>
      </c>
      <c r="D278" s="54">
        <v>0</v>
      </c>
      <c r="E278" s="76">
        <v>372044.59141976031</v>
      </c>
      <c r="F278" s="54">
        <v>0</v>
      </c>
      <c r="G278" s="54">
        <v>0</v>
      </c>
      <c r="H278" s="54"/>
      <c r="I278" s="54"/>
      <c r="J278" s="54"/>
      <c r="K278" s="54"/>
      <c r="L278" s="54"/>
      <c r="M278" s="54"/>
      <c r="N278" s="54">
        <f t="shared" si="22"/>
        <v>439976.49601438775</v>
      </c>
      <c r="O278" s="60"/>
    </row>
    <row r="279" spans="1:15" x14ac:dyDescent="0.2">
      <c r="A279" s="52">
        <v>2030</v>
      </c>
      <c r="B279" s="52">
        <v>2</v>
      </c>
      <c r="C279" s="54">
        <v>64341.918076393915</v>
      </c>
      <c r="D279" s="54">
        <v>0</v>
      </c>
      <c r="E279" s="76">
        <v>344421.70666320669</v>
      </c>
      <c r="F279" s="54">
        <v>0</v>
      </c>
      <c r="G279" s="54">
        <v>0</v>
      </c>
      <c r="H279" s="54"/>
      <c r="I279" s="54"/>
      <c r="J279" s="54"/>
      <c r="K279" s="54"/>
      <c r="L279" s="54"/>
      <c r="M279" s="54"/>
      <c r="N279" s="54">
        <f t="shared" si="22"/>
        <v>408763.62473960058</v>
      </c>
      <c r="O279" s="60"/>
    </row>
    <row r="280" spans="1:15" x14ac:dyDescent="0.2">
      <c r="A280" s="52">
        <v>2030</v>
      </c>
      <c r="B280" s="52">
        <v>3</v>
      </c>
      <c r="C280" s="54">
        <v>72452.582940018998</v>
      </c>
      <c r="D280" s="54">
        <v>0</v>
      </c>
      <c r="E280" s="76">
        <v>347286.50247359503</v>
      </c>
      <c r="F280" s="54">
        <v>0</v>
      </c>
      <c r="G280" s="54">
        <v>0</v>
      </c>
      <c r="H280" s="54"/>
      <c r="I280" s="54"/>
      <c r="J280" s="54"/>
      <c r="K280" s="54"/>
      <c r="L280" s="54"/>
      <c r="M280" s="54"/>
      <c r="N280" s="54">
        <f t="shared" si="22"/>
        <v>419739.08541361406</v>
      </c>
      <c r="O280" s="60"/>
    </row>
    <row r="281" spans="1:15" x14ac:dyDescent="0.2">
      <c r="A281" s="52">
        <v>2030</v>
      </c>
      <c r="B281" s="52">
        <v>4</v>
      </c>
      <c r="C281" s="54">
        <v>75952.243161136445</v>
      </c>
      <c r="D281" s="54">
        <v>0</v>
      </c>
      <c r="E281" s="76">
        <v>352651.95494530938</v>
      </c>
      <c r="F281" s="54">
        <v>0</v>
      </c>
      <c r="G281" s="54">
        <v>0</v>
      </c>
      <c r="H281" s="54"/>
      <c r="I281" s="54"/>
      <c r="J281" s="54"/>
      <c r="K281" s="54"/>
      <c r="L281" s="54"/>
      <c r="M281" s="54"/>
      <c r="N281" s="54">
        <f t="shared" si="22"/>
        <v>428604.19810644584</v>
      </c>
      <c r="O281" s="60"/>
    </row>
    <row r="282" spans="1:15" x14ac:dyDescent="0.2">
      <c r="A282" s="52">
        <v>2030</v>
      </c>
      <c r="B282" s="52">
        <v>5</v>
      </c>
      <c r="C282" s="54">
        <v>86869.577303659622</v>
      </c>
      <c r="D282" s="54">
        <v>0</v>
      </c>
      <c r="E282" s="76">
        <v>386048.33293838357</v>
      </c>
      <c r="F282" s="54">
        <v>0</v>
      </c>
      <c r="G282" s="54">
        <v>0</v>
      </c>
      <c r="H282" s="54"/>
      <c r="I282" s="54"/>
      <c r="J282" s="54"/>
      <c r="K282" s="54"/>
      <c r="L282" s="54"/>
      <c r="M282" s="54"/>
      <c r="N282" s="54">
        <f t="shared" si="22"/>
        <v>472917.9102420432</v>
      </c>
      <c r="O282" s="60"/>
    </row>
    <row r="283" spans="1:15" x14ac:dyDescent="0.2">
      <c r="A283" s="52">
        <v>2030</v>
      </c>
      <c r="B283" s="52">
        <v>6</v>
      </c>
      <c r="C283" s="54">
        <v>94585.939500935521</v>
      </c>
      <c r="D283" s="54">
        <v>0</v>
      </c>
      <c r="E283" s="76">
        <v>400615.33492092654</v>
      </c>
      <c r="F283" s="54">
        <v>0</v>
      </c>
      <c r="G283" s="54">
        <v>0</v>
      </c>
      <c r="H283" s="54"/>
      <c r="I283" s="54"/>
      <c r="J283" s="54"/>
      <c r="K283" s="54"/>
      <c r="L283" s="54"/>
      <c r="M283" s="54"/>
      <c r="N283" s="54">
        <f t="shared" si="22"/>
        <v>495201.27442186209</v>
      </c>
      <c r="O283" s="60"/>
    </row>
    <row r="284" spans="1:15" x14ac:dyDescent="0.2">
      <c r="A284" s="52">
        <v>2030</v>
      </c>
      <c r="B284" s="52">
        <v>7</v>
      </c>
      <c r="C284" s="54">
        <v>103113.40670030289</v>
      </c>
      <c r="D284" s="54">
        <v>0</v>
      </c>
      <c r="E284" s="76">
        <v>412031.10215695627</v>
      </c>
      <c r="F284" s="54">
        <v>0</v>
      </c>
      <c r="G284" s="54">
        <v>0</v>
      </c>
      <c r="H284" s="54"/>
      <c r="I284" s="54"/>
      <c r="J284" s="54"/>
      <c r="K284" s="54"/>
      <c r="L284" s="54"/>
      <c r="M284" s="54"/>
      <c r="N284" s="54">
        <f t="shared" si="22"/>
        <v>515144.50885725918</v>
      </c>
      <c r="O284" s="60"/>
    </row>
    <row r="285" spans="1:15" x14ac:dyDescent="0.2">
      <c r="A285" s="52">
        <v>2030</v>
      </c>
      <c r="B285" s="52">
        <v>8</v>
      </c>
      <c r="C285" s="54">
        <v>102321.80427729683</v>
      </c>
      <c r="D285" s="54">
        <v>0</v>
      </c>
      <c r="E285" s="76">
        <v>411436.64483620948</v>
      </c>
      <c r="F285" s="54">
        <v>0</v>
      </c>
      <c r="G285" s="54">
        <v>0</v>
      </c>
      <c r="H285" s="54"/>
      <c r="I285" s="54"/>
      <c r="J285" s="54"/>
      <c r="K285" s="54"/>
      <c r="L285" s="54"/>
      <c r="M285" s="54"/>
      <c r="N285" s="54">
        <f t="shared" si="22"/>
        <v>513758.4491135063</v>
      </c>
      <c r="O285" s="60"/>
    </row>
    <row r="286" spans="1:15" x14ac:dyDescent="0.2">
      <c r="A286" s="52">
        <v>2030</v>
      </c>
      <c r="B286" s="52">
        <v>9</v>
      </c>
      <c r="C286" s="54">
        <v>87629.032984570731</v>
      </c>
      <c r="D286" s="54">
        <v>0</v>
      </c>
      <c r="E286" s="76">
        <v>394674.05085102504</v>
      </c>
      <c r="F286" s="54">
        <v>0</v>
      </c>
      <c r="G286" s="54">
        <v>0</v>
      </c>
      <c r="H286" s="54"/>
      <c r="I286" s="54"/>
      <c r="J286" s="54"/>
      <c r="K286" s="54"/>
      <c r="L286" s="54"/>
      <c r="M286" s="54"/>
      <c r="N286" s="54">
        <f t="shared" si="22"/>
        <v>482303.08383559575</v>
      </c>
      <c r="O286" s="60"/>
    </row>
    <row r="287" spans="1:15" x14ac:dyDescent="0.2">
      <c r="A287" s="52">
        <v>2030</v>
      </c>
      <c r="B287" s="52">
        <v>10</v>
      </c>
      <c r="C287" s="54">
        <v>80932.479121230397</v>
      </c>
      <c r="D287" s="54">
        <v>0</v>
      </c>
      <c r="E287" s="76">
        <v>370127.38084837073</v>
      </c>
      <c r="F287" s="54">
        <v>0</v>
      </c>
      <c r="G287" s="54">
        <v>0</v>
      </c>
      <c r="H287" s="54"/>
      <c r="I287" s="54"/>
      <c r="J287" s="54"/>
      <c r="K287" s="54"/>
      <c r="L287" s="54"/>
      <c r="M287" s="54"/>
      <c r="N287" s="54">
        <f t="shared" si="22"/>
        <v>451059.85996960115</v>
      </c>
      <c r="O287" s="60"/>
    </row>
    <row r="288" spans="1:15" x14ac:dyDescent="0.2">
      <c r="A288" s="52">
        <v>2030</v>
      </c>
      <c r="B288" s="52">
        <v>11</v>
      </c>
      <c r="C288" s="54">
        <v>66822.550725288296</v>
      </c>
      <c r="D288" s="54">
        <v>0</v>
      </c>
      <c r="E288" s="76">
        <v>340802.9123489483</v>
      </c>
      <c r="F288" s="54">
        <v>0</v>
      </c>
      <c r="G288" s="54">
        <v>0</v>
      </c>
      <c r="H288" s="54"/>
      <c r="I288" s="54"/>
      <c r="J288" s="54"/>
      <c r="K288" s="54"/>
      <c r="L288" s="54"/>
      <c r="M288" s="54"/>
      <c r="N288" s="54">
        <f t="shared" si="22"/>
        <v>407625.46307423658</v>
      </c>
      <c r="O288" s="60"/>
    </row>
    <row r="289" spans="1:15" x14ac:dyDescent="0.2">
      <c r="A289" s="52">
        <v>2030</v>
      </c>
      <c r="B289" s="52">
        <v>12</v>
      </c>
      <c r="C289" s="54">
        <v>68769.509109095059</v>
      </c>
      <c r="D289" s="54">
        <v>0</v>
      </c>
      <c r="E289" s="76">
        <v>349171.94502166699</v>
      </c>
      <c r="F289" s="54">
        <v>0</v>
      </c>
      <c r="G289" s="54">
        <v>0</v>
      </c>
      <c r="H289" s="54"/>
      <c r="I289" s="54"/>
      <c r="J289" s="54"/>
      <c r="K289" s="54"/>
      <c r="L289" s="54"/>
      <c r="M289" s="54"/>
      <c r="N289" s="54">
        <f t="shared" si="22"/>
        <v>417941.45413076202</v>
      </c>
      <c r="O289" s="60"/>
    </row>
    <row r="290" spans="1:15" x14ac:dyDescent="0.2">
      <c r="A290" s="52">
        <v>2031</v>
      </c>
      <c r="B290" s="52">
        <v>1</v>
      </c>
      <c r="C290" s="54">
        <v>68788.44513348199</v>
      </c>
      <c r="D290" s="54">
        <v>0</v>
      </c>
      <c r="E290" s="76">
        <v>376263.25259751821</v>
      </c>
      <c r="F290" s="54">
        <v>0</v>
      </c>
      <c r="G290" s="54">
        <v>0</v>
      </c>
      <c r="H290" s="54"/>
      <c r="I290" s="54"/>
      <c r="J290" s="54"/>
      <c r="K290" s="54"/>
      <c r="L290" s="54"/>
      <c r="M290" s="54"/>
      <c r="N290" s="54">
        <f t="shared" si="22"/>
        <v>445051.6977310002</v>
      </c>
      <c r="O290" s="60"/>
    </row>
    <row r="291" spans="1:15" x14ac:dyDescent="0.2">
      <c r="A291" s="52">
        <v>2031</v>
      </c>
      <c r="B291" s="52">
        <v>2</v>
      </c>
      <c r="C291" s="54">
        <v>65153.193154120039</v>
      </c>
      <c r="D291" s="54">
        <v>0</v>
      </c>
      <c r="E291" s="76">
        <v>348696.23235708592</v>
      </c>
      <c r="F291" s="54">
        <v>0</v>
      </c>
      <c r="G291" s="54">
        <v>0</v>
      </c>
      <c r="H291" s="54"/>
      <c r="I291" s="54"/>
      <c r="J291" s="54"/>
      <c r="K291" s="54"/>
      <c r="L291" s="54"/>
      <c r="M291" s="54"/>
      <c r="N291" s="54">
        <f t="shared" si="22"/>
        <v>413849.42551120598</v>
      </c>
      <c r="O291" s="60"/>
    </row>
    <row r="292" spans="1:15" x14ac:dyDescent="0.2">
      <c r="A292" s="52">
        <v>2031</v>
      </c>
      <c r="B292" s="52">
        <v>3</v>
      </c>
      <c r="C292" s="54">
        <v>73366.123857253318</v>
      </c>
      <c r="D292" s="54">
        <v>0</v>
      </c>
      <c r="E292" s="76">
        <v>351578.03124571039</v>
      </c>
      <c r="F292" s="54">
        <v>0</v>
      </c>
      <c r="G292" s="54">
        <v>0</v>
      </c>
      <c r="H292" s="54"/>
      <c r="I292" s="54"/>
      <c r="J292" s="54"/>
      <c r="K292" s="54"/>
      <c r="L292" s="54"/>
      <c r="M292" s="54"/>
      <c r="N292" s="54">
        <f t="shared" si="22"/>
        <v>424944.15510296368</v>
      </c>
      <c r="O292" s="60"/>
    </row>
    <row r="293" spans="1:15" x14ac:dyDescent="0.2">
      <c r="A293" s="52">
        <v>2031</v>
      </c>
      <c r="B293" s="52">
        <v>4</v>
      </c>
      <c r="C293" s="54">
        <v>76909.91063229987</v>
      </c>
      <c r="D293" s="54">
        <v>0</v>
      </c>
      <c r="E293" s="76">
        <v>356936.66149043536</v>
      </c>
      <c r="F293" s="54">
        <v>0</v>
      </c>
      <c r="G293" s="54">
        <v>0</v>
      </c>
      <c r="H293" s="54"/>
      <c r="I293" s="54"/>
      <c r="J293" s="54"/>
      <c r="K293" s="54"/>
      <c r="L293" s="54"/>
      <c r="M293" s="54"/>
      <c r="N293" s="54">
        <f t="shared" si="22"/>
        <v>433846.5721227352</v>
      </c>
      <c r="O293" s="60"/>
    </row>
    <row r="294" spans="1:15" x14ac:dyDescent="0.2">
      <c r="A294" s="52">
        <v>2031</v>
      </c>
      <c r="B294" s="52">
        <v>5</v>
      </c>
      <c r="C294" s="54">
        <v>87964.899376517118</v>
      </c>
      <c r="D294" s="54">
        <v>0</v>
      </c>
      <c r="E294" s="76">
        <v>390301.55937298981</v>
      </c>
      <c r="F294" s="54">
        <v>0</v>
      </c>
      <c r="G294" s="54">
        <v>0</v>
      </c>
      <c r="H294" s="54"/>
      <c r="I294" s="54"/>
      <c r="J294" s="54"/>
      <c r="K294" s="54"/>
      <c r="L294" s="54"/>
      <c r="M294" s="54"/>
      <c r="N294" s="54">
        <f t="shared" si="22"/>
        <v>478266.45874950691</v>
      </c>
      <c r="O294" s="60"/>
    </row>
    <row r="295" spans="1:15" x14ac:dyDescent="0.2">
      <c r="A295" s="52">
        <v>2031</v>
      </c>
      <c r="B295" s="52">
        <v>6</v>
      </c>
      <c r="C295" s="54">
        <v>95778.555725545288</v>
      </c>
      <c r="D295" s="54">
        <v>0</v>
      </c>
      <c r="E295" s="76">
        <v>404858.85695486242</v>
      </c>
      <c r="F295" s="54">
        <v>0</v>
      </c>
      <c r="G295" s="54">
        <v>0</v>
      </c>
      <c r="H295" s="54"/>
      <c r="I295" s="54"/>
      <c r="J295" s="54"/>
      <c r="K295" s="54"/>
      <c r="L295" s="54"/>
      <c r="M295" s="54"/>
      <c r="N295" s="54">
        <f t="shared" si="22"/>
        <v>500637.4126804077</v>
      </c>
      <c r="O295" s="60"/>
    </row>
    <row r="296" spans="1:15" x14ac:dyDescent="0.2">
      <c r="A296" s="52">
        <v>2031</v>
      </c>
      <c r="B296" s="52">
        <v>7</v>
      </c>
      <c r="C296" s="54">
        <v>104413.54414625332</v>
      </c>
      <c r="D296" s="54">
        <v>0</v>
      </c>
      <c r="E296" s="76">
        <v>416260.27303558396</v>
      </c>
      <c r="F296" s="54">
        <v>0</v>
      </c>
      <c r="G296" s="54">
        <v>0</v>
      </c>
      <c r="H296" s="54"/>
      <c r="I296" s="54"/>
      <c r="J296" s="54"/>
      <c r="K296" s="54"/>
      <c r="L296" s="54"/>
      <c r="M296" s="54"/>
      <c r="N296" s="54">
        <f t="shared" si="22"/>
        <v>520673.81718183728</v>
      </c>
      <c r="O296" s="60"/>
    </row>
    <row r="297" spans="1:15" x14ac:dyDescent="0.2">
      <c r="A297" s="52">
        <v>2031</v>
      </c>
      <c r="B297" s="52">
        <v>8</v>
      </c>
      <c r="C297" s="54">
        <v>103611.96055799055</v>
      </c>
      <c r="D297" s="54">
        <v>0</v>
      </c>
      <c r="E297" s="76">
        <v>415655.22816321079</v>
      </c>
      <c r="F297" s="54">
        <v>0</v>
      </c>
      <c r="G297" s="54">
        <v>0</v>
      </c>
      <c r="H297" s="54"/>
      <c r="I297" s="54"/>
      <c r="J297" s="54"/>
      <c r="K297" s="54"/>
      <c r="L297" s="54"/>
      <c r="M297" s="54"/>
      <c r="N297" s="54">
        <f t="shared" si="22"/>
        <v>519267.18872120132</v>
      </c>
      <c r="O297" s="60"/>
    </row>
    <row r="298" spans="1:15" x14ac:dyDescent="0.2">
      <c r="A298" s="52">
        <v>2031</v>
      </c>
      <c r="B298" s="52">
        <v>9</v>
      </c>
      <c r="C298" s="54">
        <v>88733.930890492891</v>
      </c>
      <c r="D298" s="54">
        <v>0</v>
      </c>
      <c r="E298" s="76">
        <v>398970.95495108754</v>
      </c>
      <c r="F298" s="54">
        <v>0</v>
      </c>
      <c r="G298" s="54">
        <v>0</v>
      </c>
      <c r="H298" s="54"/>
      <c r="I298" s="54"/>
      <c r="J298" s="54"/>
      <c r="K298" s="54"/>
      <c r="L298" s="54"/>
      <c r="M298" s="54"/>
      <c r="N298" s="54">
        <f t="shared" si="22"/>
        <v>487704.88584158046</v>
      </c>
      <c r="O298" s="60"/>
    </row>
    <row r="299" spans="1:15" x14ac:dyDescent="0.2">
      <c r="A299" s="52">
        <v>2031</v>
      </c>
      <c r="B299" s="52">
        <v>10</v>
      </c>
      <c r="C299" s="54">
        <v>81952.941445833276</v>
      </c>
      <c r="D299" s="54">
        <v>0</v>
      </c>
      <c r="E299" s="76">
        <v>374539.97031830723</v>
      </c>
      <c r="F299" s="54">
        <v>0</v>
      </c>
      <c r="G299" s="54">
        <v>0</v>
      </c>
      <c r="H299" s="54"/>
      <c r="I299" s="54"/>
      <c r="J299" s="54"/>
      <c r="K299" s="54"/>
      <c r="L299" s="54"/>
      <c r="M299" s="54"/>
      <c r="N299" s="54">
        <f t="shared" si="22"/>
        <v>456492.91176414047</v>
      </c>
      <c r="O299" s="60"/>
    </row>
    <row r="300" spans="1:15" x14ac:dyDescent="0.2">
      <c r="A300" s="52">
        <v>2031</v>
      </c>
      <c r="B300" s="52">
        <v>11</v>
      </c>
      <c r="C300" s="54">
        <v>67665.103630987374</v>
      </c>
      <c r="D300" s="54">
        <v>0</v>
      </c>
      <c r="E300" s="76">
        <v>345412.51937231002</v>
      </c>
      <c r="F300" s="54">
        <v>0</v>
      </c>
      <c r="G300" s="54">
        <v>0</v>
      </c>
      <c r="H300" s="54"/>
      <c r="I300" s="54"/>
      <c r="J300" s="54"/>
      <c r="K300" s="54"/>
      <c r="L300" s="54"/>
      <c r="M300" s="54"/>
      <c r="N300" s="54">
        <f t="shared" si="22"/>
        <v>413077.62300329737</v>
      </c>
      <c r="O300" s="60"/>
    </row>
    <row r="301" spans="1:15" x14ac:dyDescent="0.2">
      <c r="A301" s="52">
        <v>2031</v>
      </c>
      <c r="B301" s="52">
        <v>12</v>
      </c>
      <c r="C301" s="54">
        <v>69636.610844878363</v>
      </c>
      <c r="D301" s="54">
        <v>0</v>
      </c>
      <c r="E301" s="76">
        <v>353950.97986993543</v>
      </c>
      <c r="F301" s="54">
        <v>0</v>
      </c>
      <c r="G301" s="54">
        <v>0</v>
      </c>
      <c r="H301" s="54"/>
      <c r="I301" s="54"/>
      <c r="J301" s="54"/>
      <c r="K301" s="54"/>
      <c r="L301" s="54"/>
      <c r="M301" s="54"/>
      <c r="N301" s="54">
        <f t="shared" si="22"/>
        <v>423587.59071481379</v>
      </c>
      <c r="O301" s="60"/>
    </row>
    <row r="302" spans="1:15" x14ac:dyDescent="0.2">
      <c r="A302" s="52">
        <v>2032</v>
      </c>
      <c r="B302" s="52">
        <v>1</v>
      </c>
      <c r="C302" s="54">
        <v>69655.785630015918</v>
      </c>
      <c r="D302" s="54">
        <v>0</v>
      </c>
      <c r="E302" s="76">
        <v>381181.40410414163</v>
      </c>
      <c r="F302" s="54">
        <v>0</v>
      </c>
      <c r="G302" s="54">
        <v>0</v>
      </c>
      <c r="H302" s="54"/>
      <c r="I302" s="54"/>
      <c r="J302" s="54"/>
      <c r="K302" s="54"/>
      <c r="L302" s="54"/>
      <c r="M302" s="54"/>
      <c r="N302" s="54">
        <f t="shared" si="22"/>
        <v>450837.18973415752</v>
      </c>
      <c r="O302" s="60"/>
    </row>
    <row r="303" spans="1:15" x14ac:dyDescent="0.2">
      <c r="A303" s="52">
        <v>2032</v>
      </c>
      <c r="B303" s="52">
        <v>2</v>
      </c>
      <c r="C303" s="54">
        <v>65974.697445886035</v>
      </c>
      <c r="D303" s="54">
        <v>0</v>
      </c>
      <c r="E303" s="76">
        <v>353919.32407280774</v>
      </c>
      <c r="F303" s="54">
        <v>0</v>
      </c>
      <c r="G303" s="54">
        <v>0</v>
      </c>
      <c r="H303" s="54"/>
      <c r="I303" s="54"/>
      <c r="J303" s="54"/>
      <c r="K303" s="54"/>
      <c r="L303" s="54"/>
      <c r="M303" s="54"/>
      <c r="N303" s="54">
        <f t="shared" si="22"/>
        <v>419894.02151869377</v>
      </c>
      <c r="O303" s="60"/>
    </row>
    <row r="304" spans="1:15" x14ac:dyDescent="0.2">
      <c r="A304" s="52">
        <v>2032</v>
      </c>
      <c r="B304" s="52">
        <v>3</v>
      </c>
      <c r="C304" s="54">
        <v>74291.183439159009</v>
      </c>
      <c r="D304" s="54">
        <v>0</v>
      </c>
      <c r="E304" s="76">
        <v>356584.07177360693</v>
      </c>
      <c r="F304" s="54">
        <v>0</v>
      </c>
      <c r="G304" s="54">
        <v>0</v>
      </c>
      <c r="H304" s="54"/>
      <c r="I304" s="54"/>
      <c r="J304" s="54"/>
      <c r="K304" s="54"/>
      <c r="L304" s="54"/>
      <c r="M304" s="54"/>
      <c r="N304" s="54">
        <f t="shared" si="22"/>
        <v>430875.25521276594</v>
      </c>
      <c r="O304" s="60"/>
    </row>
    <row r="305" spans="1:15" x14ac:dyDescent="0.2">
      <c r="A305" s="52">
        <v>2032</v>
      </c>
      <c r="B305" s="52">
        <v>4</v>
      </c>
      <c r="C305" s="54">
        <v>77879.653151508668</v>
      </c>
      <c r="D305" s="54">
        <v>0</v>
      </c>
      <c r="E305" s="76">
        <v>361922.73583974841</v>
      </c>
      <c r="F305" s="54">
        <v>0</v>
      </c>
      <c r="G305" s="54">
        <v>0</v>
      </c>
      <c r="H305" s="54"/>
      <c r="I305" s="54"/>
      <c r="J305" s="54"/>
      <c r="K305" s="54"/>
      <c r="L305" s="54"/>
      <c r="M305" s="54"/>
      <c r="N305" s="54">
        <f t="shared" si="22"/>
        <v>439802.38899125706</v>
      </c>
      <c r="O305" s="60"/>
    </row>
    <row r="306" spans="1:15" x14ac:dyDescent="0.2">
      <c r="A306" s="52">
        <v>2032</v>
      </c>
      <c r="B306" s="52">
        <v>5</v>
      </c>
      <c r="C306" s="54">
        <v>89074.032158261747</v>
      </c>
      <c r="D306" s="54">
        <v>0</v>
      </c>
      <c r="E306" s="76">
        <v>395253.36349782068</v>
      </c>
      <c r="F306" s="54">
        <v>0</v>
      </c>
      <c r="G306" s="54">
        <v>0</v>
      </c>
      <c r="H306" s="54"/>
      <c r="I306" s="54"/>
      <c r="J306" s="54"/>
      <c r="K306" s="54"/>
      <c r="L306" s="54"/>
      <c r="M306" s="54"/>
      <c r="N306" s="54">
        <f t="shared" si="22"/>
        <v>484327.39565608243</v>
      </c>
      <c r="O306" s="60"/>
    </row>
    <row r="307" spans="1:15" x14ac:dyDescent="0.2">
      <c r="A307" s="52">
        <v>2032</v>
      </c>
      <c r="B307" s="52">
        <v>6</v>
      </c>
      <c r="C307" s="54">
        <v>96986.209422602929</v>
      </c>
      <c r="D307" s="54">
        <v>0</v>
      </c>
      <c r="E307" s="76">
        <v>409799.35185423237</v>
      </c>
      <c r="F307" s="54">
        <v>0</v>
      </c>
      <c r="G307" s="54">
        <v>0</v>
      </c>
      <c r="H307" s="54"/>
      <c r="I307" s="54"/>
      <c r="J307" s="54"/>
      <c r="K307" s="54"/>
      <c r="L307" s="54"/>
      <c r="M307" s="54"/>
      <c r="N307" s="54">
        <f t="shared" si="22"/>
        <v>506785.56127683527</v>
      </c>
      <c r="O307" s="60"/>
    </row>
    <row r="308" spans="1:15" x14ac:dyDescent="0.2">
      <c r="A308" s="52">
        <v>2032</v>
      </c>
      <c r="B308" s="52">
        <v>7</v>
      </c>
      <c r="C308" s="54">
        <v>105730.07477939886</v>
      </c>
      <c r="D308" s="54">
        <v>0</v>
      </c>
      <c r="E308" s="76">
        <v>421170.49846745795</v>
      </c>
      <c r="F308" s="54">
        <v>0</v>
      </c>
      <c r="G308" s="54">
        <v>0</v>
      </c>
      <c r="H308" s="54"/>
      <c r="I308" s="54"/>
      <c r="J308" s="54"/>
      <c r="K308" s="54"/>
      <c r="L308" s="54"/>
      <c r="M308" s="54"/>
      <c r="N308" s="54">
        <f t="shared" si="22"/>
        <v>526900.5732468568</v>
      </c>
      <c r="O308" s="60"/>
    </row>
    <row r="309" spans="1:15" x14ac:dyDescent="0.2">
      <c r="A309" s="52">
        <v>2032</v>
      </c>
      <c r="B309" s="52">
        <v>8</v>
      </c>
      <c r="C309" s="54">
        <v>104918.38417525412</v>
      </c>
      <c r="D309" s="54">
        <v>0</v>
      </c>
      <c r="E309" s="76">
        <v>420516.0909168935</v>
      </c>
      <c r="F309" s="54">
        <v>0</v>
      </c>
      <c r="G309" s="54">
        <v>0</v>
      </c>
      <c r="H309" s="54"/>
      <c r="I309" s="54"/>
      <c r="J309" s="54"/>
      <c r="K309" s="54"/>
      <c r="L309" s="54"/>
      <c r="M309" s="54"/>
      <c r="N309" s="54">
        <f t="shared" si="22"/>
        <v>525434.47509214759</v>
      </c>
      <c r="O309" s="60"/>
    </row>
    <row r="310" spans="1:15" x14ac:dyDescent="0.2">
      <c r="A310" s="52">
        <v>2032</v>
      </c>
      <c r="B310" s="52">
        <v>9</v>
      </c>
      <c r="C310" s="54">
        <v>89852.760245170473</v>
      </c>
      <c r="D310" s="54">
        <v>0</v>
      </c>
      <c r="E310" s="76">
        <v>403844.47234009649</v>
      </c>
      <c r="F310" s="54">
        <v>0</v>
      </c>
      <c r="G310" s="54">
        <v>0</v>
      </c>
      <c r="H310" s="54"/>
      <c r="I310" s="54"/>
      <c r="J310" s="54"/>
      <c r="K310" s="54"/>
      <c r="L310" s="54"/>
      <c r="M310" s="54"/>
      <c r="N310" s="54">
        <f t="shared" si="22"/>
        <v>493697.23258526693</v>
      </c>
      <c r="O310" s="60"/>
    </row>
    <row r="311" spans="1:15" x14ac:dyDescent="0.2">
      <c r="A311" s="52">
        <v>2032</v>
      </c>
      <c r="B311" s="52">
        <v>10</v>
      </c>
      <c r="C311" s="54">
        <v>82986.270586913801</v>
      </c>
      <c r="D311" s="54">
        <v>0</v>
      </c>
      <c r="E311" s="76">
        <v>379412.858106728</v>
      </c>
      <c r="F311" s="54">
        <v>0</v>
      </c>
      <c r="G311" s="54">
        <v>0</v>
      </c>
      <c r="H311" s="54"/>
      <c r="I311" s="54"/>
      <c r="J311" s="54"/>
      <c r="K311" s="54"/>
      <c r="L311" s="54"/>
      <c r="M311" s="54"/>
      <c r="N311" s="54">
        <f t="shared" si="22"/>
        <v>462399.1286936418</v>
      </c>
      <c r="O311" s="60"/>
    </row>
    <row r="312" spans="1:15" x14ac:dyDescent="0.2">
      <c r="A312" s="52">
        <v>2032</v>
      </c>
      <c r="B312" s="52">
        <v>11</v>
      </c>
      <c r="C312" s="54">
        <v>68518.280126944475</v>
      </c>
      <c r="D312" s="54">
        <v>0</v>
      </c>
      <c r="E312" s="76">
        <v>350308.60112395574</v>
      </c>
      <c r="F312" s="54">
        <v>0</v>
      </c>
      <c r="G312" s="54">
        <v>0</v>
      </c>
      <c r="H312" s="54"/>
      <c r="I312" s="54"/>
      <c r="J312" s="54"/>
      <c r="K312" s="54"/>
      <c r="L312" s="54"/>
      <c r="M312" s="54"/>
      <c r="N312" s="54">
        <f t="shared" si="22"/>
        <v>418826.88125090022</v>
      </c>
      <c r="O312" s="60"/>
    </row>
    <row r="313" spans="1:15" x14ac:dyDescent="0.2">
      <c r="A313" s="52">
        <v>2032</v>
      </c>
      <c r="B313" s="52">
        <v>12</v>
      </c>
      <c r="C313" s="54">
        <v>70514.645702475958</v>
      </c>
      <c r="D313" s="54">
        <v>0</v>
      </c>
      <c r="E313" s="76">
        <v>358822.69723491685</v>
      </c>
      <c r="F313" s="54">
        <v>0</v>
      </c>
      <c r="G313" s="54">
        <v>0</v>
      </c>
      <c r="H313" s="54"/>
      <c r="I313" s="54"/>
      <c r="J313" s="54"/>
      <c r="K313" s="54"/>
      <c r="L313" s="54"/>
      <c r="M313" s="54"/>
      <c r="N313" s="54">
        <f t="shared" si="22"/>
        <v>429337.34293739282</v>
      </c>
      <c r="O313" s="60"/>
    </row>
    <row r="314" spans="1:15" x14ac:dyDescent="0.2">
      <c r="A314" s="52">
        <v>2033</v>
      </c>
      <c r="B314" s="52">
        <v>1</v>
      </c>
      <c r="C314" s="54">
        <v>70534.062258853286</v>
      </c>
      <c r="D314" s="54">
        <v>0</v>
      </c>
      <c r="E314" s="76">
        <v>385978.62855882052</v>
      </c>
      <c r="F314" s="54">
        <v>0</v>
      </c>
      <c r="G314" s="54">
        <v>0</v>
      </c>
      <c r="H314" s="54"/>
      <c r="I314" s="54"/>
      <c r="J314" s="54"/>
      <c r="K314" s="54"/>
      <c r="L314" s="54"/>
      <c r="M314" s="54"/>
      <c r="N314" s="54">
        <f t="shared" si="22"/>
        <v>456512.69081767381</v>
      </c>
      <c r="O314" s="60"/>
    </row>
    <row r="315" spans="1:15" x14ac:dyDescent="0.2">
      <c r="A315" s="52">
        <v>2033</v>
      </c>
      <c r="B315" s="52">
        <v>2</v>
      </c>
      <c r="C315" s="54">
        <v>66806.559929917348</v>
      </c>
      <c r="D315" s="54">
        <v>0</v>
      </c>
      <c r="E315" s="76">
        <v>358632.53860106331</v>
      </c>
      <c r="F315" s="54">
        <v>0</v>
      </c>
      <c r="G315" s="54">
        <v>0</v>
      </c>
      <c r="H315" s="54"/>
      <c r="I315" s="54"/>
      <c r="J315" s="54"/>
      <c r="K315" s="54"/>
      <c r="L315" s="54"/>
      <c r="M315" s="54"/>
      <c r="N315" s="54">
        <f t="shared" si="22"/>
        <v>425439.09853098064</v>
      </c>
      <c r="O315" s="60"/>
    </row>
    <row r="316" spans="1:15" x14ac:dyDescent="0.2">
      <c r="A316" s="52">
        <v>2033</v>
      </c>
      <c r="B316" s="52">
        <v>3</v>
      </c>
      <c r="C316" s="54">
        <v>75227.906922400696</v>
      </c>
      <c r="D316" s="54">
        <v>0</v>
      </c>
      <c r="E316" s="76">
        <v>361170.73889069649</v>
      </c>
      <c r="F316" s="54">
        <v>0</v>
      </c>
      <c r="G316" s="54">
        <v>0</v>
      </c>
      <c r="H316" s="54"/>
      <c r="I316" s="54"/>
      <c r="J316" s="54"/>
      <c r="K316" s="54"/>
      <c r="L316" s="54"/>
      <c r="M316" s="54"/>
      <c r="N316" s="54">
        <f t="shared" si="22"/>
        <v>436398.64581309719</v>
      </c>
      <c r="O316" s="60"/>
    </row>
    <row r="317" spans="1:15" x14ac:dyDescent="0.2">
      <c r="A317" s="52">
        <v>2033</v>
      </c>
      <c r="B317" s="52">
        <v>4</v>
      </c>
      <c r="C317" s="54">
        <v>78861.622970760203</v>
      </c>
      <c r="D317" s="54">
        <v>0</v>
      </c>
      <c r="E317" s="76">
        <v>366381.93898139178</v>
      </c>
      <c r="F317" s="54">
        <v>0</v>
      </c>
      <c r="G317" s="54">
        <v>0</v>
      </c>
      <c r="H317" s="54"/>
      <c r="I317" s="54"/>
      <c r="J317" s="54"/>
      <c r="K317" s="54"/>
      <c r="L317" s="54"/>
      <c r="M317" s="54"/>
      <c r="N317" s="54">
        <f t="shared" si="22"/>
        <v>445243.561952152</v>
      </c>
      <c r="O317" s="60"/>
    </row>
    <row r="318" spans="1:15" x14ac:dyDescent="0.2">
      <c r="A318" s="52">
        <v>2033</v>
      </c>
      <c r="B318" s="52">
        <v>5</v>
      </c>
      <c r="C318" s="54">
        <v>90197.149785510206</v>
      </c>
      <c r="D318" s="54">
        <v>0</v>
      </c>
      <c r="E318" s="76">
        <v>399568.34454465838</v>
      </c>
      <c r="F318" s="54">
        <v>0</v>
      </c>
      <c r="G318" s="54">
        <v>0</v>
      </c>
      <c r="H318" s="54"/>
      <c r="I318" s="54"/>
      <c r="J318" s="54"/>
      <c r="K318" s="54"/>
      <c r="L318" s="54"/>
      <c r="M318" s="54"/>
      <c r="N318" s="54">
        <f t="shared" si="22"/>
        <v>489765.49433016859</v>
      </c>
      <c r="O318" s="60"/>
    </row>
    <row r="319" spans="1:15" x14ac:dyDescent="0.2">
      <c r="A319" s="52">
        <v>2033</v>
      </c>
      <c r="B319" s="52">
        <v>6</v>
      </c>
      <c r="C319" s="54">
        <v>98209.0901967549</v>
      </c>
      <c r="D319" s="54">
        <v>0</v>
      </c>
      <c r="E319" s="76">
        <v>414022.68613210903</v>
      </c>
      <c r="F319" s="54">
        <v>0</v>
      </c>
      <c r="G319" s="54">
        <v>0</v>
      </c>
      <c r="H319" s="54"/>
      <c r="I319" s="54"/>
      <c r="J319" s="54"/>
      <c r="K319" s="54"/>
      <c r="L319" s="54"/>
      <c r="M319" s="54"/>
      <c r="N319" s="54">
        <f t="shared" si="22"/>
        <v>512231.77632886393</v>
      </c>
      <c r="O319" s="60"/>
    </row>
    <row r="320" spans="1:15" x14ac:dyDescent="0.2">
      <c r="A320" s="52">
        <v>2033</v>
      </c>
      <c r="B320" s="52">
        <v>7</v>
      </c>
      <c r="C320" s="54">
        <v>107063.20529833682</v>
      </c>
      <c r="D320" s="54">
        <v>0</v>
      </c>
      <c r="E320" s="76">
        <v>425321.05339994899</v>
      </c>
      <c r="F320" s="54">
        <v>0</v>
      </c>
      <c r="G320" s="54">
        <v>0</v>
      </c>
      <c r="H320" s="54"/>
      <c r="I320" s="54"/>
      <c r="J320" s="54"/>
      <c r="K320" s="54"/>
      <c r="L320" s="54"/>
      <c r="M320" s="54"/>
      <c r="N320" s="54">
        <f t="shared" si="22"/>
        <v>532384.25869828579</v>
      </c>
      <c r="O320" s="60"/>
    </row>
    <row r="321" spans="1:15" x14ac:dyDescent="0.2">
      <c r="A321" s="52">
        <v>2033</v>
      </c>
      <c r="B321" s="52">
        <v>8</v>
      </c>
      <c r="C321" s="54">
        <v>106241.28024085815</v>
      </c>
      <c r="D321" s="54">
        <v>0</v>
      </c>
      <c r="E321" s="76">
        <v>424592.62496826769</v>
      </c>
      <c r="F321" s="54">
        <v>0</v>
      </c>
      <c r="G321" s="54">
        <v>0</v>
      </c>
      <c r="H321" s="54"/>
      <c r="I321" s="54"/>
      <c r="J321" s="54"/>
      <c r="K321" s="54"/>
      <c r="L321" s="54"/>
      <c r="M321" s="54"/>
      <c r="N321" s="54">
        <f t="shared" si="22"/>
        <v>530833.90520912583</v>
      </c>
      <c r="O321" s="60"/>
    </row>
    <row r="322" spans="1:15" x14ac:dyDescent="0.2">
      <c r="A322" s="52">
        <v>2033</v>
      </c>
      <c r="B322" s="52">
        <v>9</v>
      </c>
      <c r="C322" s="54">
        <v>90985.696707606345</v>
      </c>
      <c r="D322" s="54">
        <v>0</v>
      </c>
      <c r="E322" s="76">
        <v>407910.07391801995</v>
      </c>
      <c r="F322" s="54">
        <v>0</v>
      </c>
      <c r="G322" s="54">
        <v>0</v>
      </c>
      <c r="H322" s="54"/>
      <c r="I322" s="54"/>
      <c r="J322" s="54"/>
      <c r="K322" s="54"/>
      <c r="L322" s="54"/>
      <c r="M322" s="54"/>
      <c r="N322" s="54">
        <f t="shared" si="22"/>
        <v>498895.77062562632</v>
      </c>
      <c r="O322" s="60"/>
    </row>
    <row r="323" spans="1:15" x14ac:dyDescent="0.2">
      <c r="A323" s="52">
        <v>2033</v>
      </c>
      <c r="B323" s="52">
        <v>10</v>
      </c>
      <c r="C323" s="54">
        <v>84032.628779727776</v>
      </c>
      <c r="D323" s="54">
        <v>0</v>
      </c>
      <c r="E323" s="76">
        <v>383497.25233850401</v>
      </c>
      <c r="F323" s="54">
        <v>0</v>
      </c>
      <c r="G323" s="54">
        <v>0</v>
      </c>
      <c r="H323" s="54"/>
      <c r="I323" s="54"/>
      <c r="J323" s="54"/>
      <c r="K323" s="54"/>
      <c r="L323" s="54"/>
      <c r="M323" s="54"/>
      <c r="N323" s="54">
        <f t="shared" si="22"/>
        <v>467529.8811182318</v>
      </c>
      <c r="O323" s="60"/>
    </row>
    <row r="324" spans="1:15" x14ac:dyDescent="0.2">
      <c r="A324" s="52">
        <v>2033</v>
      </c>
      <c r="B324" s="52">
        <v>11</v>
      </c>
      <c r="C324" s="54">
        <v>69382.214164000208</v>
      </c>
      <c r="D324" s="54">
        <v>0</v>
      </c>
      <c r="E324" s="76">
        <v>354453.43111551553</v>
      </c>
      <c r="F324" s="54">
        <v>0</v>
      </c>
      <c r="G324" s="54">
        <v>0</v>
      </c>
      <c r="H324" s="54"/>
      <c r="I324" s="54"/>
      <c r="J324" s="54"/>
      <c r="K324" s="54"/>
      <c r="L324" s="54"/>
      <c r="M324" s="54"/>
      <c r="N324" s="54">
        <f t="shared" si="22"/>
        <v>423835.64527951577</v>
      </c>
      <c r="O324" s="60"/>
    </row>
    <row r="325" spans="1:15" x14ac:dyDescent="0.2">
      <c r="A325" s="52">
        <v>2033</v>
      </c>
      <c r="B325" s="52">
        <v>12</v>
      </c>
      <c r="C325" s="54">
        <v>71403.751535553311</v>
      </c>
      <c r="D325" s="54">
        <v>0</v>
      </c>
      <c r="E325" s="76">
        <v>362955.07183290919</v>
      </c>
      <c r="F325" s="54">
        <v>0</v>
      </c>
      <c r="G325" s="54">
        <v>0</v>
      </c>
      <c r="H325" s="54"/>
      <c r="I325" s="54"/>
      <c r="J325" s="54"/>
      <c r="K325" s="54"/>
      <c r="L325" s="54"/>
      <c r="M325" s="54"/>
      <c r="N325" s="54">
        <f t="shared" si="22"/>
        <v>434358.8233684625</v>
      </c>
      <c r="O325" s="60"/>
    </row>
    <row r="326" spans="1:15" x14ac:dyDescent="0.2">
      <c r="A326" s="52">
        <v>2034</v>
      </c>
      <c r="B326" s="52">
        <v>1</v>
      </c>
      <c r="C326" s="54">
        <v>71423.412911618245</v>
      </c>
      <c r="D326" s="54">
        <v>0</v>
      </c>
      <c r="E326" s="76">
        <v>390064.91089841438</v>
      </c>
      <c r="F326" s="54">
        <v>0</v>
      </c>
      <c r="G326" s="54">
        <v>0</v>
      </c>
      <c r="H326" s="54"/>
      <c r="I326" s="54"/>
      <c r="J326" s="54"/>
      <c r="K326" s="54"/>
      <c r="L326" s="54"/>
      <c r="M326" s="54"/>
      <c r="N326" s="54">
        <f t="shared" si="22"/>
        <v>461488.32381003263</v>
      </c>
      <c r="O326" s="60"/>
    </row>
    <row r="327" spans="1:15" x14ac:dyDescent="0.2">
      <c r="A327" s="52">
        <v>2034</v>
      </c>
      <c r="B327" s="52">
        <v>2</v>
      </c>
      <c r="C327" s="54">
        <v>67648.911210701495</v>
      </c>
      <c r="D327" s="54">
        <v>0</v>
      </c>
      <c r="E327" s="76">
        <v>362650.18368160009</v>
      </c>
      <c r="F327" s="54">
        <v>0</v>
      </c>
      <c r="G327" s="54">
        <v>0</v>
      </c>
      <c r="H327" s="54"/>
      <c r="I327" s="54"/>
      <c r="J327" s="54"/>
      <c r="K327" s="54"/>
      <c r="L327" s="54"/>
      <c r="M327" s="54"/>
      <c r="N327" s="54">
        <f t="shared" si="22"/>
        <v>430299.0948923016</v>
      </c>
      <c r="O327" s="60"/>
    </row>
    <row r="328" spans="1:15" x14ac:dyDescent="0.2">
      <c r="A328" s="52">
        <v>2034</v>
      </c>
      <c r="B328" s="52">
        <v>3</v>
      </c>
      <c r="C328" s="54">
        <v>76176.441374904636</v>
      </c>
      <c r="D328" s="54">
        <v>0</v>
      </c>
      <c r="E328" s="76">
        <v>365103.06285675842</v>
      </c>
      <c r="F328" s="54">
        <v>0</v>
      </c>
      <c r="G328" s="54">
        <v>0</v>
      </c>
      <c r="H328" s="54"/>
      <c r="I328" s="54"/>
      <c r="J328" s="54"/>
      <c r="K328" s="54"/>
      <c r="L328" s="54"/>
      <c r="M328" s="54"/>
      <c r="N328" s="54">
        <f t="shared" si="22"/>
        <v>441279.50423166307</v>
      </c>
      <c r="O328" s="60"/>
    </row>
    <row r="329" spans="1:15" x14ac:dyDescent="0.2">
      <c r="A329" s="52">
        <v>2034</v>
      </c>
      <c r="B329" s="52">
        <v>4</v>
      </c>
      <c r="C329" s="54">
        <v>79855.974261768497</v>
      </c>
      <c r="D329" s="54">
        <v>0</v>
      </c>
      <c r="E329" s="76">
        <v>370216.74355104472</v>
      </c>
      <c r="F329" s="54">
        <v>0</v>
      </c>
      <c r="G329" s="54">
        <v>0</v>
      </c>
      <c r="H329" s="54"/>
      <c r="I329" s="54"/>
      <c r="J329" s="54"/>
      <c r="K329" s="54"/>
      <c r="L329" s="54"/>
      <c r="M329" s="54"/>
      <c r="N329" s="54">
        <f t="shared" si="22"/>
        <v>450072.71781281324</v>
      </c>
      <c r="O329" s="60"/>
    </row>
    <row r="330" spans="1:15" x14ac:dyDescent="0.2">
      <c r="A330" s="52">
        <v>2034</v>
      </c>
      <c r="B330" s="52">
        <v>5</v>
      </c>
      <c r="C330" s="54">
        <v>91334.428590534866</v>
      </c>
      <c r="D330" s="54">
        <v>0</v>
      </c>
      <c r="E330" s="76">
        <v>403282.64849150943</v>
      </c>
      <c r="F330" s="54">
        <v>0</v>
      </c>
      <c r="G330" s="54">
        <v>0</v>
      </c>
      <c r="H330" s="54"/>
      <c r="I330" s="54"/>
      <c r="J330" s="54"/>
      <c r="K330" s="54"/>
      <c r="L330" s="54"/>
      <c r="M330" s="54"/>
      <c r="N330" s="54">
        <f t="shared" si="22"/>
        <v>494617.07708204433</v>
      </c>
      <c r="O330" s="60"/>
    </row>
    <row r="331" spans="1:15" x14ac:dyDescent="0.2">
      <c r="A331" s="52">
        <v>2034</v>
      </c>
      <c r="B331" s="52">
        <v>6</v>
      </c>
      <c r="C331" s="54">
        <v>99447.390043336796</v>
      </c>
      <c r="D331" s="54">
        <v>0</v>
      </c>
      <c r="E331" s="76">
        <v>417663.30357091932</v>
      </c>
      <c r="F331" s="54">
        <v>0</v>
      </c>
      <c r="G331" s="54">
        <v>0</v>
      </c>
      <c r="H331" s="54"/>
      <c r="I331" s="54"/>
      <c r="J331" s="54"/>
      <c r="K331" s="54"/>
      <c r="L331" s="54"/>
      <c r="M331" s="54"/>
      <c r="N331" s="54">
        <f t="shared" si="22"/>
        <v>517110.6936142561</v>
      </c>
      <c r="O331" s="60"/>
    </row>
    <row r="332" spans="1:15" x14ac:dyDescent="0.2">
      <c r="A332" s="52">
        <v>2034</v>
      </c>
      <c r="B332" s="52">
        <v>7</v>
      </c>
      <c r="C332" s="54">
        <v>108413.14500788806</v>
      </c>
      <c r="D332" s="54">
        <v>0</v>
      </c>
      <c r="E332" s="76">
        <v>428918.71996336349</v>
      </c>
      <c r="F332" s="54">
        <v>0</v>
      </c>
      <c r="G332" s="54">
        <v>0</v>
      </c>
      <c r="H332" s="54"/>
      <c r="I332" s="54"/>
      <c r="J332" s="54"/>
      <c r="K332" s="54"/>
      <c r="L332" s="54"/>
      <c r="M332" s="54"/>
      <c r="N332" s="54">
        <f t="shared" si="22"/>
        <v>537331.86497125158</v>
      </c>
      <c r="O332" s="60"/>
    </row>
    <row r="333" spans="1:15" x14ac:dyDescent="0.2">
      <c r="A333" s="52">
        <v>2034</v>
      </c>
      <c r="B333" s="52">
        <v>8</v>
      </c>
      <c r="C333" s="54">
        <v>107580.85645278875</v>
      </c>
      <c r="D333" s="54">
        <v>0</v>
      </c>
      <c r="E333" s="76">
        <v>428169.84604816383</v>
      </c>
      <c r="F333" s="54">
        <v>0</v>
      </c>
      <c r="G333" s="54">
        <v>0</v>
      </c>
      <c r="H333" s="54"/>
      <c r="I333" s="54"/>
      <c r="J333" s="54"/>
      <c r="K333" s="54"/>
      <c r="L333" s="54"/>
      <c r="M333" s="54"/>
      <c r="N333" s="54">
        <f t="shared" si="22"/>
        <v>535750.70250095264</v>
      </c>
      <c r="O333" s="60"/>
    </row>
    <row r="334" spans="1:15" x14ac:dyDescent="0.2">
      <c r="A334" s="52">
        <v>2034</v>
      </c>
      <c r="B334" s="52">
        <v>9</v>
      </c>
      <c r="C334" s="54">
        <v>92132.918151654521</v>
      </c>
      <c r="D334" s="54">
        <v>0</v>
      </c>
      <c r="E334" s="76">
        <v>411532.30531772872</v>
      </c>
      <c r="F334" s="54">
        <v>0</v>
      </c>
      <c r="G334" s="54">
        <v>0</v>
      </c>
      <c r="H334" s="54"/>
      <c r="I334" s="54"/>
      <c r="J334" s="54"/>
      <c r="K334" s="54"/>
      <c r="L334" s="54"/>
      <c r="M334" s="54"/>
      <c r="N334" s="54">
        <f t="shared" si="22"/>
        <v>503665.22346938326</v>
      </c>
      <c r="O334" s="60"/>
    </row>
    <row r="335" spans="1:15" x14ac:dyDescent="0.2">
      <c r="A335" s="52">
        <v>2034</v>
      </c>
      <c r="B335" s="52">
        <v>10</v>
      </c>
      <c r="C335" s="54">
        <v>85092.180305124668</v>
      </c>
      <c r="D335" s="54">
        <v>0</v>
      </c>
      <c r="E335" s="76">
        <v>387182.06037779152</v>
      </c>
      <c r="F335" s="54">
        <v>0</v>
      </c>
      <c r="G335" s="54">
        <v>0</v>
      </c>
      <c r="H335" s="54"/>
      <c r="I335" s="54"/>
      <c r="J335" s="54"/>
      <c r="K335" s="54"/>
      <c r="L335" s="54"/>
      <c r="M335" s="54"/>
      <c r="N335" s="54">
        <f t="shared" ref="N335:N398" si="23">SUM(C335:K335)</f>
        <v>472274.24068291619</v>
      </c>
      <c r="O335" s="60"/>
    </row>
    <row r="336" spans="1:15" x14ac:dyDescent="0.2">
      <c r="A336" s="52">
        <v>2034</v>
      </c>
      <c r="B336" s="52">
        <v>11</v>
      </c>
      <c r="C336" s="54">
        <v>70257.041381956005</v>
      </c>
      <c r="D336" s="54">
        <v>0</v>
      </c>
      <c r="E336" s="76">
        <v>358220.47542848322</v>
      </c>
      <c r="F336" s="54">
        <v>0</v>
      </c>
      <c r="G336" s="54">
        <v>0</v>
      </c>
      <c r="H336" s="54"/>
      <c r="I336" s="54"/>
      <c r="J336" s="54"/>
      <c r="K336" s="54"/>
      <c r="L336" s="54"/>
      <c r="M336" s="54"/>
      <c r="N336" s="54">
        <f t="shared" si="23"/>
        <v>428477.51681043924</v>
      </c>
      <c r="O336" s="60"/>
    </row>
    <row r="337" spans="1:15" x14ac:dyDescent="0.2">
      <c r="A337" s="52">
        <v>2034</v>
      </c>
      <c r="B337" s="52">
        <v>12</v>
      </c>
      <c r="C337" s="54">
        <v>72304.067935946659</v>
      </c>
      <c r="D337" s="54">
        <v>0</v>
      </c>
      <c r="E337" s="76">
        <v>366730.18872397346</v>
      </c>
      <c r="F337" s="54">
        <v>0</v>
      </c>
      <c r="G337" s="54">
        <v>0</v>
      </c>
      <c r="H337" s="54"/>
      <c r="I337" s="54"/>
      <c r="J337" s="54"/>
      <c r="K337" s="54"/>
      <c r="L337" s="54"/>
      <c r="M337" s="54"/>
      <c r="N337" s="54">
        <f t="shared" si="23"/>
        <v>439034.25665992009</v>
      </c>
      <c r="O337" s="60"/>
    </row>
    <row r="338" spans="1:15" x14ac:dyDescent="0.2">
      <c r="A338" s="52">
        <v>2035</v>
      </c>
      <c r="B338" s="52">
        <v>1</v>
      </c>
      <c r="C338" s="54">
        <v>72323.977218584361</v>
      </c>
      <c r="D338" s="54">
        <v>0</v>
      </c>
      <c r="E338" s="76">
        <v>393829.94883994665</v>
      </c>
      <c r="F338" s="54">
        <v>0</v>
      </c>
      <c r="G338" s="54">
        <v>0</v>
      </c>
      <c r="H338" s="54"/>
      <c r="I338" s="54"/>
      <c r="J338" s="54"/>
      <c r="K338" s="54"/>
      <c r="L338" s="54"/>
      <c r="M338" s="54"/>
      <c r="N338" s="54">
        <f t="shared" si="23"/>
        <v>466153.92605853104</v>
      </c>
      <c r="O338" s="60"/>
    </row>
    <row r="339" spans="1:15" x14ac:dyDescent="0.2">
      <c r="A339" s="52">
        <v>2035</v>
      </c>
      <c r="B339" s="52">
        <v>2</v>
      </c>
      <c r="C339" s="54">
        <v>68501.883539493254</v>
      </c>
      <c r="D339" s="54">
        <v>0</v>
      </c>
      <c r="E339" s="76">
        <v>366410.35169208102</v>
      </c>
      <c r="F339" s="54">
        <v>0</v>
      </c>
      <c r="G339" s="54">
        <v>0</v>
      </c>
      <c r="H339" s="54"/>
      <c r="I339" s="54"/>
      <c r="J339" s="54"/>
      <c r="K339" s="54"/>
      <c r="L339" s="54"/>
      <c r="M339" s="54"/>
      <c r="N339" s="54">
        <f t="shared" si="23"/>
        <v>434912.23523157428</v>
      </c>
      <c r="O339" s="60"/>
    </row>
    <row r="340" spans="1:15" x14ac:dyDescent="0.2">
      <c r="A340" s="52">
        <v>2035</v>
      </c>
      <c r="B340" s="52">
        <v>3</v>
      </c>
      <c r="C340" s="54">
        <v>77136.935718948764</v>
      </c>
      <c r="D340" s="54">
        <v>0</v>
      </c>
      <c r="E340" s="76">
        <v>368850.57926323963</v>
      </c>
      <c r="F340" s="54">
        <v>0</v>
      </c>
      <c r="G340" s="54">
        <v>0</v>
      </c>
      <c r="H340" s="54"/>
      <c r="I340" s="54"/>
      <c r="J340" s="54"/>
      <c r="K340" s="54"/>
      <c r="L340" s="54"/>
      <c r="M340" s="54"/>
      <c r="N340" s="54">
        <f t="shared" si="23"/>
        <v>445987.51498218841</v>
      </c>
      <c r="O340" s="60"/>
    </row>
    <row r="341" spans="1:15" x14ac:dyDescent="0.2">
      <c r="A341" s="52">
        <v>2035</v>
      </c>
      <c r="B341" s="52">
        <v>4</v>
      </c>
      <c r="C341" s="54">
        <v>80862.863140169531</v>
      </c>
      <c r="D341" s="54">
        <v>0</v>
      </c>
      <c r="E341" s="76">
        <v>373947.21004063927</v>
      </c>
      <c r="F341" s="54">
        <v>0</v>
      </c>
      <c r="G341" s="54">
        <v>0</v>
      </c>
      <c r="H341" s="54"/>
      <c r="I341" s="54"/>
      <c r="J341" s="54"/>
      <c r="K341" s="54"/>
      <c r="L341" s="54"/>
      <c r="M341" s="54"/>
      <c r="N341" s="54">
        <f t="shared" si="23"/>
        <v>454810.0731808088</v>
      </c>
      <c r="O341" s="60"/>
    </row>
    <row r="342" spans="1:15" x14ac:dyDescent="0.2">
      <c r="A342" s="52">
        <v>2035</v>
      </c>
      <c r="B342" s="52">
        <v>5</v>
      </c>
      <c r="C342" s="54">
        <v>92486.047128948368</v>
      </c>
      <c r="D342" s="54">
        <v>0</v>
      </c>
      <c r="E342" s="76">
        <v>406957.33450793358</v>
      </c>
      <c r="F342" s="54">
        <v>0</v>
      </c>
      <c r="G342" s="54">
        <v>0</v>
      </c>
      <c r="H342" s="54"/>
      <c r="I342" s="54"/>
      <c r="J342" s="54"/>
      <c r="K342" s="54"/>
      <c r="L342" s="54"/>
      <c r="M342" s="54"/>
      <c r="N342" s="54">
        <f t="shared" si="23"/>
        <v>499443.38163688197</v>
      </c>
      <c r="O342" s="60"/>
    </row>
    <row r="343" spans="1:15" x14ac:dyDescent="0.2">
      <c r="A343" s="52">
        <v>2035</v>
      </c>
      <c r="B343" s="52">
        <v>6</v>
      </c>
      <c r="C343" s="54">
        <v>100701.30337851707</v>
      </c>
      <c r="D343" s="54">
        <v>0</v>
      </c>
      <c r="E343" s="76">
        <v>421305.17460751208</v>
      </c>
      <c r="F343" s="54">
        <v>0</v>
      </c>
      <c r="G343" s="54">
        <v>0</v>
      </c>
      <c r="H343" s="54"/>
      <c r="I343" s="54"/>
      <c r="J343" s="54"/>
      <c r="K343" s="54"/>
      <c r="L343" s="54"/>
      <c r="M343" s="54"/>
      <c r="N343" s="54">
        <f t="shared" si="23"/>
        <v>522006.47798602912</v>
      </c>
      <c r="O343" s="60"/>
    </row>
    <row r="344" spans="1:15" x14ac:dyDescent="0.2">
      <c r="A344" s="52">
        <v>2035</v>
      </c>
      <c r="B344" s="52">
        <v>7</v>
      </c>
      <c r="C344" s="54">
        <v>109780.10585195835</v>
      </c>
      <c r="D344" s="54">
        <v>0</v>
      </c>
      <c r="E344" s="76">
        <v>432523.14834027574</v>
      </c>
      <c r="F344" s="54">
        <v>0</v>
      </c>
      <c r="G344" s="54">
        <v>0</v>
      </c>
      <c r="H344" s="54"/>
      <c r="I344" s="54"/>
      <c r="J344" s="54"/>
      <c r="K344" s="54"/>
      <c r="L344" s="54"/>
      <c r="M344" s="54"/>
      <c r="N344" s="54">
        <f t="shared" si="23"/>
        <v>542303.25419223413</v>
      </c>
      <c r="O344" s="60"/>
    </row>
    <row r="345" spans="1:15" x14ac:dyDescent="0.2">
      <c r="A345" s="52">
        <v>2035</v>
      </c>
      <c r="B345" s="52">
        <v>8</v>
      </c>
      <c r="C345" s="54">
        <v>108937.32312785668</v>
      </c>
      <c r="D345" s="54">
        <v>0</v>
      </c>
      <c r="E345" s="76">
        <v>431724.53205401613</v>
      </c>
      <c r="F345" s="54">
        <v>0</v>
      </c>
      <c r="G345" s="54">
        <v>0</v>
      </c>
      <c r="H345" s="54"/>
      <c r="I345" s="54"/>
      <c r="J345" s="54"/>
      <c r="K345" s="54"/>
      <c r="L345" s="54"/>
      <c r="M345" s="54"/>
      <c r="N345" s="54">
        <f t="shared" si="23"/>
        <v>540661.85518187284</v>
      </c>
      <c r="O345" s="60"/>
    </row>
    <row r="346" spans="1:15" x14ac:dyDescent="0.2">
      <c r="A346" s="52">
        <v>2035</v>
      </c>
      <c r="B346" s="52">
        <v>9</v>
      </c>
      <c r="C346" s="54">
        <v>93294.604693946807</v>
      </c>
      <c r="D346" s="54">
        <v>0</v>
      </c>
      <c r="E346" s="76">
        <v>415106.78781576233</v>
      </c>
      <c r="F346" s="54">
        <v>0</v>
      </c>
      <c r="G346" s="54">
        <v>0</v>
      </c>
      <c r="H346" s="54"/>
      <c r="I346" s="54"/>
      <c r="J346" s="54"/>
      <c r="K346" s="54"/>
      <c r="L346" s="54"/>
      <c r="M346" s="54"/>
      <c r="N346" s="54">
        <f t="shared" si="23"/>
        <v>508401.39250970911</v>
      </c>
      <c r="O346" s="60"/>
    </row>
    <row r="347" spans="1:15" x14ac:dyDescent="0.2">
      <c r="A347" s="52">
        <v>2035</v>
      </c>
      <c r="B347" s="52">
        <v>10</v>
      </c>
      <c r="C347" s="54">
        <v>86165.0915153401</v>
      </c>
      <c r="D347" s="54">
        <v>0</v>
      </c>
      <c r="E347" s="76">
        <v>390846.32001223403</v>
      </c>
      <c r="F347" s="54">
        <v>0</v>
      </c>
      <c r="G347" s="54">
        <v>0</v>
      </c>
      <c r="H347" s="54"/>
      <c r="I347" s="54"/>
      <c r="J347" s="54"/>
      <c r="K347" s="54"/>
      <c r="L347" s="54"/>
      <c r="M347" s="54"/>
      <c r="N347" s="54">
        <f t="shared" si="23"/>
        <v>477011.41152757412</v>
      </c>
      <c r="O347" s="60"/>
    </row>
    <row r="348" spans="1:15" x14ac:dyDescent="0.2">
      <c r="A348" s="52">
        <v>2035</v>
      </c>
      <c r="B348" s="52">
        <v>11</v>
      </c>
      <c r="C348" s="54">
        <v>71142.899130869875</v>
      </c>
      <c r="D348" s="54">
        <v>0</v>
      </c>
      <c r="E348" s="76">
        <v>362081.35339534818</v>
      </c>
      <c r="F348" s="54">
        <v>0</v>
      </c>
      <c r="G348" s="54">
        <v>0</v>
      </c>
      <c r="H348" s="54"/>
      <c r="I348" s="54"/>
      <c r="J348" s="54"/>
      <c r="K348" s="54"/>
      <c r="L348" s="54"/>
      <c r="M348" s="54"/>
      <c r="N348" s="54">
        <f t="shared" si="23"/>
        <v>433224.25252621807</v>
      </c>
      <c r="O348" s="60"/>
    </row>
    <row r="349" spans="1:15" x14ac:dyDescent="0.2">
      <c r="A349" s="52">
        <v>2035</v>
      </c>
      <c r="B349" s="52">
        <v>12</v>
      </c>
      <c r="C349" s="54">
        <v>73215.736255579352</v>
      </c>
      <c r="D349" s="54">
        <v>0</v>
      </c>
      <c r="E349" s="76">
        <v>370740.59043775243</v>
      </c>
      <c r="F349" s="54">
        <v>0</v>
      </c>
      <c r="G349" s="54">
        <v>0</v>
      </c>
      <c r="H349" s="54"/>
      <c r="I349" s="54"/>
      <c r="J349" s="54"/>
      <c r="K349" s="54"/>
      <c r="L349" s="54"/>
      <c r="M349" s="54"/>
      <c r="N349" s="54">
        <f t="shared" si="23"/>
        <v>443956.32669333176</v>
      </c>
      <c r="O349" s="60"/>
    </row>
    <row r="350" spans="1:15" x14ac:dyDescent="0.2">
      <c r="A350" s="52">
        <v>2036</v>
      </c>
      <c r="B350" s="52">
        <v>1</v>
      </c>
      <c r="C350" s="54">
        <v>73235.896570596917</v>
      </c>
      <c r="D350" s="54">
        <v>0</v>
      </c>
      <c r="E350" s="76">
        <v>397925.25374478131</v>
      </c>
      <c r="F350" s="54">
        <v>0</v>
      </c>
      <c r="G350" s="54">
        <v>0</v>
      </c>
      <c r="H350" s="54"/>
      <c r="I350" s="54"/>
      <c r="J350" s="54"/>
      <c r="K350" s="54"/>
      <c r="L350" s="54"/>
      <c r="M350" s="54"/>
      <c r="N350" s="54">
        <f t="shared" si="23"/>
        <v>471161.15031537821</v>
      </c>
      <c r="O350" s="60"/>
    </row>
    <row r="351" spans="1:15" x14ac:dyDescent="0.2">
      <c r="A351" s="52">
        <v>2036</v>
      </c>
      <c r="B351" s="52">
        <v>2</v>
      </c>
      <c r="C351" s="54">
        <v>69365.610835078463</v>
      </c>
      <c r="D351" s="54">
        <v>0</v>
      </c>
      <c r="E351" s="76">
        <v>370484.06210974517</v>
      </c>
      <c r="F351" s="54">
        <v>0</v>
      </c>
      <c r="G351" s="54">
        <v>0</v>
      </c>
      <c r="H351" s="54"/>
      <c r="I351" s="54"/>
      <c r="J351" s="54"/>
      <c r="K351" s="54"/>
      <c r="L351" s="54"/>
      <c r="M351" s="54"/>
      <c r="N351" s="54">
        <f t="shared" si="23"/>
        <v>439849.67294482363</v>
      </c>
      <c r="O351" s="60"/>
    </row>
    <row r="352" spans="1:15" x14ac:dyDescent="0.2">
      <c r="A352" s="52">
        <v>2036</v>
      </c>
      <c r="B352" s="52">
        <v>3</v>
      </c>
      <c r="C352" s="54">
        <v>78109.54075454385</v>
      </c>
      <c r="D352" s="54">
        <v>0</v>
      </c>
      <c r="E352" s="76">
        <v>372840.56869501609</v>
      </c>
      <c r="F352" s="54">
        <v>0</v>
      </c>
      <c r="G352" s="54">
        <v>0</v>
      </c>
      <c r="H352" s="54"/>
      <c r="I352" s="54"/>
      <c r="J352" s="54"/>
      <c r="K352" s="54"/>
      <c r="L352" s="54"/>
      <c r="M352" s="54"/>
      <c r="N352" s="54">
        <f t="shared" si="23"/>
        <v>450950.10944955994</v>
      </c>
      <c r="O352" s="60"/>
    </row>
    <row r="353" spans="1:15" x14ac:dyDescent="0.2">
      <c r="A353" s="52">
        <v>2036</v>
      </c>
      <c r="B353" s="52">
        <v>4</v>
      </c>
      <c r="C353" s="54">
        <v>81882.44769003184</v>
      </c>
      <c r="D353" s="54">
        <v>0</v>
      </c>
      <c r="E353" s="76">
        <v>377826.14463572652</v>
      </c>
      <c r="F353" s="54">
        <v>0</v>
      </c>
      <c r="G353" s="54">
        <v>0</v>
      </c>
      <c r="H353" s="54"/>
      <c r="I353" s="54"/>
      <c r="J353" s="54"/>
      <c r="K353" s="54"/>
      <c r="L353" s="54"/>
      <c r="M353" s="54"/>
      <c r="N353" s="54">
        <f t="shared" si="23"/>
        <v>459708.59232575836</v>
      </c>
      <c r="O353" s="60"/>
    </row>
    <row r="354" spans="1:15" x14ac:dyDescent="0.2">
      <c r="A354" s="52">
        <v>2036</v>
      </c>
      <c r="B354" s="52">
        <v>5</v>
      </c>
      <c r="C354" s="54">
        <v>93652.186207737323</v>
      </c>
      <c r="D354" s="54">
        <v>0</v>
      </c>
      <c r="E354" s="76">
        <v>410730.08960576844</v>
      </c>
      <c r="F354" s="54">
        <v>0</v>
      </c>
      <c r="G354" s="54">
        <v>0</v>
      </c>
      <c r="H354" s="54"/>
      <c r="I354" s="54"/>
      <c r="J354" s="54"/>
      <c r="K354" s="54"/>
      <c r="L354" s="54"/>
      <c r="M354" s="54"/>
      <c r="N354" s="54">
        <f t="shared" si="23"/>
        <v>504382.27581350575</v>
      </c>
      <c r="O354" s="60"/>
    </row>
    <row r="355" spans="1:15" x14ac:dyDescent="0.2">
      <c r="A355" s="52">
        <v>2036</v>
      </c>
      <c r="B355" s="52">
        <v>6</v>
      </c>
      <c r="C355" s="54">
        <v>101971.02706982089</v>
      </c>
      <c r="D355" s="54">
        <v>0</v>
      </c>
      <c r="E355" s="76">
        <v>425040.43921007786</v>
      </c>
      <c r="F355" s="54">
        <v>0</v>
      </c>
      <c r="G355" s="54">
        <v>0</v>
      </c>
      <c r="H355" s="54"/>
      <c r="I355" s="54"/>
      <c r="J355" s="54"/>
      <c r="K355" s="54"/>
      <c r="L355" s="54"/>
      <c r="M355" s="54"/>
      <c r="N355" s="54">
        <f t="shared" si="23"/>
        <v>527011.46627989877</v>
      </c>
      <c r="O355" s="60"/>
    </row>
    <row r="356" spans="1:15" x14ac:dyDescent="0.2">
      <c r="A356" s="52">
        <v>2036</v>
      </c>
      <c r="B356" s="52">
        <v>7</v>
      </c>
      <c r="C356" s="54">
        <v>111164.30244681408</v>
      </c>
      <c r="D356" s="54">
        <v>0</v>
      </c>
      <c r="E356" s="76">
        <v>436254.24818120757</v>
      </c>
      <c r="F356" s="54">
        <v>0</v>
      </c>
      <c r="G356" s="54">
        <v>0</v>
      </c>
      <c r="H356" s="54"/>
      <c r="I356" s="54"/>
      <c r="J356" s="54"/>
      <c r="K356" s="54"/>
      <c r="L356" s="54"/>
      <c r="M356" s="54"/>
      <c r="N356" s="54">
        <f t="shared" si="23"/>
        <v>547418.55062802159</v>
      </c>
      <c r="O356" s="60"/>
    </row>
    <row r="357" spans="1:15" x14ac:dyDescent="0.2">
      <c r="A357" s="52">
        <v>2036</v>
      </c>
      <c r="B357" s="52">
        <v>8</v>
      </c>
      <c r="C357" s="54">
        <v>110310.89323471759</v>
      </c>
      <c r="D357" s="54">
        <v>0</v>
      </c>
      <c r="E357" s="76">
        <v>435461.20540382608</v>
      </c>
      <c r="F357" s="54">
        <v>0</v>
      </c>
      <c r="G357" s="54">
        <v>0</v>
      </c>
      <c r="H357" s="54"/>
      <c r="I357" s="54"/>
      <c r="J357" s="54"/>
      <c r="K357" s="54"/>
      <c r="L357" s="54"/>
      <c r="M357" s="54"/>
      <c r="N357" s="54">
        <f t="shared" si="23"/>
        <v>545772.09863854363</v>
      </c>
      <c r="O357" s="60"/>
    </row>
    <row r="358" spans="1:15" x14ac:dyDescent="0.2">
      <c r="A358" s="52">
        <v>2036</v>
      </c>
      <c r="B358" s="52">
        <v>9</v>
      </c>
      <c r="C358" s="54">
        <v>94470.938722171559</v>
      </c>
      <c r="D358" s="54">
        <v>0</v>
      </c>
      <c r="E358" s="76">
        <v>418880.90735610918</v>
      </c>
      <c r="F358" s="54">
        <v>0</v>
      </c>
      <c r="G358" s="54">
        <v>0</v>
      </c>
      <c r="H358" s="54"/>
      <c r="I358" s="54"/>
      <c r="J358" s="54"/>
      <c r="K358" s="54"/>
      <c r="L358" s="54"/>
      <c r="M358" s="54"/>
      <c r="N358" s="54">
        <f t="shared" si="23"/>
        <v>513351.84607828071</v>
      </c>
      <c r="O358" s="60"/>
    </row>
    <row r="359" spans="1:15" x14ac:dyDescent="0.2">
      <c r="A359" s="52">
        <v>2036</v>
      </c>
      <c r="B359" s="52">
        <v>10</v>
      </c>
      <c r="C359" s="54">
        <v>87251.530860113591</v>
      </c>
      <c r="D359" s="54">
        <v>0</v>
      </c>
      <c r="E359" s="76">
        <v>394619.04762461485</v>
      </c>
      <c r="F359" s="54">
        <v>0</v>
      </c>
      <c r="G359" s="54">
        <v>0</v>
      </c>
      <c r="H359" s="54"/>
      <c r="I359" s="54"/>
      <c r="J359" s="54"/>
      <c r="K359" s="54"/>
      <c r="L359" s="54"/>
      <c r="M359" s="54"/>
      <c r="N359" s="54">
        <f t="shared" si="23"/>
        <v>481870.57848472847</v>
      </c>
      <c r="O359" s="60"/>
    </row>
    <row r="360" spans="1:15" x14ac:dyDescent="0.2">
      <c r="A360" s="52">
        <v>2036</v>
      </c>
      <c r="B360" s="52">
        <v>11</v>
      </c>
      <c r="C360" s="54">
        <v>72039.926492620769</v>
      </c>
      <c r="D360" s="54">
        <v>0</v>
      </c>
      <c r="E360" s="76">
        <v>365797.68172309251</v>
      </c>
      <c r="F360" s="54">
        <v>0</v>
      </c>
      <c r="G360" s="54">
        <v>0</v>
      </c>
      <c r="H360" s="54"/>
      <c r="I360" s="54"/>
      <c r="J360" s="54"/>
      <c r="K360" s="54"/>
      <c r="L360" s="54"/>
      <c r="M360" s="54"/>
      <c r="N360" s="54">
        <f t="shared" si="23"/>
        <v>437837.60821571329</v>
      </c>
      <c r="O360" s="60"/>
    </row>
    <row r="361" spans="1:15" x14ac:dyDescent="0.2">
      <c r="A361" s="52">
        <v>2036</v>
      </c>
      <c r="B361" s="52">
        <v>12</v>
      </c>
      <c r="C361" s="54">
        <v>74138.899628654384</v>
      </c>
      <c r="D361" s="54">
        <v>0</v>
      </c>
      <c r="E361" s="76">
        <v>374306.43529245758</v>
      </c>
      <c r="F361" s="54">
        <v>0</v>
      </c>
      <c r="G361" s="54">
        <v>0</v>
      </c>
      <c r="H361" s="54"/>
      <c r="I361" s="54"/>
      <c r="J361" s="54"/>
      <c r="K361" s="54"/>
      <c r="L361" s="54"/>
      <c r="M361" s="54"/>
      <c r="N361" s="54">
        <f t="shared" si="23"/>
        <v>448445.33492111193</v>
      </c>
      <c r="O361" s="60"/>
    </row>
    <row r="362" spans="1:15" x14ac:dyDescent="0.2">
      <c r="A362" s="52">
        <v>2037</v>
      </c>
      <c r="B362" s="52">
        <v>1</v>
      </c>
      <c r="C362" s="54">
        <v>74159.314141271621</v>
      </c>
      <c r="D362" s="54">
        <v>0</v>
      </c>
      <c r="E362" s="76">
        <v>401362.96707312617</v>
      </c>
      <c r="F362" s="54">
        <v>0</v>
      </c>
      <c r="G362" s="54">
        <v>0</v>
      </c>
      <c r="H362" s="54"/>
      <c r="I362" s="54"/>
      <c r="J362" s="54"/>
      <c r="K362" s="54"/>
      <c r="L362" s="54"/>
      <c r="M362" s="54"/>
      <c r="N362" s="54">
        <f t="shared" si="23"/>
        <v>475522.28121439781</v>
      </c>
      <c r="O362" s="60"/>
    </row>
    <row r="363" spans="1:15" x14ac:dyDescent="0.2">
      <c r="A363" s="52">
        <v>2037</v>
      </c>
      <c r="B363" s="52">
        <v>2</v>
      </c>
      <c r="C363" s="54">
        <v>70240.228704799621</v>
      </c>
      <c r="D363" s="54">
        <v>0</v>
      </c>
      <c r="E363" s="76">
        <v>373895.93718897674</v>
      </c>
      <c r="F363" s="54">
        <v>0</v>
      </c>
      <c r="G363" s="54">
        <v>0</v>
      </c>
      <c r="H363" s="54"/>
      <c r="I363" s="54"/>
      <c r="J363" s="54"/>
      <c r="K363" s="54"/>
      <c r="L363" s="54"/>
      <c r="M363" s="54"/>
      <c r="N363" s="54">
        <f t="shared" si="23"/>
        <v>444136.16589377634</v>
      </c>
      <c r="O363" s="60"/>
    </row>
    <row r="364" spans="1:15" x14ac:dyDescent="0.2">
      <c r="A364" s="52">
        <v>2037</v>
      </c>
      <c r="B364" s="52">
        <v>3</v>
      </c>
      <c r="C364" s="54">
        <v>79094.409183109485</v>
      </c>
      <c r="D364" s="54">
        <v>0</v>
      </c>
      <c r="E364" s="76">
        <v>376269.48769275437</v>
      </c>
      <c r="F364" s="54">
        <v>0</v>
      </c>
      <c r="G364" s="54">
        <v>0</v>
      </c>
      <c r="H364" s="54"/>
      <c r="I364" s="54"/>
      <c r="J364" s="54"/>
      <c r="K364" s="54"/>
      <c r="L364" s="54"/>
      <c r="M364" s="54"/>
      <c r="N364" s="54">
        <f t="shared" si="23"/>
        <v>455363.89687586384</v>
      </c>
      <c r="O364" s="60"/>
    </row>
    <row r="365" spans="1:15" x14ac:dyDescent="0.2">
      <c r="A365" s="52">
        <v>2037</v>
      </c>
      <c r="B365" s="52">
        <v>4</v>
      </c>
      <c r="C365" s="54">
        <v>82914.887988676084</v>
      </c>
      <c r="D365" s="54">
        <v>0</v>
      </c>
      <c r="E365" s="76">
        <v>381286.95436462859</v>
      </c>
      <c r="F365" s="54">
        <v>0</v>
      </c>
      <c r="G365" s="54">
        <v>0</v>
      </c>
      <c r="H365" s="54"/>
      <c r="I365" s="54"/>
      <c r="J365" s="54"/>
      <c r="K365" s="54"/>
      <c r="L365" s="54"/>
      <c r="M365" s="54"/>
      <c r="N365" s="54">
        <f t="shared" si="23"/>
        <v>464201.84235330467</v>
      </c>
      <c r="O365" s="60"/>
    </row>
    <row r="366" spans="1:15" x14ac:dyDescent="0.2">
      <c r="A366" s="52">
        <v>2037</v>
      </c>
      <c r="B366" s="52">
        <v>5</v>
      </c>
      <c r="C366" s="54">
        <v>94833.028913649439</v>
      </c>
      <c r="D366" s="54">
        <v>0</v>
      </c>
      <c r="E366" s="76">
        <v>414154.44167020416</v>
      </c>
      <c r="F366" s="54">
        <v>0</v>
      </c>
      <c r="G366" s="54">
        <v>0</v>
      </c>
      <c r="H366" s="54"/>
      <c r="I366" s="54"/>
      <c r="J366" s="54"/>
      <c r="K366" s="54"/>
      <c r="L366" s="54"/>
      <c r="M366" s="54"/>
      <c r="N366" s="54">
        <f t="shared" si="23"/>
        <v>508987.4705838536</v>
      </c>
      <c r="O366" s="60"/>
    </row>
    <row r="367" spans="1:15" x14ac:dyDescent="0.2">
      <c r="A367" s="52">
        <v>2037</v>
      </c>
      <c r="B367" s="52">
        <v>6</v>
      </c>
      <c r="C367" s="54">
        <v>103256.76046703882</v>
      </c>
      <c r="D367" s="54">
        <v>0</v>
      </c>
      <c r="E367" s="76">
        <v>428436.08978613763</v>
      </c>
      <c r="F367" s="54">
        <v>0</v>
      </c>
      <c r="G367" s="54">
        <v>0</v>
      </c>
      <c r="H367" s="54"/>
      <c r="I367" s="54"/>
      <c r="J367" s="54"/>
      <c r="K367" s="54"/>
      <c r="L367" s="54"/>
      <c r="M367" s="54"/>
      <c r="N367" s="54">
        <f t="shared" si="23"/>
        <v>531692.85025317641</v>
      </c>
      <c r="O367" s="60"/>
    </row>
    <row r="368" spans="1:15" x14ac:dyDescent="0.2">
      <c r="A368" s="52">
        <v>2037</v>
      </c>
      <c r="B368" s="52">
        <v>7</v>
      </c>
      <c r="C368" s="54">
        <v>112565.95211477757</v>
      </c>
      <c r="D368" s="54">
        <v>0</v>
      </c>
      <c r="E368" s="76">
        <v>439632.1700231029</v>
      </c>
      <c r="F368" s="54">
        <v>0</v>
      </c>
      <c r="G368" s="54">
        <v>0</v>
      </c>
      <c r="H368" s="54"/>
      <c r="I368" s="54"/>
      <c r="J368" s="54"/>
      <c r="K368" s="54"/>
      <c r="L368" s="54"/>
      <c r="M368" s="54"/>
      <c r="N368" s="54">
        <f t="shared" si="23"/>
        <v>552198.12213788042</v>
      </c>
      <c r="O368" s="60"/>
    </row>
    <row r="369" spans="1:15" x14ac:dyDescent="0.2">
      <c r="A369" s="52">
        <v>2037</v>
      </c>
      <c r="B369" s="52">
        <v>8</v>
      </c>
      <c r="C369" s="54">
        <v>111701.78242730862</v>
      </c>
      <c r="D369" s="54">
        <v>0</v>
      </c>
      <c r="E369" s="76">
        <v>438846.00999772514</v>
      </c>
      <c r="F369" s="54">
        <v>0</v>
      </c>
      <c r="G369" s="54">
        <v>0</v>
      </c>
      <c r="H369" s="54"/>
      <c r="I369" s="54"/>
      <c r="J369" s="54"/>
      <c r="K369" s="54"/>
      <c r="L369" s="54"/>
      <c r="M369" s="54"/>
      <c r="N369" s="54">
        <f t="shared" si="23"/>
        <v>550547.79242503375</v>
      </c>
      <c r="O369" s="60"/>
    </row>
    <row r="370" spans="1:15" x14ac:dyDescent="0.2">
      <c r="A370" s="52">
        <v>2037</v>
      </c>
      <c r="B370" s="52">
        <v>9</v>
      </c>
      <c r="C370" s="54">
        <v>95662.104923709005</v>
      </c>
      <c r="D370" s="54">
        <v>0</v>
      </c>
      <c r="E370" s="76">
        <v>422358.62305164017</v>
      </c>
      <c r="F370" s="54">
        <v>0</v>
      </c>
      <c r="G370" s="54">
        <v>0</v>
      </c>
      <c r="H370" s="54"/>
      <c r="I370" s="54"/>
      <c r="J370" s="54"/>
      <c r="K370" s="54"/>
      <c r="L370" s="54"/>
      <c r="M370" s="54"/>
      <c r="N370" s="54">
        <f t="shared" si="23"/>
        <v>518020.72797534917</v>
      </c>
      <c r="O370" s="60"/>
    </row>
    <row r="371" spans="1:15" x14ac:dyDescent="0.2">
      <c r="A371" s="52">
        <v>2037</v>
      </c>
      <c r="B371" s="52">
        <v>10</v>
      </c>
      <c r="C371" s="54">
        <v>88351.668913135552</v>
      </c>
      <c r="D371" s="54">
        <v>0</v>
      </c>
      <c r="E371" s="76">
        <v>398250.43626533612</v>
      </c>
      <c r="F371" s="54">
        <v>0</v>
      </c>
      <c r="G371" s="54">
        <v>0</v>
      </c>
      <c r="H371" s="54"/>
      <c r="I371" s="54"/>
      <c r="J371" s="54"/>
      <c r="K371" s="54"/>
      <c r="L371" s="54"/>
      <c r="M371" s="54"/>
      <c r="N371" s="54">
        <f t="shared" si="23"/>
        <v>486602.10517847165</v>
      </c>
      <c r="O371" s="60"/>
    </row>
    <row r="372" spans="1:15" x14ac:dyDescent="0.2">
      <c r="A372" s="52">
        <v>2037</v>
      </c>
      <c r="B372" s="52">
        <v>11</v>
      </c>
      <c r="C372" s="54">
        <v>72948.264302744719</v>
      </c>
      <c r="D372" s="54">
        <v>0</v>
      </c>
      <c r="E372" s="76">
        <v>369665.07986240718</v>
      </c>
      <c r="F372" s="54">
        <v>0</v>
      </c>
      <c r="G372" s="54">
        <v>0</v>
      </c>
      <c r="H372" s="54"/>
      <c r="I372" s="54"/>
      <c r="J372" s="54"/>
      <c r="K372" s="54"/>
      <c r="L372" s="54"/>
      <c r="M372" s="54"/>
      <c r="N372" s="54">
        <f t="shared" si="23"/>
        <v>442613.34416515188</v>
      </c>
      <c r="O372" s="60"/>
    </row>
    <row r="373" spans="1:15" x14ac:dyDescent="0.2">
      <c r="A373" s="52">
        <v>2037</v>
      </c>
      <c r="B373" s="52">
        <v>12</v>
      </c>
      <c r="C373" s="54">
        <v>75073.702994126841</v>
      </c>
      <c r="D373" s="54">
        <v>0</v>
      </c>
      <c r="E373" s="76">
        <v>378340.16071995371</v>
      </c>
      <c r="F373" s="54">
        <v>0</v>
      </c>
      <c r="G373" s="54">
        <v>0</v>
      </c>
      <c r="H373" s="54"/>
      <c r="I373" s="54"/>
      <c r="J373" s="54"/>
      <c r="K373" s="54"/>
      <c r="L373" s="54"/>
      <c r="M373" s="54"/>
      <c r="N373" s="54">
        <f t="shared" si="23"/>
        <v>453413.86371408054</v>
      </c>
      <c r="O373" s="60"/>
    </row>
    <row r="374" spans="1:15" x14ac:dyDescent="0.2">
      <c r="A374" s="52">
        <v>2038</v>
      </c>
      <c r="B374" s="52">
        <v>1</v>
      </c>
      <c r="C374" s="54">
        <v>75094.374909473234</v>
      </c>
      <c r="D374" s="54">
        <v>0</v>
      </c>
      <c r="E374" s="76">
        <v>405488.21935363283</v>
      </c>
      <c r="F374" s="54">
        <v>0</v>
      </c>
      <c r="G374" s="54">
        <v>0</v>
      </c>
      <c r="H374" s="54"/>
      <c r="I374" s="54"/>
      <c r="J374" s="54"/>
      <c r="K374" s="54"/>
      <c r="L374" s="54"/>
      <c r="M374" s="54"/>
      <c r="N374" s="54">
        <f t="shared" si="23"/>
        <v>480582.59426310606</v>
      </c>
      <c r="O374" s="60"/>
    </row>
    <row r="375" spans="1:15" x14ac:dyDescent="0.2">
      <c r="A375" s="52">
        <v>2038</v>
      </c>
      <c r="B375" s="52">
        <v>2</v>
      </c>
      <c r="C375" s="54">
        <v>71125.874465846558</v>
      </c>
      <c r="D375" s="54">
        <v>0</v>
      </c>
      <c r="E375" s="76">
        <v>378007.10531836591</v>
      </c>
      <c r="F375" s="54">
        <v>0</v>
      </c>
      <c r="G375" s="54">
        <v>0</v>
      </c>
      <c r="H375" s="54"/>
      <c r="I375" s="54"/>
      <c r="J375" s="54"/>
      <c r="K375" s="54"/>
      <c r="L375" s="54"/>
      <c r="M375" s="54"/>
      <c r="N375" s="54">
        <f t="shared" si="23"/>
        <v>449132.97978421248</v>
      </c>
      <c r="O375" s="60"/>
    </row>
    <row r="376" spans="1:15" x14ac:dyDescent="0.2">
      <c r="A376" s="52">
        <v>2038</v>
      </c>
      <c r="B376" s="52">
        <v>3</v>
      </c>
      <c r="C376" s="54">
        <v>80091.695631448572</v>
      </c>
      <c r="D376" s="54">
        <v>0</v>
      </c>
      <c r="E376" s="76">
        <v>380304.05234929529</v>
      </c>
      <c r="F376" s="54">
        <v>0</v>
      </c>
      <c r="G376" s="54">
        <v>0</v>
      </c>
      <c r="H376" s="54"/>
      <c r="I376" s="54"/>
      <c r="J376" s="54"/>
      <c r="K376" s="54"/>
      <c r="L376" s="54"/>
      <c r="M376" s="54"/>
      <c r="N376" s="54">
        <f t="shared" si="23"/>
        <v>460395.74798074388</v>
      </c>
      <c r="O376" s="60"/>
    </row>
    <row r="377" spans="1:15" x14ac:dyDescent="0.2">
      <c r="A377" s="52">
        <v>2038</v>
      </c>
      <c r="B377" s="52">
        <v>4</v>
      </c>
      <c r="C377" s="54">
        <v>83960.346131807586</v>
      </c>
      <c r="D377" s="54">
        <v>0</v>
      </c>
      <c r="E377" s="76">
        <v>385240.95536335476</v>
      </c>
      <c r="F377" s="54">
        <v>0</v>
      </c>
      <c r="G377" s="54">
        <v>0</v>
      </c>
      <c r="H377" s="54"/>
      <c r="I377" s="54"/>
      <c r="J377" s="54"/>
      <c r="K377" s="54"/>
      <c r="L377" s="54"/>
      <c r="M377" s="54"/>
      <c r="N377" s="54">
        <f t="shared" si="23"/>
        <v>469201.30149516236</v>
      </c>
      <c r="O377" s="60"/>
    </row>
    <row r="378" spans="1:15" x14ac:dyDescent="0.2">
      <c r="A378" s="52">
        <v>2038</v>
      </c>
      <c r="B378" s="52">
        <v>5</v>
      </c>
      <c r="C378" s="54">
        <v>96028.760641938599</v>
      </c>
      <c r="D378" s="54">
        <v>0</v>
      </c>
      <c r="E378" s="76">
        <v>418044.11240722454</v>
      </c>
      <c r="F378" s="54">
        <v>0</v>
      </c>
      <c r="G378" s="54">
        <v>0</v>
      </c>
      <c r="H378" s="54"/>
      <c r="I378" s="54"/>
      <c r="J378" s="54"/>
      <c r="K378" s="54"/>
      <c r="L378" s="54"/>
      <c r="M378" s="54"/>
      <c r="N378" s="54">
        <f t="shared" si="23"/>
        <v>514072.87304916314</v>
      </c>
      <c r="O378" s="60"/>
    </row>
    <row r="379" spans="1:15" x14ac:dyDescent="0.2">
      <c r="A379" s="52">
        <v>2038</v>
      </c>
      <c r="B379" s="52">
        <v>6</v>
      </c>
      <c r="C379" s="54">
        <v>104558.70543352525</v>
      </c>
      <c r="D379" s="54">
        <v>0</v>
      </c>
      <c r="E379" s="76">
        <v>432323.96308874042</v>
      </c>
      <c r="F379" s="54">
        <v>0</v>
      </c>
      <c r="G379" s="54">
        <v>0</v>
      </c>
      <c r="H379" s="54"/>
      <c r="I379" s="54"/>
      <c r="J379" s="54"/>
      <c r="K379" s="54"/>
      <c r="L379" s="54"/>
      <c r="M379" s="54"/>
      <c r="N379" s="54">
        <f t="shared" si="23"/>
        <v>536882.66852226562</v>
      </c>
      <c r="O379" s="60"/>
    </row>
    <row r="380" spans="1:15" x14ac:dyDescent="0.2">
      <c r="A380" s="52">
        <v>2038</v>
      </c>
      <c r="B380" s="52">
        <v>7</v>
      </c>
      <c r="C380" s="54">
        <v>113985.27491834716</v>
      </c>
      <c r="D380" s="54">
        <v>0</v>
      </c>
      <c r="E380" s="76">
        <v>443517.09408411861</v>
      </c>
      <c r="F380" s="54">
        <v>0</v>
      </c>
      <c r="G380" s="54">
        <v>0</v>
      </c>
      <c r="H380" s="54"/>
      <c r="I380" s="54"/>
      <c r="J380" s="54"/>
      <c r="K380" s="54"/>
      <c r="L380" s="54"/>
      <c r="M380" s="54"/>
      <c r="N380" s="54">
        <f t="shared" si="23"/>
        <v>557502.36900246574</v>
      </c>
      <c r="O380" s="60"/>
    </row>
    <row r="381" spans="1:15" x14ac:dyDescent="0.2">
      <c r="A381" s="52">
        <v>2038</v>
      </c>
      <c r="B381" s="52">
        <v>8</v>
      </c>
      <c r="C381" s="54">
        <v>113110.20907870664</v>
      </c>
      <c r="D381" s="54">
        <v>0</v>
      </c>
      <c r="E381" s="76">
        <v>442692.77070210141</v>
      </c>
      <c r="F381" s="54">
        <v>0</v>
      </c>
      <c r="G381" s="54">
        <v>0</v>
      </c>
      <c r="H381" s="54"/>
      <c r="I381" s="54"/>
      <c r="J381" s="54"/>
      <c r="K381" s="54"/>
      <c r="L381" s="54"/>
      <c r="M381" s="54"/>
      <c r="N381" s="54">
        <f t="shared" si="23"/>
        <v>555802.97978080809</v>
      </c>
      <c r="O381" s="60"/>
    </row>
    <row r="382" spans="1:15" x14ac:dyDescent="0.2">
      <c r="A382" s="52">
        <v>2038</v>
      </c>
      <c r="B382" s="52">
        <v>9</v>
      </c>
      <c r="C382" s="54">
        <v>96868.290314627622</v>
      </c>
      <c r="D382" s="54">
        <v>0</v>
      </c>
      <c r="E382" s="76">
        <v>426205.7934992892</v>
      </c>
      <c r="F382" s="54">
        <v>0</v>
      </c>
      <c r="G382" s="54">
        <v>0</v>
      </c>
      <c r="H382" s="54"/>
      <c r="I382" s="54"/>
      <c r="J382" s="54"/>
      <c r="K382" s="54"/>
      <c r="L382" s="54"/>
      <c r="M382" s="54"/>
      <c r="N382" s="54">
        <f t="shared" si="23"/>
        <v>523074.08381391683</v>
      </c>
      <c r="O382" s="60"/>
    </row>
    <row r="383" spans="1:15" x14ac:dyDescent="0.2">
      <c r="A383" s="52">
        <v>2038</v>
      </c>
      <c r="B383" s="52">
        <v>10</v>
      </c>
      <c r="C383" s="54">
        <v>89465.678398827818</v>
      </c>
      <c r="D383" s="54">
        <v>0</v>
      </c>
      <c r="E383" s="76">
        <v>402128.53283284931</v>
      </c>
      <c r="F383" s="54">
        <v>0</v>
      </c>
      <c r="G383" s="54">
        <v>0</v>
      </c>
      <c r="H383" s="54"/>
      <c r="I383" s="54"/>
      <c r="J383" s="54"/>
      <c r="K383" s="54"/>
      <c r="L383" s="54"/>
      <c r="M383" s="54"/>
      <c r="N383" s="54">
        <f t="shared" si="23"/>
        <v>491594.21123167709</v>
      </c>
      <c r="O383" s="60"/>
    </row>
    <row r="384" spans="1:15" x14ac:dyDescent="0.2">
      <c r="A384" s="52">
        <v>2038</v>
      </c>
      <c r="B384" s="52">
        <v>11</v>
      </c>
      <c r="C384" s="54">
        <v>73868.055172546417</v>
      </c>
      <c r="D384" s="54">
        <v>0</v>
      </c>
      <c r="E384" s="76">
        <v>373638.00250563194</v>
      </c>
      <c r="F384" s="54">
        <v>0</v>
      </c>
      <c r="G384" s="54">
        <v>0</v>
      </c>
      <c r="H384" s="54"/>
      <c r="I384" s="54"/>
      <c r="J384" s="54"/>
      <c r="K384" s="54"/>
      <c r="L384" s="54"/>
      <c r="M384" s="54"/>
      <c r="N384" s="54">
        <f t="shared" si="23"/>
        <v>447506.05767817836</v>
      </c>
      <c r="O384" s="60"/>
    </row>
    <row r="385" spans="1:15" x14ac:dyDescent="0.2">
      <c r="A385" s="52">
        <v>2038</v>
      </c>
      <c r="B385" s="52">
        <v>12</v>
      </c>
      <c r="C385" s="54">
        <v>76020.293118459696</v>
      </c>
      <c r="D385" s="54">
        <v>0</v>
      </c>
      <c r="E385" s="76">
        <v>382368.01430120179</v>
      </c>
      <c r="F385" s="54">
        <v>0</v>
      </c>
      <c r="G385" s="54">
        <v>0</v>
      </c>
      <c r="H385" s="54"/>
      <c r="I385" s="54"/>
      <c r="J385" s="54"/>
      <c r="K385" s="54"/>
      <c r="L385" s="54"/>
      <c r="M385" s="54"/>
      <c r="N385" s="54">
        <f t="shared" si="23"/>
        <v>458388.30741966149</v>
      </c>
      <c r="O385" s="60"/>
    </row>
    <row r="386" spans="1:15" x14ac:dyDescent="0.2">
      <c r="A386" s="52">
        <v>2039</v>
      </c>
      <c r="B386" s="52">
        <v>1</v>
      </c>
      <c r="C386" s="54">
        <v>76041.225682077595</v>
      </c>
      <c r="D386" s="54">
        <v>0</v>
      </c>
      <c r="E386" s="76">
        <v>409576.11287336308</v>
      </c>
      <c r="F386" s="54">
        <v>0</v>
      </c>
      <c r="G386" s="54">
        <v>0</v>
      </c>
      <c r="H386" s="54"/>
      <c r="I386" s="54"/>
      <c r="J386" s="54"/>
      <c r="K386" s="54"/>
      <c r="L386" s="54"/>
      <c r="M386" s="54"/>
      <c r="N386" s="54">
        <f t="shared" si="23"/>
        <v>485617.33855544066</v>
      </c>
      <c r="O386" s="60"/>
    </row>
    <row r="387" spans="1:15" x14ac:dyDescent="0.2">
      <c r="A387" s="52">
        <v>2039</v>
      </c>
      <c r="B387" s="52">
        <v>2</v>
      </c>
      <c r="C387" s="54">
        <v>72022.68716681558</v>
      </c>
      <c r="D387" s="54">
        <v>0</v>
      </c>
      <c r="E387" s="76">
        <v>382160.77768781054</v>
      </c>
      <c r="F387" s="54">
        <v>0</v>
      </c>
      <c r="G387" s="54">
        <v>0</v>
      </c>
      <c r="H387" s="54"/>
      <c r="I387" s="54"/>
      <c r="J387" s="54"/>
      <c r="K387" s="54"/>
      <c r="L387" s="54"/>
      <c r="M387" s="54"/>
      <c r="N387" s="54">
        <f t="shared" si="23"/>
        <v>454183.4648546261</v>
      </c>
      <c r="O387" s="60"/>
    </row>
    <row r="388" spans="1:15" x14ac:dyDescent="0.2">
      <c r="A388" s="52">
        <v>2039</v>
      </c>
      <c r="B388" s="52">
        <v>3</v>
      </c>
      <c r="C388" s="54">
        <v>81101.556676024149</v>
      </c>
      <c r="D388" s="54">
        <v>0</v>
      </c>
      <c r="E388" s="76">
        <v>384476.14412560238</v>
      </c>
      <c r="F388" s="54">
        <v>0</v>
      </c>
      <c r="G388" s="54">
        <v>0</v>
      </c>
      <c r="H388" s="54"/>
      <c r="I388" s="54"/>
      <c r="J388" s="54"/>
      <c r="K388" s="54"/>
      <c r="L388" s="54"/>
      <c r="M388" s="54"/>
      <c r="N388" s="54">
        <f t="shared" si="23"/>
        <v>465577.70080162655</v>
      </c>
      <c r="O388" s="60"/>
    </row>
    <row r="389" spans="1:15" x14ac:dyDescent="0.2">
      <c r="A389" s="52">
        <v>2039</v>
      </c>
      <c r="B389" s="52">
        <v>4</v>
      </c>
      <c r="C389" s="54">
        <v>85018.986258965757</v>
      </c>
      <c r="D389" s="54">
        <v>0</v>
      </c>
      <c r="E389" s="76">
        <v>389358.6930037273</v>
      </c>
      <c r="F389" s="54">
        <v>0</v>
      </c>
      <c r="G389" s="54">
        <v>0</v>
      </c>
      <c r="H389" s="54"/>
      <c r="I389" s="54"/>
      <c r="J389" s="54"/>
      <c r="K389" s="54"/>
      <c r="L389" s="54"/>
      <c r="M389" s="54"/>
      <c r="N389" s="54">
        <f t="shared" si="23"/>
        <v>474377.67926269304</v>
      </c>
      <c r="O389" s="60"/>
    </row>
    <row r="390" spans="1:15" x14ac:dyDescent="0.2">
      <c r="A390" s="52">
        <v>2039</v>
      </c>
      <c r="B390" s="52">
        <v>5</v>
      </c>
      <c r="C390" s="54">
        <v>97239.569125472379</v>
      </c>
      <c r="D390" s="54">
        <v>0</v>
      </c>
      <c r="E390" s="76">
        <v>421980.47862214636</v>
      </c>
      <c r="F390" s="54">
        <v>0</v>
      </c>
      <c r="G390" s="54">
        <v>0</v>
      </c>
      <c r="H390" s="54"/>
      <c r="I390" s="54"/>
      <c r="J390" s="54"/>
      <c r="K390" s="54"/>
      <c r="L390" s="54"/>
      <c r="M390" s="54"/>
      <c r="N390" s="54">
        <f t="shared" si="23"/>
        <v>519220.04774761875</v>
      </c>
      <c r="O390" s="60"/>
    </row>
    <row r="391" spans="1:15" x14ac:dyDescent="0.2">
      <c r="A391" s="52">
        <v>2039</v>
      </c>
      <c r="B391" s="52">
        <v>6</v>
      </c>
      <c r="C391" s="54">
        <v>105877.0663778914</v>
      </c>
      <c r="D391" s="54">
        <v>0</v>
      </c>
      <c r="E391" s="76">
        <v>436070.96710716927</v>
      </c>
      <c r="F391" s="54">
        <v>0</v>
      </c>
      <c r="G391" s="54">
        <v>0</v>
      </c>
      <c r="H391" s="54"/>
      <c r="I391" s="54"/>
      <c r="J391" s="54"/>
      <c r="K391" s="54"/>
      <c r="L391" s="54"/>
      <c r="M391" s="54"/>
      <c r="N391" s="54">
        <f t="shared" si="23"/>
        <v>541948.03348506067</v>
      </c>
      <c r="O391" s="60"/>
    </row>
    <row r="392" spans="1:15" x14ac:dyDescent="0.2">
      <c r="A392" s="52">
        <v>2039</v>
      </c>
      <c r="B392" s="52">
        <v>7</v>
      </c>
      <c r="C392" s="54">
        <v>115422.49369474767</v>
      </c>
      <c r="D392" s="54">
        <v>0</v>
      </c>
      <c r="E392" s="76">
        <v>447117.41422783246</v>
      </c>
      <c r="F392" s="54">
        <v>0</v>
      </c>
      <c r="G392" s="54">
        <v>0</v>
      </c>
      <c r="H392" s="54"/>
      <c r="I392" s="54"/>
      <c r="J392" s="54"/>
      <c r="K392" s="54"/>
      <c r="L392" s="54"/>
      <c r="M392" s="54"/>
      <c r="N392" s="54">
        <f t="shared" si="23"/>
        <v>562539.90792258014</v>
      </c>
      <c r="O392" s="60"/>
    </row>
    <row r="393" spans="1:15" x14ac:dyDescent="0.2">
      <c r="A393" s="52">
        <v>2039</v>
      </c>
      <c r="B393" s="52">
        <v>8</v>
      </c>
      <c r="C393" s="54">
        <v>114536.39431541336</v>
      </c>
      <c r="D393" s="54">
        <v>0</v>
      </c>
      <c r="E393" s="76">
        <v>446223.03562390798</v>
      </c>
      <c r="F393" s="54">
        <v>0</v>
      </c>
      <c r="G393" s="54">
        <v>0</v>
      </c>
      <c r="H393" s="54"/>
      <c r="I393" s="54"/>
      <c r="J393" s="54"/>
      <c r="K393" s="54"/>
      <c r="L393" s="54"/>
      <c r="M393" s="54"/>
      <c r="N393" s="54">
        <f t="shared" si="23"/>
        <v>560759.42993932136</v>
      </c>
      <c r="O393" s="60"/>
    </row>
    <row r="394" spans="1:15" x14ac:dyDescent="0.2">
      <c r="A394" s="52">
        <v>2039</v>
      </c>
      <c r="B394" s="52">
        <v>9</v>
      </c>
      <c r="C394" s="54">
        <v>98089.68426904612</v>
      </c>
      <c r="D394" s="54">
        <v>0</v>
      </c>
      <c r="E394" s="76">
        <v>429789.42417142267</v>
      </c>
      <c r="F394" s="54">
        <v>0</v>
      </c>
      <c r="G394" s="54">
        <v>0</v>
      </c>
      <c r="H394" s="54"/>
      <c r="I394" s="54"/>
      <c r="J394" s="54"/>
      <c r="K394" s="54"/>
      <c r="L394" s="54"/>
      <c r="M394" s="54"/>
      <c r="N394" s="54">
        <f t="shared" si="23"/>
        <v>527879.10844046879</v>
      </c>
      <c r="O394" s="60"/>
    </row>
    <row r="395" spans="1:15" x14ac:dyDescent="0.2">
      <c r="A395" s="52">
        <v>2039</v>
      </c>
      <c r="B395" s="52">
        <v>10</v>
      </c>
      <c r="C395" s="54">
        <v>90593.734219461796</v>
      </c>
      <c r="D395" s="54">
        <v>0</v>
      </c>
      <c r="E395" s="76">
        <v>405829.70914617996</v>
      </c>
      <c r="F395" s="54">
        <v>0</v>
      </c>
      <c r="G395" s="54">
        <v>0</v>
      </c>
      <c r="H395" s="54"/>
      <c r="I395" s="54"/>
      <c r="J395" s="54"/>
      <c r="K395" s="54"/>
      <c r="L395" s="54"/>
      <c r="M395" s="54"/>
      <c r="N395" s="54">
        <f t="shared" si="23"/>
        <v>496423.44336564175</v>
      </c>
      <c r="O395" s="60"/>
    </row>
    <row r="396" spans="1:15" x14ac:dyDescent="0.2">
      <c r="A396" s="52">
        <v>2039</v>
      </c>
      <c r="B396" s="52">
        <v>11</v>
      </c>
      <c r="C396" s="54">
        <v>74799.443511489531</v>
      </c>
      <c r="D396" s="54">
        <v>0</v>
      </c>
      <c r="E396" s="76">
        <v>377515.31489210902</v>
      </c>
      <c r="F396" s="54">
        <v>0</v>
      </c>
      <c r="G396" s="54">
        <v>0</v>
      </c>
      <c r="H396" s="54"/>
      <c r="I396" s="54"/>
      <c r="J396" s="54"/>
      <c r="K396" s="54"/>
      <c r="L396" s="54"/>
      <c r="M396" s="54"/>
      <c r="N396" s="54">
        <f t="shared" si="23"/>
        <v>452314.75840359856</v>
      </c>
      <c r="O396" s="60"/>
    </row>
    <row r="397" spans="1:15" x14ac:dyDescent="0.2">
      <c r="A397" s="52">
        <v>2039</v>
      </c>
      <c r="B397" s="52">
        <v>12</v>
      </c>
      <c r="C397" s="54">
        <v>76978.818618666497</v>
      </c>
      <c r="D397" s="54">
        <v>0</v>
      </c>
      <c r="E397" s="76">
        <v>386343.5955864836</v>
      </c>
      <c r="F397" s="54">
        <v>0</v>
      </c>
      <c r="G397" s="54">
        <v>0</v>
      </c>
      <c r="H397" s="54"/>
      <c r="I397" s="54"/>
      <c r="J397" s="54"/>
      <c r="K397" s="54"/>
      <c r="L397" s="54"/>
      <c r="M397" s="54"/>
      <c r="N397" s="54">
        <f t="shared" si="23"/>
        <v>463322.4142051501</v>
      </c>
      <c r="O397" s="60"/>
    </row>
    <row r="398" spans="1:15" x14ac:dyDescent="0.2">
      <c r="A398" s="52">
        <v>2040</v>
      </c>
      <c r="B398" s="52">
        <v>1</v>
      </c>
      <c r="C398" s="54">
        <v>77000.015117020681</v>
      </c>
      <c r="D398" s="54">
        <v>0</v>
      </c>
      <c r="E398" s="76">
        <v>413588.22110150743</v>
      </c>
      <c r="F398" s="54">
        <v>0</v>
      </c>
      <c r="G398" s="54">
        <v>0</v>
      </c>
      <c r="H398" s="54"/>
      <c r="I398" s="54"/>
      <c r="J398" s="54"/>
      <c r="K398" s="54"/>
      <c r="L398" s="54"/>
      <c r="M398" s="54"/>
      <c r="N398" s="54">
        <f t="shared" si="23"/>
        <v>490588.23621852812</v>
      </c>
      <c r="O398" s="60"/>
    </row>
    <row r="399" spans="1:15" x14ac:dyDescent="0.2">
      <c r="A399" s="52">
        <v>2040</v>
      </c>
      <c r="B399" s="52">
        <v>2</v>
      </c>
      <c r="C399" s="54">
        <v>72930.807609540469</v>
      </c>
      <c r="D399" s="54">
        <v>0</v>
      </c>
      <c r="E399" s="76">
        <v>386139.30011132971</v>
      </c>
      <c r="F399" s="54">
        <v>0</v>
      </c>
      <c r="G399" s="54">
        <v>0</v>
      </c>
      <c r="H399" s="54"/>
      <c r="I399" s="54"/>
      <c r="J399" s="54"/>
      <c r="K399" s="54"/>
      <c r="L399" s="54"/>
      <c r="M399" s="54"/>
      <c r="N399" s="54">
        <f t="shared" ref="N399:N462" si="24">SUM(C399:K399)</f>
        <v>459070.10772087018</v>
      </c>
      <c r="O399" s="60"/>
    </row>
    <row r="400" spans="1:15" x14ac:dyDescent="0.2">
      <c r="A400" s="52">
        <v>2040</v>
      </c>
      <c r="B400" s="52">
        <v>3</v>
      </c>
      <c r="C400" s="54">
        <v>82124.150867542252</v>
      </c>
      <c r="D400" s="54">
        <v>0</v>
      </c>
      <c r="E400" s="76">
        <v>388398.02980213839</v>
      </c>
      <c r="F400" s="54">
        <v>0</v>
      </c>
      <c r="G400" s="54">
        <v>0</v>
      </c>
      <c r="H400" s="54"/>
      <c r="I400" s="54"/>
      <c r="J400" s="54"/>
      <c r="K400" s="54"/>
      <c r="L400" s="54"/>
      <c r="M400" s="54"/>
      <c r="N400" s="54">
        <f t="shared" si="24"/>
        <v>470522.18066968065</v>
      </c>
      <c r="O400" s="60"/>
    </row>
    <row r="401" spans="1:15" x14ac:dyDescent="0.2">
      <c r="A401" s="52">
        <v>2040</v>
      </c>
      <c r="B401" s="52">
        <v>4</v>
      </c>
      <c r="C401" s="54">
        <v>86090.97457929443</v>
      </c>
      <c r="D401" s="54">
        <v>0</v>
      </c>
      <c r="E401" s="76">
        <v>393233.06796299713</v>
      </c>
      <c r="F401" s="54">
        <v>0</v>
      </c>
      <c r="G401" s="54">
        <v>0</v>
      </c>
      <c r="H401" s="54"/>
      <c r="I401" s="54"/>
      <c r="J401" s="54"/>
      <c r="K401" s="54"/>
      <c r="L401" s="54"/>
      <c r="M401" s="54"/>
      <c r="N401" s="54">
        <f t="shared" si="24"/>
        <v>479324.04254229157</v>
      </c>
      <c r="O401" s="60"/>
    </row>
    <row r="402" spans="1:15" x14ac:dyDescent="0.2">
      <c r="A402" s="52">
        <v>2040</v>
      </c>
      <c r="B402" s="52">
        <v>5</v>
      </c>
      <c r="C402" s="54">
        <v>98465.644464206591</v>
      </c>
      <c r="D402" s="54">
        <v>0</v>
      </c>
      <c r="E402" s="76">
        <v>425836.54725941963</v>
      </c>
      <c r="F402" s="54">
        <v>0</v>
      </c>
      <c r="G402" s="54">
        <v>0</v>
      </c>
      <c r="H402" s="54"/>
      <c r="I402" s="54"/>
      <c r="J402" s="54"/>
      <c r="K402" s="54"/>
      <c r="L402" s="54"/>
      <c r="M402" s="54"/>
      <c r="N402" s="54">
        <f t="shared" si="24"/>
        <v>524302.19172362622</v>
      </c>
      <c r="O402" s="60"/>
    </row>
    <row r="403" spans="1:15" x14ac:dyDescent="0.2">
      <c r="A403" s="52">
        <v>2040</v>
      </c>
      <c r="B403" s="52">
        <v>6</v>
      </c>
      <c r="C403" s="54">
        <v>107212.05028609805</v>
      </c>
      <c r="D403" s="54">
        <v>0</v>
      </c>
      <c r="E403" s="76">
        <v>439975.54670972674</v>
      </c>
      <c r="F403" s="54">
        <v>0</v>
      </c>
      <c r="G403" s="54">
        <v>0</v>
      </c>
      <c r="H403" s="54"/>
      <c r="I403" s="54"/>
      <c r="J403" s="54"/>
      <c r="K403" s="54"/>
      <c r="L403" s="54"/>
      <c r="M403" s="54"/>
      <c r="N403" s="54">
        <f t="shared" si="24"/>
        <v>547187.59699582483</v>
      </c>
      <c r="O403" s="60"/>
    </row>
    <row r="404" spans="1:15" x14ac:dyDescent="0.2">
      <c r="A404" s="52">
        <v>2040</v>
      </c>
      <c r="B404" s="52">
        <v>7</v>
      </c>
      <c r="C404" s="54">
        <v>116877.83409091632</v>
      </c>
      <c r="D404" s="54">
        <v>0</v>
      </c>
      <c r="E404" s="76">
        <v>451061.19703244109</v>
      </c>
      <c r="F404" s="54">
        <v>0</v>
      </c>
      <c r="G404" s="54">
        <v>0</v>
      </c>
      <c r="H404" s="54"/>
      <c r="I404" s="54"/>
      <c r="J404" s="54"/>
      <c r="K404" s="54"/>
      <c r="L404" s="54"/>
      <c r="M404" s="54"/>
      <c r="N404" s="54">
        <f t="shared" si="24"/>
        <v>567939.03112335736</v>
      </c>
      <c r="O404" s="60"/>
    </row>
    <row r="405" spans="1:15" x14ac:dyDescent="0.2">
      <c r="A405" s="52">
        <v>2040</v>
      </c>
      <c r="B405" s="52">
        <v>8</v>
      </c>
      <c r="C405" s="54">
        <v>115980.56205207271</v>
      </c>
      <c r="D405" s="54">
        <v>0</v>
      </c>
      <c r="E405" s="76">
        <v>450159.8741692715</v>
      </c>
      <c r="F405" s="54">
        <v>0</v>
      </c>
      <c r="G405" s="54">
        <v>0</v>
      </c>
      <c r="H405" s="54"/>
      <c r="I405" s="54"/>
      <c r="J405" s="54"/>
      <c r="K405" s="54"/>
      <c r="L405" s="54"/>
      <c r="M405" s="54"/>
      <c r="N405" s="54">
        <f t="shared" si="24"/>
        <v>566140.43622134416</v>
      </c>
      <c r="O405" s="60"/>
    </row>
    <row r="406" spans="1:15" x14ac:dyDescent="0.2">
      <c r="A406" s="52">
        <v>2040</v>
      </c>
      <c r="B406" s="52">
        <v>9</v>
      </c>
      <c r="C406" s="54">
        <v>99326.478548865678</v>
      </c>
      <c r="D406" s="54">
        <v>0</v>
      </c>
      <c r="E406" s="76">
        <v>433759.41422882071</v>
      </c>
      <c r="F406" s="54">
        <v>0</v>
      </c>
      <c r="G406" s="54">
        <v>0</v>
      </c>
      <c r="H406" s="54"/>
      <c r="I406" s="54"/>
      <c r="J406" s="54"/>
      <c r="K406" s="54"/>
      <c r="L406" s="54"/>
      <c r="M406" s="54"/>
      <c r="N406" s="54">
        <f t="shared" si="24"/>
        <v>533085.89277768636</v>
      </c>
      <c r="O406" s="60"/>
    </row>
    <row r="407" spans="1:15" x14ac:dyDescent="0.2">
      <c r="A407" s="52">
        <v>2040</v>
      </c>
      <c r="B407" s="52">
        <v>10</v>
      </c>
      <c r="C407" s="54">
        <v>91736.013482618539</v>
      </c>
      <c r="D407" s="54">
        <v>0</v>
      </c>
      <c r="E407" s="76">
        <v>409880.00576265313</v>
      </c>
      <c r="F407" s="54">
        <v>0</v>
      </c>
      <c r="G407" s="54">
        <v>0</v>
      </c>
      <c r="H407" s="54"/>
      <c r="I407" s="54"/>
      <c r="J407" s="54"/>
      <c r="K407" s="54"/>
      <c r="L407" s="54"/>
      <c r="M407" s="54"/>
      <c r="N407" s="54">
        <f t="shared" si="24"/>
        <v>501616.01924527169</v>
      </c>
      <c r="O407" s="60"/>
    </row>
    <row r="408" spans="1:15" x14ac:dyDescent="0.2">
      <c r="A408" s="52">
        <v>2040</v>
      </c>
      <c r="B408" s="52">
        <v>11</v>
      </c>
      <c r="C408" s="54">
        <v>75742.575549869332</v>
      </c>
      <c r="D408" s="54">
        <v>0</v>
      </c>
      <c r="E408" s="76">
        <v>381739.42828250653</v>
      </c>
      <c r="F408" s="54">
        <v>0</v>
      </c>
      <c r="G408" s="54">
        <v>0</v>
      </c>
      <c r="H408" s="54"/>
      <c r="I408" s="54"/>
      <c r="J408" s="54"/>
      <c r="K408" s="54"/>
      <c r="L408" s="54"/>
      <c r="M408" s="54"/>
      <c r="N408" s="54">
        <f t="shared" si="24"/>
        <v>457482.00383237586</v>
      </c>
      <c r="O408" s="60"/>
    </row>
    <row r="409" spans="1:15" x14ac:dyDescent="0.2">
      <c r="A409" s="52">
        <v>2040</v>
      </c>
      <c r="B409" s="52">
        <v>12</v>
      </c>
      <c r="C409" s="54">
        <v>77949.429985644631</v>
      </c>
      <c r="D409" s="54">
        <v>0</v>
      </c>
      <c r="E409" s="76">
        <v>390689.28897007601</v>
      </c>
      <c r="F409" s="54">
        <v>0</v>
      </c>
      <c r="G409" s="54">
        <v>0</v>
      </c>
      <c r="H409" s="54"/>
      <c r="I409" s="54"/>
      <c r="J409" s="54"/>
      <c r="K409" s="54"/>
      <c r="L409" s="54"/>
      <c r="M409" s="54"/>
      <c r="N409" s="54">
        <f t="shared" si="24"/>
        <v>468638.71895572066</v>
      </c>
      <c r="O409" s="60"/>
    </row>
    <row r="410" spans="1:15" x14ac:dyDescent="0.2">
      <c r="A410" s="52">
        <f>+A398+1</f>
        <v>2041</v>
      </c>
      <c r="B410" s="52">
        <f>+B398</f>
        <v>1</v>
      </c>
      <c r="C410" s="54">
        <v>77970.893746638278</v>
      </c>
      <c r="D410" s="54"/>
      <c r="E410" s="76">
        <v>417639.63096841535</v>
      </c>
      <c r="F410" s="54">
        <f>+F398</f>
        <v>0</v>
      </c>
      <c r="G410" s="54">
        <v>0</v>
      </c>
      <c r="H410" s="54"/>
      <c r="I410" s="54"/>
      <c r="J410" s="54"/>
      <c r="K410" s="54"/>
      <c r="L410" s="54"/>
      <c r="M410" s="54"/>
      <c r="N410" s="54">
        <f t="shared" si="24"/>
        <v>495610.52471505362</v>
      </c>
      <c r="O410" s="60"/>
    </row>
    <row r="411" spans="1:15" x14ac:dyDescent="0.2">
      <c r="A411" s="52">
        <f t="shared" ref="A411:A474" si="25">+A399+1</f>
        <v>2041</v>
      </c>
      <c r="B411" s="52">
        <f t="shared" ref="B411:B474" si="26">+B399</f>
        <v>2</v>
      </c>
      <c r="C411" s="54">
        <v>73850.378371198691</v>
      </c>
      <c r="D411" s="54"/>
      <c r="E411" s="76">
        <v>390159.24133447092</v>
      </c>
      <c r="F411" s="54">
        <f t="shared" ref="F411:F474" si="27">+F399</f>
        <v>0</v>
      </c>
      <c r="G411" s="54">
        <v>0</v>
      </c>
      <c r="H411" s="54"/>
      <c r="I411" s="54"/>
      <c r="J411" s="54"/>
      <c r="K411" s="54"/>
      <c r="L411" s="54"/>
      <c r="M411" s="54"/>
      <c r="N411" s="54">
        <f t="shared" si="24"/>
        <v>464009.61970566958</v>
      </c>
      <c r="O411" s="60"/>
    </row>
    <row r="412" spans="1:15" x14ac:dyDescent="0.2">
      <c r="A412" s="52">
        <f t="shared" si="25"/>
        <v>2041</v>
      </c>
      <c r="B412" s="52">
        <f t="shared" si="26"/>
        <v>3</v>
      </c>
      <c r="C412" s="54">
        <v>83159.63875584479</v>
      </c>
      <c r="D412" s="54"/>
      <c r="E412" s="76">
        <v>392359.92104857729</v>
      </c>
      <c r="F412" s="54">
        <f t="shared" si="27"/>
        <v>0</v>
      </c>
      <c r="G412" s="54">
        <v>0</v>
      </c>
      <c r="H412" s="54"/>
      <c r="I412" s="54"/>
      <c r="J412" s="54"/>
      <c r="K412" s="54"/>
      <c r="L412" s="54"/>
      <c r="M412" s="54"/>
      <c r="N412" s="54">
        <f t="shared" si="24"/>
        <v>475519.55980442208</v>
      </c>
      <c r="O412" s="60"/>
    </row>
    <row r="413" spans="1:15" x14ac:dyDescent="0.2">
      <c r="A413" s="52">
        <f t="shared" si="25"/>
        <v>2041</v>
      </c>
      <c r="B413" s="52">
        <f t="shared" si="26"/>
        <v>4</v>
      </c>
      <c r="C413" s="54">
        <v>87176.4793976371</v>
      </c>
      <c r="D413" s="54"/>
      <c r="E413" s="76">
        <v>397145.99550012063</v>
      </c>
      <c r="F413" s="54">
        <f t="shared" si="27"/>
        <v>0</v>
      </c>
      <c r="G413" s="54">
        <v>0</v>
      </c>
      <c r="H413" s="54"/>
      <c r="I413" s="54"/>
      <c r="J413" s="54"/>
      <c r="K413" s="54"/>
      <c r="L413" s="54"/>
      <c r="M413" s="54"/>
      <c r="N413" s="54">
        <f t="shared" si="24"/>
        <v>484322.47489775775</v>
      </c>
      <c r="O413" s="60"/>
    </row>
    <row r="414" spans="1:15" x14ac:dyDescent="0.2">
      <c r="A414" s="52">
        <f t="shared" si="25"/>
        <v>2041</v>
      </c>
      <c r="B414" s="52">
        <f t="shared" si="26"/>
        <v>5</v>
      </c>
      <c r="C414" s="54">
        <v>99707.179155031423</v>
      </c>
      <c r="D414" s="54"/>
      <c r="E414" s="76">
        <v>429727.8527526345</v>
      </c>
      <c r="F414" s="54">
        <f t="shared" si="27"/>
        <v>0</v>
      </c>
      <c r="G414" s="54">
        <v>0</v>
      </c>
      <c r="H414" s="54"/>
      <c r="I414" s="54"/>
      <c r="J414" s="54"/>
      <c r="K414" s="54"/>
      <c r="L414" s="54"/>
      <c r="M414" s="54"/>
      <c r="N414" s="54">
        <f t="shared" si="24"/>
        <v>529435.03190766589</v>
      </c>
      <c r="O414" s="60"/>
    </row>
    <row r="415" spans="1:15" x14ac:dyDescent="0.2">
      <c r="A415" s="52">
        <f t="shared" si="25"/>
        <v>2041</v>
      </c>
      <c r="B415" s="52">
        <f t="shared" si="26"/>
        <v>6</v>
      </c>
      <c r="C415" s="54">
        <v>108563.86675395278</v>
      </c>
      <c r="D415" s="54"/>
      <c r="E415" s="76">
        <v>443915.08791950578</v>
      </c>
      <c r="F415" s="54">
        <f t="shared" si="27"/>
        <v>0</v>
      </c>
      <c r="G415" s="54">
        <v>0</v>
      </c>
      <c r="H415" s="54"/>
      <c r="I415" s="54"/>
      <c r="J415" s="54"/>
      <c r="K415" s="54"/>
      <c r="L415" s="54"/>
      <c r="M415" s="54"/>
      <c r="N415" s="54">
        <f t="shared" si="24"/>
        <v>552478.95467345859</v>
      </c>
      <c r="O415" s="60"/>
    </row>
    <row r="416" spans="1:15" x14ac:dyDescent="0.2">
      <c r="A416" s="52">
        <f t="shared" si="25"/>
        <v>2041</v>
      </c>
      <c r="B416" s="52">
        <f t="shared" si="26"/>
        <v>7</v>
      </c>
      <c r="C416" s="54">
        <v>118351.52459892991</v>
      </c>
      <c r="D416" s="54"/>
      <c r="E416" s="76">
        <v>455039.7658290845</v>
      </c>
      <c r="F416" s="54">
        <f t="shared" si="27"/>
        <v>0</v>
      </c>
      <c r="G416" s="54">
        <v>0</v>
      </c>
      <c r="H416" s="54"/>
      <c r="I416" s="54"/>
      <c r="J416" s="54"/>
      <c r="K416" s="54"/>
      <c r="L416" s="54"/>
      <c r="M416" s="54"/>
      <c r="N416" s="54">
        <f t="shared" si="24"/>
        <v>573391.29042801447</v>
      </c>
      <c r="O416" s="60"/>
    </row>
    <row r="417" spans="1:15" x14ac:dyDescent="0.2">
      <c r="A417" s="52">
        <f t="shared" si="25"/>
        <v>2041</v>
      </c>
      <c r="B417" s="52">
        <f t="shared" si="26"/>
        <v>8</v>
      </c>
      <c r="C417" s="54">
        <v>117442.93902662603</v>
      </c>
      <c r="D417" s="54"/>
      <c r="E417" s="76">
        <v>454131.44578866963</v>
      </c>
      <c r="F417" s="54">
        <f t="shared" si="27"/>
        <v>0</v>
      </c>
      <c r="G417" s="54">
        <v>0</v>
      </c>
      <c r="H417" s="54"/>
      <c r="I417" s="54"/>
      <c r="J417" s="54"/>
      <c r="K417" s="54"/>
      <c r="L417" s="54"/>
      <c r="M417" s="54"/>
      <c r="N417" s="54">
        <f t="shared" si="24"/>
        <v>571574.38481529569</v>
      </c>
      <c r="O417" s="60"/>
    </row>
    <row r="418" spans="1:15" x14ac:dyDescent="0.2">
      <c r="A418" s="52">
        <f t="shared" si="25"/>
        <v>2041</v>
      </c>
      <c r="B418" s="52">
        <f t="shared" si="26"/>
        <v>9</v>
      </c>
      <c r="C418" s="54">
        <v>100578.86733387703</v>
      </c>
      <c r="D418" s="54"/>
      <c r="E418" s="76">
        <v>437766.07531665702</v>
      </c>
      <c r="F418" s="54">
        <f t="shared" si="27"/>
        <v>0</v>
      </c>
      <c r="G418" s="54">
        <v>0</v>
      </c>
      <c r="H418" s="54"/>
      <c r="I418" s="54"/>
      <c r="J418" s="54"/>
      <c r="K418" s="54"/>
      <c r="L418" s="54"/>
      <c r="M418" s="54"/>
      <c r="N418" s="54">
        <f t="shared" si="24"/>
        <v>538344.9426505341</v>
      </c>
      <c r="O418" s="60"/>
    </row>
    <row r="419" spans="1:15" x14ac:dyDescent="0.2">
      <c r="A419" s="52">
        <f t="shared" si="25"/>
        <v>2041</v>
      </c>
      <c r="B419" s="52">
        <f t="shared" si="26"/>
        <v>10</v>
      </c>
      <c r="C419" s="54">
        <v>92892.695528995115</v>
      </c>
      <c r="D419" s="54"/>
      <c r="E419" s="76">
        <v>413970.72549826145</v>
      </c>
      <c r="F419" s="54">
        <f t="shared" si="27"/>
        <v>0</v>
      </c>
      <c r="G419" s="54">
        <v>0</v>
      </c>
      <c r="H419" s="54"/>
      <c r="I419" s="54"/>
      <c r="J419" s="54"/>
      <c r="K419" s="54"/>
      <c r="L419" s="54"/>
      <c r="M419" s="54"/>
      <c r="N419" s="54">
        <f t="shared" si="24"/>
        <v>506863.42102725658</v>
      </c>
      <c r="O419" s="60"/>
    </row>
    <row r="420" spans="1:15" x14ac:dyDescent="0.2">
      <c r="A420" s="52">
        <f t="shared" si="25"/>
        <v>2041</v>
      </c>
      <c r="B420" s="52">
        <f t="shared" si="26"/>
        <v>11</v>
      </c>
      <c r="C420" s="54">
        <v>76697.599361771252</v>
      </c>
      <c r="D420" s="54"/>
      <c r="E420" s="76">
        <v>386010.80633537221</v>
      </c>
      <c r="F420" s="54">
        <f t="shared" si="27"/>
        <v>0</v>
      </c>
      <c r="G420" s="54">
        <v>0</v>
      </c>
      <c r="H420" s="54"/>
      <c r="I420" s="54"/>
      <c r="J420" s="54"/>
      <c r="K420" s="54"/>
      <c r="L420" s="54"/>
      <c r="M420" s="54"/>
      <c r="N420" s="54">
        <f t="shared" si="24"/>
        <v>462708.40569714346</v>
      </c>
      <c r="O420" s="60"/>
    </row>
    <row r="421" spans="1:15" x14ac:dyDescent="0.2">
      <c r="A421" s="52">
        <f t="shared" si="25"/>
        <v>2041</v>
      </c>
      <c r="B421" s="52">
        <f t="shared" si="26"/>
        <v>12</v>
      </c>
      <c r="C421" s="54">
        <v>78932.279607802717</v>
      </c>
      <c r="D421" s="54"/>
      <c r="E421" s="76">
        <v>395083.86384465196</v>
      </c>
      <c r="F421" s="54">
        <f>+F409</f>
        <v>0</v>
      </c>
      <c r="G421" s="54">
        <v>0</v>
      </c>
      <c r="H421" s="54"/>
      <c r="I421" s="54"/>
      <c r="J421" s="54"/>
      <c r="K421" s="54"/>
      <c r="L421" s="54"/>
      <c r="M421" s="54"/>
      <c r="N421" s="54">
        <f t="shared" si="24"/>
        <v>474016.14345245471</v>
      </c>
      <c r="O421" s="60"/>
    </row>
    <row r="422" spans="1:15" x14ac:dyDescent="0.2">
      <c r="A422" s="52">
        <f t="shared" si="25"/>
        <v>2042</v>
      </c>
      <c r="B422" s="52">
        <f t="shared" si="26"/>
        <v>1</v>
      </c>
      <c r="C422" s="54">
        <v>78954.014001299918</v>
      </c>
      <c r="D422" s="54"/>
      <c r="E422" s="76">
        <v>421730.72746340465</v>
      </c>
      <c r="F422" s="54">
        <f t="shared" si="27"/>
        <v>0</v>
      </c>
      <c r="G422" s="54">
        <v>0</v>
      </c>
      <c r="H422" s="54"/>
      <c r="I422" s="54"/>
      <c r="J422" s="54"/>
      <c r="K422" s="54"/>
      <c r="L422" s="54"/>
      <c r="M422" s="54"/>
      <c r="N422" s="54">
        <f t="shared" si="24"/>
        <v>500684.74146470457</v>
      </c>
      <c r="O422" s="60"/>
    </row>
    <row r="423" spans="1:15" x14ac:dyDescent="0.2">
      <c r="A423" s="52">
        <f t="shared" si="25"/>
        <v>2042</v>
      </c>
      <c r="B423" s="52">
        <f t="shared" si="26"/>
        <v>2</v>
      </c>
      <c r="C423" s="54">
        <v>74781.543826696361</v>
      </c>
      <c r="D423" s="54"/>
      <c r="E423" s="76">
        <v>394221.03255172784</v>
      </c>
      <c r="F423" s="54">
        <f t="shared" si="27"/>
        <v>0</v>
      </c>
      <c r="G423" s="54">
        <v>0</v>
      </c>
      <c r="H423" s="54"/>
      <c r="I423" s="54"/>
      <c r="J423" s="54"/>
      <c r="K423" s="54"/>
      <c r="L423" s="54"/>
      <c r="M423" s="54"/>
      <c r="N423" s="54">
        <f t="shared" si="24"/>
        <v>469002.57637842419</v>
      </c>
      <c r="O423" s="60"/>
    </row>
    <row r="424" spans="1:15" x14ac:dyDescent="0.2">
      <c r="A424" s="52">
        <f t="shared" si="25"/>
        <v>2042</v>
      </c>
      <c r="B424" s="52">
        <f t="shared" si="26"/>
        <v>3</v>
      </c>
      <c r="C424" s="54">
        <v>84208.182915116267</v>
      </c>
      <c r="D424" s="54"/>
      <c r="E424" s="76">
        <v>396362.22594556079</v>
      </c>
      <c r="F424" s="54">
        <f t="shared" si="27"/>
        <v>0</v>
      </c>
      <c r="G424" s="54">
        <v>0</v>
      </c>
      <c r="H424" s="54"/>
      <c r="I424" s="54"/>
      <c r="J424" s="54"/>
      <c r="K424" s="54"/>
      <c r="L424" s="54"/>
      <c r="M424" s="54"/>
      <c r="N424" s="54">
        <f t="shared" si="24"/>
        <v>480570.40886067704</v>
      </c>
      <c r="O424" s="60"/>
    </row>
    <row r="425" spans="1:15" x14ac:dyDescent="0.2">
      <c r="A425" s="52">
        <f t="shared" si="25"/>
        <v>2042</v>
      </c>
      <c r="B425" s="52">
        <f t="shared" si="26"/>
        <v>4</v>
      </c>
      <c r="C425" s="54">
        <v>88275.671140961203</v>
      </c>
      <c r="D425" s="54"/>
      <c r="E425" s="76">
        <v>401097.8592385918</v>
      </c>
      <c r="F425" s="54">
        <f>+F413</f>
        <v>0</v>
      </c>
      <c r="G425" s="54">
        <v>0</v>
      </c>
      <c r="H425" s="54"/>
      <c r="I425" s="54"/>
      <c r="J425" s="54"/>
      <c r="K425" s="54"/>
      <c r="L425" s="54"/>
      <c r="M425" s="54"/>
      <c r="N425" s="54">
        <f t="shared" si="24"/>
        <v>489373.53037955298</v>
      </c>
      <c r="O425" s="60"/>
    </row>
    <row r="426" spans="1:15" x14ac:dyDescent="0.2">
      <c r="A426" s="52">
        <f t="shared" si="25"/>
        <v>2042</v>
      </c>
      <c r="B426" s="52">
        <f t="shared" si="26"/>
        <v>5</v>
      </c>
      <c r="C426" s="54">
        <v>100964.36812199399</v>
      </c>
      <c r="D426" s="54"/>
      <c r="E426" s="76">
        <v>433654.71709710103</v>
      </c>
      <c r="F426" s="54">
        <f>+F414</f>
        <v>0</v>
      </c>
      <c r="G426" s="54">
        <v>0</v>
      </c>
      <c r="H426" s="54"/>
      <c r="I426" s="54"/>
      <c r="J426" s="54"/>
      <c r="K426" s="54"/>
      <c r="L426" s="54"/>
      <c r="M426" s="54"/>
      <c r="N426" s="54">
        <f t="shared" si="24"/>
        <v>534619.085219095</v>
      </c>
      <c r="O426" s="60"/>
    </row>
    <row r="427" spans="1:15" x14ac:dyDescent="0.2">
      <c r="A427" s="52">
        <f t="shared" si="25"/>
        <v>2042</v>
      </c>
      <c r="B427" s="52">
        <f t="shared" si="26"/>
        <v>6</v>
      </c>
      <c r="C427" s="54">
        <v>109932.72802001712</v>
      </c>
      <c r="D427" s="54"/>
      <c r="E427" s="76">
        <v>447889.90378275048</v>
      </c>
      <c r="F427" s="54">
        <f>+F415</f>
        <v>0</v>
      </c>
      <c r="G427" s="54">
        <v>0</v>
      </c>
      <c r="H427" s="54"/>
      <c r="I427" s="54"/>
      <c r="J427" s="54"/>
      <c r="K427" s="54"/>
      <c r="L427" s="54"/>
      <c r="M427" s="54"/>
      <c r="N427" s="54">
        <f t="shared" si="24"/>
        <v>557822.63180276763</v>
      </c>
      <c r="O427" s="60"/>
    </row>
    <row r="428" spans="1:15" x14ac:dyDescent="0.2">
      <c r="A428" s="52">
        <f t="shared" si="25"/>
        <v>2042</v>
      </c>
      <c r="B428" s="52">
        <f t="shared" si="26"/>
        <v>7</v>
      </c>
      <c r="C428" s="54">
        <v>119843.79659187862</v>
      </c>
      <c r="D428" s="54"/>
      <c r="E428" s="76">
        <v>459053.42744633352</v>
      </c>
      <c r="F428" s="54">
        <f>+F416</f>
        <v>0</v>
      </c>
      <c r="G428" s="54">
        <v>0</v>
      </c>
      <c r="H428" s="54"/>
      <c r="I428" s="54"/>
      <c r="J428" s="54"/>
      <c r="K428" s="54"/>
      <c r="L428" s="54"/>
      <c r="M428" s="54"/>
      <c r="N428" s="54">
        <f t="shared" si="24"/>
        <v>578897.22403821209</v>
      </c>
      <c r="O428" s="60"/>
    </row>
    <row r="429" spans="1:15" x14ac:dyDescent="0.2">
      <c r="A429" s="52">
        <f t="shared" si="25"/>
        <v>2042</v>
      </c>
      <c r="B429" s="52">
        <f t="shared" si="26"/>
        <v>8</v>
      </c>
      <c r="C429" s="54">
        <v>118923.7548359105</v>
      </c>
      <c r="D429" s="54"/>
      <c r="E429" s="76">
        <v>458138.05691743566</v>
      </c>
      <c r="F429" s="54">
        <f>+F417</f>
        <v>0</v>
      </c>
      <c r="G429" s="54">
        <v>0</v>
      </c>
      <c r="H429" s="54"/>
      <c r="I429" s="54"/>
      <c r="J429" s="54"/>
      <c r="K429" s="54"/>
      <c r="L429" s="54"/>
      <c r="M429" s="54"/>
      <c r="N429" s="54">
        <f t="shared" si="24"/>
        <v>577061.81175334612</v>
      </c>
      <c r="O429" s="60"/>
    </row>
    <row r="430" spans="1:15" x14ac:dyDescent="0.2">
      <c r="A430" s="52">
        <f t="shared" si="25"/>
        <v>2042</v>
      </c>
      <c r="B430" s="52">
        <f t="shared" si="26"/>
        <v>9</v>
      </c>
      <c r="C430" s="54">
        <v>101847.04725224715</v>
      </c>
      <c r="D430" s="54"/>
      <c r="E430" s="76">
        <v>441809.74616738531</v>
      </c>
      <c r="F430" s="54">
        <f t="shared" si="27"/>
        <v>0</v>
      </c>
      <c r="G430" s="54">
        <v>0</v>
      </c>
      <c r="H430" s="54"/>
      <c r="I430" s="54"/>
      <c r="J430" s="54"/>
      <c r="K430" s="54"/>
      <c r="L430" s="54"/>
      <c r="M430" s="54"/>
      <c r="N430" s="54">
        <f t="shared" si="24"/>
        <v>543656.79341963248</v>
      </c>
      <c r="O430" s="60"/>
    </row>
    <row r="431" spans="1:15" x14ac:dyDescent="0.2">
      <c r="A431" s="52">
        <f t="shared" si="25"/>
        <v>2042</v>
      </c>
      <c r="B431" s="52">
        <f t="shared" si="26"/>
        <v>10</v>
      </c>
      <c r="C431" s="54">
        <v>94063.96196056153</v>
      </c>
      <c r="D431" s="54"/>
      <c r="E431" s="76">
        <v>418102.27178730012</v>
      </c>
      <c r="F431" s="54">
        <f t="shared" si="27"/>
        <v>0</v>
      </c>
      <c r="G431" s="54">
        <v>0</v>
      </c>
      <c r="H431" s="54"/>
      <c r="I431" s="54"/>
      <c r="J431" s="54"/>
      <c r="K431" s="54"/>
      <c r="L431" s="54"/>
      <c r="M431" s="54"/>
      <c r="N431" s="54">
        <f t="shared" si="24"/>
        <v>512166.23374786164</v>
      </c>
      <c r="O431" s="60"/>
    </row>
    <row r="432" spans="1:15" x14ac:dyDescent="0.2">
      <c r="A432" s="52">
        <f t="shared" si="25"/>
        <v>2042</v>
      </c>
      <c r="B432" s="52">
        <f t="shared" si="26"/>
        <v>11</v>
      </c>
      <c r="C432" s="54">
        <v>77664.664888318846</v>
      </c>
      <c r="D432" s="54"/>
      <c r="E432" s="76">
        <v>390329.97790684976</v>
      </c>
      <c r="F432" s="54">
        <f t="shared" si="27"/>
        <v>0</v>
      </c>
      <c r="G432" s="54">
        <v>0</v>
      </c>
      <c r="H432" s="54"/>
      <c r="I432" s="54"/>
      <c r="J432" s="54"/>
      <c r="K432" s="54"/>
      <c r="L432" s="54"/>
      <c r="M432" s="54"/>
      <c r="N432" s="54">
        <f t="shared" si="24"/>
        <v>467994.64279516862</v>
      </c>
      <c r="O432" s="60"/>
    </row>
    <row r="433" spans="1:15" x14ac:dyDescent="0.2">
      <c r="A433" s="52">
        <f t="shared" si="25"/>
        <v>2042</v>
      </c>
      <c r="B433" s="52">
        <f t="shared" si="26"/>
        <v>12</v>
      </c>
      <c r="C433" s="54">
        <v>79927.521794986023</v>
      </c>
      <c r="D433" s="54"/>
      <c r="E433" s="76">
        <v>399527.87004195288</v>
      </c>
      <c r="F433" s="54">
        <f t="shared" si="27"/>
        <v>0</v>
      </c>
      <c r="G433" s="54">
        <v>0</v>
      </c>
      <c r="H433" s="54"/>
      <c r="I433" s="54"/>
      <c r="J433" s="54"/>
      <c r="K433" s="54"/>
      <c r="L433" s="54"/>
      <c r="M433" s="54"/>
      <c r="N433" s="54">
        <f t="shared" si="24"/>
        <v>479455.39183693891</v>
      </c>
      <c r="O433" s="60"/>
    </row>
    <row r="434" spans="1:15" x14ac:dyDescent="0.2">
      <c r="A434" s="52">
        <f t="shared" si="25"/>
        <v>2043</v>
      </c>
      <c r="B434" s="52">
        <f t="shared" si="26"/>
        <v>1</v>
      </c>
      <c r="C434" s="54">
        <v>79949.530233340847</v>
      </c>
      <c r="D434" s="54"/>
      <c r="E434" s="76">
        <v>425861.899347055</v>
      </c>
      <c r="F434" s="54">
        <f t="shared" si="27"/>
        <v>0</v>
      </c>
      <c r="G434" s="54">
        <v>0</v>
      </c>
      <c r="H434" s="54"/>
      <c r="I434" s="54"/>
      <c r="J434" s="54"/>
      <c r="K434" s="54"/>
      <c r="L434" s="54"/>
      <c r="M434" s="54"/>
      <c r="N434" s="54">
        <f t="shared" si="24"/>
        <v>505811.42958039587</v>
      </c>
      <c r="O434" s="60"/>
    </row>
    <row r="435" spans="1:15" x14ac:dyDescent="0.2">
      <c r="A435" s="52">
        <f t="shared" si="25"/>
        <v>2043</v>
      </c>
      <c r="B435" s="52">
        <f t="shared" si="26"/>
        <v>2</v>
      </c>
      <c r="C435" s="54">
        <v>75724.450171335513</v>
      </c>
      <c r="D435" s="54"/>
      <c r="E435" s="76">
        <v>398325.10944658692</v>
      </c>
      <c r="F435" s="54">
        <f t="shared" si="27"/>
        <v>0</v>
      </c>
      <c r="G435" s="54">
        <v>0</v>
      </c>
      <c r="H435" s="54"/>
      <c r="I435" s="54"/>
      <c r="J435" s="54"/>
      <c r="K435" s="54"/>
      <c r="L435" s="54"/>
      <c r="M435" s="54"/>
      <c r="N435" s="54">
        <f t="shared" si="24"/>
        <v>474049.55961792241</v>
      </c>
      <c r="O435" s="60"/>
    </row>
    <row r="436" spans="1:15" x14ac:dyDescent="0.2">
      <c r="A436" s="52">
        <f t="shared" si="25"/>
        <v>2043</v>
      </c>
      <c r="B436" s="52">
        <f t="shared" si="26"/>
        <v>3</v>
      </c>
      <c r="C436" s="54">
        <v>85269.947969408342</v>
      </c>
      <c r="D436" s="54"/>
      <c r="E436" s="76">
        <v>400405.35673639603</v>
      </c>
      <c r="F436" s="54">
        <f t="shared" si="27"/>
        <v>0</v>
      </c>
      <c r="G436" s="54">
        <v>0</v>
      </c>
      <c r="H436" s="54"/>
      <c r="I436" s="54"/>
      <c r="J436" s="54"/>
      <c r="K436" s="54"/>
      <c r="L436" s="54"/>
      <c r="M436" s="54"/>
      <c r="N436" s="54">
        <f t="shared" si="24"/>
        <v>485675.30470580439</v>
      </c>
      <c r="O436" s="60"/>
    </row>
    <row r="437" spans="1:15" x14ac:dyDescent="0.2">
      <c r="A437" s="52">
        <f t="shared" si="25"/>
        <v>2043</v>
      </c>
      <c r="B437" s="52">
        <f t="shared" si="26"/>
        <v>4</v>
      </c>
      <c r="C437" s="54">
        <v>89388.722385115587</v>
      </c>
      <c r="D437" s="54"/>
      <c r="E437" s="76">
        <v>405089.04661921068</v>
      </c>
      <c r="F437" s="54">
        <f t="shared" si="27"/>
        <v>0</v>
      </c>
      <c r="G437" s="54">
        <v>0</v>
      </c>
      <c r="H437" s="54"/>
      <c r="I437" s="54"/>
      <c r="J437" s="54"/>
      <c r="K437" s="54"/>
      <c r="L437" s="54"/>
      <c r="M437" s="54"/>
      <c r="N437" s="54">
        <f t="shared" si="24"/>
        <v>494477.76900432626</v>
      </c>
      <c r="O437" s="60"/>
    </row>
    <row r="438" spans="1:15" x14ac:dyDescent="0.2">
      <c r="A438" s="52">
        <f t="shared" si="25"/>
        <v>2043</v>
      </c>
      <c r="B438" s="52">
        <f t="shared" si="26"/>
        <v>5</v>
      </c>
      <c r="C438" s="54">
        <v>102237.40874690181</v>
      </c>
      <c r="D438" s="54"/>
      <c r="E438" s="76">
        <v>437617.46523053094</v>
      </c>
      <c r="F438" s="54">
        <f t="shared" si="27"/>
        <v>0</v>
      </c>
      <c r="G438" s="54">
        <v>0</v>
      </c>
      <c r="H438" s="54"/>
      <c r="I438" s="54"/>
      <c r="J438" s="54"/>
      <c r="K438" s="54"/>
      <c r="L438" s="54"/>
      <c r="M438" s="54"/>
      <c r="N438" s="54">
        <f t="shared" si="24"/>
        <v>539854.87397743273</v>
      </c>
      <c r="O438" s="60"/>
    </row>
    <row r="439" spans="1:15" x14ac:dyDescent="0.2">
      <c r="A439" s="52">
        <f t="shared" si="25"/>
        <v>2043</v>
      </c>
      <c r="B439" s="52">
        <f t="shared" si="26"/>
        <v>6</v>
      </c>
      <c r="C439" s="54">
        <v>111318.84899892844</v>
      </c>
      <c r="D439" s="54"/>
      <c r="E439" s="76">
        <v>451900.31014872115</v>
      </c>
      <c r="F439" s="54">
        <f t="shared" si="27"/>
        <v>0</v>
      </c>
      <c r="G439" s="54">
        <v>0</v>
      </c>
      <c r="H439" s="54"/>
      <c r="I439" s="54"/>
      <c r="J439" s="54"/>
      <c r="K439" s="54"/>
      <c r="L439" s="54"/>
      <c r="M439" s="54"/>
      <c r="N439" s="54">
        <f t="shared" si="24"/>
        <v>563219.15914764954</v>
      </c>
      <c r="O439" s="60"/>
    </row>
    <row r="440" spans="1:15" x14ac:dyDescent="0.2">
      <c r="A440" s="52">
        <f t="shared" si="25"/>
        <v>2043</v>
      </c>
      <c r="B440" s="52">
        <f t="shared" si="26"/>
        <v>7</v>
      </c>
      <c r="C440" s="54">
        <v>121354.88436019217</v>
      </c>
      <c r="D440" s="54"/>
      <c r="E440" s="76">
        <v>463102.49141912925</v>
      </c>
      <c r="F440" s="54">
        <f t="shared" si="27"/>
        <v>0</v>
      </c>
      <c r="G440" s="54">
        <v>0</v>
      </c>
      <c r="H440" s="54"/>
      <c r="I440" s="54"/>
      <c r="J440" s="54"/>
      <c r="K440" s="54"/>
      <c r="L440" s="54"/>
      <c r="M440" s="54"/>
      <c r="N440" s="54">
        <f t="shared" si="24"/>
        <v>584457.37577932142</v>
      </c>
      <c r="O440" s="60"/>
    </row>
    <row r="441" spans="1:15" x14ac:dyDescent="0.2">
      <c r="A441" s="52">
        <f t="shared" si="25"/>
        <v>2043</v>
      </c>
      <c r="B441" s="52">
        <f t="shared" si="26"/>
        <v>8</v>
      </c>
      <c r="C441" s="54">
        <v>120423.24197170639</v>
      </c>
      <c r="D441" s="54"/>
      <c r="E441" s="76">
        <v>462180.01669445325</v>
      </c>
      <c r="F441" s="54">
        <f t="shared" si="27"/>
        <v>0</v>
      </c>
      <c r="G441" s="54">
        <v>0</v>
      </c>
      <c r="H441" s="54"/>
      <c r="I441" s="54"/>
      <c r="J441" s="54"/>
      <c r="K441" s="54"/>
      <c r="L441" s="54"/>
      <c r="M441" s="54"/>
      <c r="N441" s="54">
        <f t="shared" si="24"/>
        <v>582603.25866615959</v>
      </c>
      <c r="O441" s="60"/>
    </row>
    <row r="442" spans="1:15" x14ac:dyDescent="0.2">
      <c r="A442" s="52">
        <f t="shared" si="25"/>
        <v>2043</v>
      </c>
      <c r="B442" s="52">
        <f t="shared" si="26"/>
        <v>9</v>
      </c>
      <c r="C442" s="54">
        <v>103131.2174113904</v>
      </c>
      <c r="D442" s="54"/>
      <c r="E442" s="76">
        <v>445890.7686423508</v>
      </c>
      <c r="F442" s="54">
        <f t="shared" si="27"/>
        <v>0</v>
      </c>
      <c r="G442" s="54">
        <v>0</v>
      </c>
      <c r="H442" s="54"/>
      <c r="I442" s="54"/>
      <c r="J442" s="54"/>
      <c r="K442" s="54"/>
      <c r="L442" s="54"/>
      <c r="M442" s="54"/>
      <c r="N442" s="54">
        <f t="shared" si="24"/>
        <v>549021.98605374119</v>
      </c>
      <c r="O442" s="60"/>
    </row>
    <row r="443" spans="1:15" x14ac:dyDescent="0.2">
      <c r="A443" s="52">
        <f t="shared" si="25"/>
        <v>2043</v>
      </c>
      <c r="B443" s="52">
        <f t="shared" si="26"/>
        <v>10</v>
      </c>
      <c r="C443" s="54">
        <v>95249.996669072672</v>
      </c>
      <c r="D443" s="54"/>
      <c r="E443" s="76">
        <v>422275.05209045397</v>
      </c>
      <c r="F443" s="54">
        <f t="shared" si="27"/>
        <v>0</v>
      </c>
      <c r="G443" s="54">
        <v>0</v>
      </c>
      <c r="H443" s="54"/>
      <c r="I443" s="54"/>
      <c r="J443" s="54"/>
      <c r="K443" s="54"/>
      <c r="L443" s="54"/>
      <c r="M443" s="54"/>
      <c r="N443" s="54">
        <f t="shared" si="24"/>
        <v>517525.04875952663</v>
      </c>
      <c r="O443" s="60"/>
    </row>
    <row r="444" spans="1:15" x14ac:dyDescent="0.2">
      <c r="A444" s="52">
        <f t="shared" si="25"/>
        <v>2043</v>
      </c>
      <c r="B444" s="52">
        <f t="shared" si="26"/>
        <v>11</v>
      </c>
      <c r="C444" s="54">
        <v>78643.923961214954</v>
      </c>
      <c r="D444" s="54"/>
      <c r="E444" s="76">
        <v>394697.47777058667</v>
      </c>
      <c r="F444" s="54">
        <f t="shared" si="27"/>
        <v>0</v>
      </c>
      <c r="G444" s="54">
        <v>0</v>
      </c>
      <c r="H444" s="54"/>
      <c r="I444" s="54"/>
      <c r="J444" s="54"/>
      <c r="K444" s="54"/>
      <c r="L444" s="54"/>
      <c r="M444" s="54"/>
      <c r="N444" s="54">
        <f t="shared" si="24"/>
        <v>473341.40173180163</v>
      </c>
      <c r="O444" s="60"/>
    </row>
    <row r="445" spans="1:15" x14ac:dyDescent="0.2">
      <c r="A445" s="52">
        <f t="shared" si="25"/>
        <v>2043</v>
      </c>
      <c r="B445" s="52">
        <f t="shared" si="26"/>
        <v>12</v>
      </c>
      <c r="C445" s="54">
        <v>80935.312802703484</v>
      </c>
      <c r="D445" s="54"/>
      <c r="E445" s="76">
        <v>404021.86357837077</v>
      </c>
      <c r="F445" s="54">
        <f t="shared" si="27"/>
        <v>0</v>
      </c>
      <c r="G445" s="54">
        <v>0</v>
      </c>
      <c r="H445" s="54"/>
      <c r="I445" s="54"/>
      <c r="J445" s="54"/>
      <c r="K445" s="54"/>
      <c r="L445" s="54"/>
      <c r="M445" s="54"/>
      <c r="N445" s="54">
        <f t="shared" si="24"/>
        <v>484957.17638107424</v>
      </c>
      <c r="O445" s="60"/>
    </row>
    <row r="446" spans="1:15" x14ac:dyDescent="0.2">
      <c r="A446" s="52">
        <f t="shared" si="25"/>
        <v>2044</v>
      </c>
      <c r="B446" s="52">
        <f t="shared" si="26"/>
        <v>1</v>
      </c>
      <c r="C446" s="54">
        <v>80957.598741295718</v>
      </c>
      <c r="D446" s="54"/>
      <c r="E446" s="76">
        <v>430033.53918815043</v>
      </c>
      <c r="F446" s="54">
        <f t="shared" si="27"/>
        <v>0</v>
      </c>
      <c r="G446" s="54">
        <v>0</v>
      </c>
      <c r="H446" s="54"/>
      <c r="I446" s="54"/>
      <c r="J446" s="54"/>
      <c r="K446" s="54"/>
      <c r="L446" s="54"/>
      <c r="M446" s="54"/>
      <c r="N446" s="54">
        <f t="shared" si="24"/>
        <v>510991.13792944618</v>
      </c>
      <c r="O446" s="60"/>
    </row>
    <row r="447" spans="1:15" x14ac:dyDescent="0.2">
      <c r="A447" s="52">
        <f t="shared" si="25"/>
        <v>2044</v>
      </c>
      <c r="B447" s="52">
        <f t="shared" si="26"/>
        <v>2</v>
      </c>
      <c r="C447" s="54">
        <v>76679.245443767082</v>
      </c>
      <c r="D447" s="54"/>
      <c r="E447" s="76">
        <v>402471.9122382605</v>
      </c>
      <c r="F447" s="54">
        <f t="shared" si="27"/>
        <v>0</v>
      </c>
      <c r="G447" s="54">
        <v>0</v>
      </c>
      <c r="H447" s="54"/>
      <c r="I447" s="54"/>
      <c r="J447" s="54"/>
      <c r="K447" s="54"/>
      <c r="L447" s="54"/>
      <c r="M447" s="54"/>
      <c r="N447" s="54">
        <f t="shared" si="24"/>
        <v>479151.15768202755</v>
      </c>
      <c r="O447" s="60"/>
    </row>
    <row r="448" spans="1:15" x14ac:dyDescent="0.2">
      <c r="A448" s="52">
        <f t="shared" si="25"/>
        <v>2044</v>
      </c>
      <c r="B448" s="52">
        <f t="shared" si="26"/>
        <v>3</v>
      </c>
      <c r="C448" s="54">
        <v>86345.100618486205</v>
      </c>
      <c r="D448" s="54"/>
      <c r="E448" s="76">
        <v>404489.72986951756</v>
      </c>
      <c r="F448" s="54">
        <f t="shared" si="27"/>
        <v>0</v>
      </c>
      <c r="G448" s="54">
        <v>0</v>
      </c>
      <c r="H448" s="54"/>
      <c r="I448" s="54"/>
      <c r="J448" s="54"/>
      <c r="K448" s="54"/>
      <c r="L448" s="54"/>
      <c r="M448" s="54"/>
      <c r="N448" s="54">
        <f t="shared" si="24"/>
        <v>490834.83048800379</v>
      </c>
      <c r="O448" s="60"/>
    </row>
    <row r="449" spans="1:15" x14ac:dyDescent="0.2">
      <c r="A449" s="52">
        <f t="shared" si="25"/>
        <v>2044</v>
      </c>
      <c r="B449" s="52">
        <f t="shared" si="26"/>
        <v>4</v>
      </c>
      <c r="C449" s="54">
        <v>90515.807881925328</v>
      </c>
      <c r="D449" s="54"/>
      <c r="E449" s="76">
        <v>409119.94893806794</v>
      </c>
      <c r="F449" s="54">
        <f t="shared" si="27"/>
        <v>0</v>
      </c>
      <c r="G449" s="54">
        <v>0</v>
      </c>
      <c r="H449" s="54"/>
      <c r="I449" s="54"/>
      <c r="J449" s="54"/>
      <c r="K449" s="54"/>
      <c r="L449" s="54"/>
      <c r="M449" s="54"/>
      <c r="N449" s="54">
        <f t="shared" si="24"/>
        <v>499635.75681999326</v>
      </c>
      <c r="O449" s="60"/>
    </row>
    <row r="450" spans="1:15" x14ac:dyDescent="0.2">
      <c r="A450" s="52">
        <f t="shared" si="25"/>
        <v>2044</v>
      </c>
      <c r="B450" s="52">
        <f t="shared" si="26"/>
        <v>5</v>
      </c>
      <c r="C450" s="54">
        <v>103526.50090031231</v>
      </c>
      <c r="D450" s="54"/>
      <c r="E450" s="76">
        <v>441616.42505992512</v>
      </c>
      <c r="F450" s="54">
        <f t="shared" si="27"/>
        <v>0</v>
      </c>
      <c r="G450" s="54">
        <v>0</v>
      </c>
      <c r="H450" s="54"/>
      <c r="I450" s="54"/>
      <c r="J450" s="54"/>
      <c r="K450" s="54"/>
      <c r="L450" s="54"/>
      <c r="M450" s="54"/>
      <c r="N450" s="54">
        <f t="shared" si="24"/>
        <v>545142.92596023739</v>
      </c>
      <c r="O450" s="60"/>
    </row>
    <row r="451" spans="1:15" x14ac:dyDescent="0.2">
      <c r="A451" s="52">
        <f t="shared" si="25"/>
        <v>2044</v>
      </c>
      <c r="B451" s="52">
        <f t="shared" si="26"/>
        <v>6</v>
      </c>
      <c r="C451" s="54">
        <v>112722.44731514216</v>
      </c>
      <c r="D451" s="54"/>
      <c r="E451" s="76">
        <v>455946.62569479254</v>
      </c>
      <c r="F451" s="54">
        <f t="shared" si="27"/>
        <v>0</v>
      </c>
      <c r="G451" s="54">
        <v>0</v>
      </c>
      <c r="H451" s="54"/>
      <c r="I451" s="54"/>
      <c r="J451" s="54"/>
      <c r="K451" s="54"/>
      <c r="L451" s="54"/>
      <c r="M451" s="54"/>
      <c r="N451" s="54">
        <f t="shared" si="24"/>
        <v>568669.07300993474</v>
      </c>
      <c r="O451" s="60"/>
    </row>
    <row r="452" spans="1:15" x14ac:dyDescent="0.2">
      <c r="A452" s="52">
        <f t="shared" si="25"/>
        <v>2044</v>
      </c>
      <c r="B452" s="52">
        <f t="shared" si="26"/>
        <v>7</v>
      </c>
      <c r="C452" s="54">
        <v>122885.02514842399</v>
      </c>
      <c r="D452" s="54"/>
      <c r="E452" s="76">
        <v>467187.27001265442</v>
      </c>
      <c r="F452" s="54">
        <f t="shared" si="27"/>
        <v>0</v>
      </c>
      <c r="G452" s="54">
        <v>0</v>
      </c>
      <c r="H452" s="54"/>
      <c r="I452" s="54"/>
      <c r="J452" s="54"/>
      <c r="K452" s="54"/>
      <c r="L452" s="54"/>
      <c r="M452" s="54"/>
      <c r="N452" s="54">
        <f t="shared" si="24"/>
        <v>590072.29516107845</v>
      </c>
      <c r="O452" s="60"/>
    </row>
    <row r="453" spans="1:15" x14ac:dyDescent="0.2">
      <c r="A453" s="52">
        <f t="shared" si="25"/>
        <v>2044</v>
      </c>
      <c r="B453" s="52">
        <f t="shared" si="26"/>
        <v>8</v>
      </c>
      <c r="C453" s="54">
        <v>121941.63585723886</v>
      </c>
      <c r="D453" s="54"/>
      <c r="E453" s="76">
        <v>466257.63698600867</v>
      </c>
      <c r="F453" s="54">
        <f t="shared" si="27"/>
        <v>0</v>
      </c>
      <c r="G453" s="54">
        <v>0</v>
      </c>
      <c r="H453" s="54"/>
      <c r="I453" s="54"/>
      <c r="J453" s="54"/>
      <c r="K453" s="54"/>
      <c r="L453" s="54"/>
      <c r="M453" s="54"/>
      <c r="N453" s="54">
        <f t="shared" si="24"/>
        <v>588199.27284324751</v>
      </c>
      <c r="O453" s="60"/>
    </row>
    <row r="454" spans="1:15" x14ac:dyDescent="0.2">
      <c r="A454" s="52">
        <f t="shared" si="25"/>
        <v>2044</v>
      </c>
      <c r="B454" s="52">
        <f t="shared" si="26"/>
        <v>9</v>
      </c>
      <c r="C454" s="54">
        <v>104431.57942922888</v>
      </c>
      <c r="D454" s="54"/>
      <c r="E454" s="76">
        <v>450009.48776069196</v>
      </c>
      <c r="F454" s="54">
        <f t="shared" si="27"/>
        <v>0</v>
      </c>
      <c r="G454" s="54">
        <v>0</v>
      </c>
      <c r="H454" s="54"/>
      <c r="I454" s="54"/>
      <c r="J454" s="54"/>
      <c r="K454" s="54"/>
      <c r="L454" s="54"/>
      <c r="M454" s="54"/>
      <c r="N454" s="54">
        <f t="shared" si="24"/>
        <v>554441.06718992081</v>
      </c>
      <c r="O454" s="60"/>
    </row>
    <row r="455" spans="1:15" x14ac:dyDescent="0.2">
      <c r="A455" s="52">
        <f t="shared" si="25"/>
        <v>2044</v>
      </c>
      <c r="B455" s="52">
        <f t="shared" si="26"/>
        <v>10</v>
      </c>
      <c r="C455" s="54">
        <v>96450.985864939794</v>
      </c>
      <c r="D455" s="54"/>
      <c r="E455" s="76">
        <v>426489.47793498205</v>
      </c>
      <c r="F455" s="54">
        <f t="shared" si="27"/>
        <v>0</v>
      </c>
      <c r="G455" s="54">
        <v>0</v>
      </c>
      <c r="H455" s="54"/>
      <c r="I455" s="54"/>
      <c r="J455" s="54"/>
      <c r="K455" s="54"/>
      <c r="L455" s="54"/>
      <c r="M455" s="54"/>
      <c r="N455" s="54">
        <f t="shared" si="24"/>
        <v>522940.46379992185</v>
      </c>
      <c r="O455" s="60"/>
    </row>
    <row r="456" spans="1:15" x14ac:dyDescent="0.2">
      <c r="A456" s="52">
        <f t="shared" si="25"/>
        <v>2044</v>
      </c>
      <c r="B456" s="52">
        <f t="shared" si="26"/>
        <v>11</v>
      </c>
      <c r="C456" s="54">
        <v>79635.530326579625</v>
      </c>
      <c r="D456" s="54"/>
      <c r="E456" s="76">
        <v>399113.84668394679</v>
      </c>
      <c r="F456" s="54">
        <f t="shared" si="27"/>
        <v>0</v>
      </c>
      <c r="G456" s="54">
        <v>0</v>
      </c>
      <c r="H456" s="54"/>
      <c r="I456" s="54"/>
      <c r="J456" s="54"/>
      <c r="K456" s="54"/>
      <c r="L456" s="54"/>
      <c r="M456" s="54"/>
      <c r="N456" s="54">
        <f t="shared" si="24"/>
        <v>478749.37701052643</v>
      </c>
      <c r="O456" s="60"/>
    </row>
    <row r="457" spans="1:15" x14ac:dyDescent="0.2">
      <c r="A457" s="52">
        <f t="shared" si="25"/>
        <v>2044</v>
      </c>
      <c r="B457" s="52">
        <f t="shared" si="26"/>
        <v>12</v>
      </c>
      <c r="C457" s="54">
        <v>81955.810856660173</v>
      </c>
      <c r="D457" s="54"/>
      <c r="E457" s="76">
        <v>408566.40672451485</v>
      </c>
      <c r="F457" s="54">
        <f t="shared" si="27"/>
        <v>0</v>
      </c>
      <c r="G457" s="54">
        <v>0</v>
      </c>
      <c r="H457" s="54"/>
      <c r="I457" s="54"/>
      <c r="J457" s="54"/>
      <c r="K457" s="54"/>
      <c r="L457" s="54"/>
      <c r="M457" s="54"/>
      <c r="N457" s="54">
        <f t="shared" si="24"/>
        <v>490522.21758117503</v>
      </c>
      <c r="O457" s="60"/>
    </row>
    <row r="458" spans="1:15" x14ac:dyDescent="0.2">
      <c r="A458" s="52">
        <f t="shared" si="25"/>
        <v>2045</v>
      </c>
      <c r="B458" s="52">
        <f t="shared" si="26"/>
        <v>1</v>
      </c>
      <c r="C458" s="54">
        <v>81978.377794437838</v>
      </c>
      <c r="D458" s="54"/>
      <c r="E458" s="76">
        <v>434246.0434009835</v>
      </c>
      <c r="F458" s="54">
        <f t="shared" si="27"/>
        <v>0</v>
      </c>
      <c r="G458" s="54">
        <v>0</v>
      </c>
      <c r="H458" s="54"/>
      <c r="I458" s="54"/>
      <c r="J458" s="54"/>
      <c r="K458" s="54"/>
      <c r="L458" s="54"/>
      <c r="M458" s="54"/>
      <c r="N458" s="54">
        <f t="shared" si="24"/>
        <v>516224.42119542137</v>
      </c>
      <c r="O458" s="60"/>
    </row>
    <row r="459" spans="1:15" x14ac:dyDescent="0.2">
      <c r="A459" s="52">
        <f t="shared" si="25"/>
        <v>2045</v>
      </c>
      <c r="B459" s="52">
        <f t="shared" si="26"/>
        <v>2</v>
      </c>
      <c r="C459" s="54">
        <v>77646.079549233356</v>
      </c>
      <c r="D459" s="54"/>
      <c r="E459" s="76">
        <v>406661.88572890637</v>
      </c>
      <c r="F459" s="54">
        <f t="shared" si="27"/>
        <v>0</v>
      </c>
      <c r="G459" s="54">
        <v>0</v>
      </c>
      <c r="H459" s="54"/>
      <c r="I459" s="54"/>
      <c r="J459" s="54"/>
      <c r="K459" s="54"/>
      <c r="L459" s="54"/>
      <c r="M459" s="54"/>
      <c r="N459" s="54">
        <f t="shared" si="24"/>
        <v>484307.96527813975</v>
      </c>
      <c r="O459" s="60"/>
    </row>
    <row r="460" spans="1:15" x14ac:dyDescent="0.2">
      <c r="A460" s="52">
        <f t="shared" si="25"/>
        <v>2045</v>
      </c>
      <c r="B460" s="52">
        <f t="shared" si="26"/>
        <v>3</v>
      </c>
      <c r="C460" s="54">
        <v>87433.809664000873</v>
      </c>
      <c r="D460" s="54"/>
      <c r="E460" s="76">
        <v>408615.76604138198</v>
      </c>
      <c r="F460" s="54">
        <f t="shared" si="27"/>
        <v>0</v>
      </c>
      <c r="G460" s="54">
        <v>0</v>
      </c>
      <c r="H460" s="54"/>
      <c r="I460" s="54"/>
      <c r="J460" s="54"/>
      <c r="K460" s="54"/>
      <c r="L460" s="54"/>
      <c r="M460" s="54"/>
      <c r="N460" s="54">
        <f t="shared" si="24"/>
        <v>496049.57570538286</v>
      </c>
      <c r="O460" s="60"/>
    </row>
    <row r="461" spans="1:15" x14ac:dyDescent="0.2">
      <c r="A461" s="52">
        <f t="shared" si="25"/>
        <v>2045</v>
      </c>
      <c r="B461" s="52">
        <f t="shared" si="26"/>
        <v>4</v>
      </c>
      <c r="C461" s="54">
        <v>91657.104586628222</v>
      </c>
      <c r="D461" s="54"/>
      <c r="E461" s="76">
        <v>413190.9613849076</v>
      </c>
      <c r="F461" s="54">
        <f t="shared" si="27"/>
        <v>0</v>
      </c>
      <c r="G461" s="54">
        <v>0</v>
      </c>
      <c r="H461" s="54"/>
      <c r="I461" s="54"/>
      <c r="J461" s="54"/>
      <c r="K461" s="54"/>
      <c r="L461" s="54"/>
      <c r="M461" s="54"/>
      <c r="N461" s="54">
        <f t="shared" si="24"/>
        <v>504848.06597153581</v>
      </c>
      <c r="O461" s="60"/>
    </row>
    <row r="462" spans="1:15" x14ac:dyDescent="0.2">
      <c r="A462" s="52">
        <f t="shared" si="25"/>
        <v>2045</v>
      </c>
      <c r="B462" s="52">
        <f t="shared" si="26"/>
        <v>5</v>
      </c>
      <c r="C462" s="54">
        <v>104831.84697291299</v>
      </c>
      <c r="D462" s="54"/>
      <c r="E462" s="76">
        <v>445651.9274887073</v>
      </c>
      <c r="F462" s="54">
        <f t="shared" si="27"/>
        <v>0</v>
      </c>
      <c r="G462" s="54">
        <v>0</v>
      </c>
      <c r="H462" s="54"/>
      <c r="I462" s="54"/>
      <c r="J462" s="54"/>
      <c r="K462" s="54"/>
      <c r="L462" s="54"/>
      <c r="M462" s="54"/>
      <c r="N462" s="54">
        <f t="shared" si="24"/>
        <v>550483.77446162025</v>
      </c>
      <c r="O462" s="60"/>
    </row>
    <row r="463" spans="1:15" x14ac:dyDescent="0.2">
      <c r="A463" s="52">
        <f t="shared" si="25"/>
        <v>2045</v>
      </c>
      <c r="B463" s="52">
        <f t="shared" si="26"/>
        <v>6</v>
      </c>
      <c r="C463" s="54">
        <v>114143.74333709927</v>
      </c>
      <c r="D463" s="54"/>
      <c r="E463" s="76">
        <v>460029.17195177666</v>
      </c>
      <c r="F463" s="54">
        <f t="shared" si="27"/>
        <v>0</v>
      </c>
      <c r="G463" s="54">
        <v>0</v>
      </c>
      <c r="H463" s="54"/>
      <c r="I463" s="54"/>
      <c r="J463" s="54"/>
      <c r="K463" s="54"/>
      <c r="L463" s="54"/>
      <c r="M463" s="54"/>
      <c r="N463" s="54">
        <f t="shared" ref="N463:N526" si="28">SUM(C463:K463)</f>
        <v>574172.91528887593</v>
      </c>
      <c r="O463" s="60"/>
    </row>
    <row r="464" spans="1:15" x14ac:dyDescent="0.2">
      <c r="A464" s="52">
        <f t="shared" si="25"/>
        <v>2045</v>
      </c>
      <c r="B464" s="52">
        <f t="shared" si="26"/>
        <v>7</v>
      </c>
      <c r="C464" s="54">
        <v>124434.45919249923</v>
      </c>
      <c r="D464" s="54"/>
      <c r="E464" s="76">
        <v>471308.07824641536</v>
      </c>
      <c r="F464" s="54">
        <f t="shared" si="27"/>
        <v>0</v>
      </c>
      <c r="G464" s="54">
        <v>0</v>
      </c>
      <c r="H464" s="54"/>
      <c r="I464" s="54"/>
      <c r="J464" s="54"/>
      <c r="K464" s="54"/>
      <c r="L464" s="54"/>
      <c r="M464" s="54"/>
      <c r="N464" s="54">
        <f t="shared" si="28"/>
        <v>595742.53743891465</v>
      </c>
      <c r="O464" s="60"/>
    </row>
    <row r="465" spans="1:15" x14ac:dyDescent="0.2">
      <c r="A465" s="52">
        <f t="shared" si="25"/>
        <v>2045</v>
      </c>
      <c r="B465" s="52">
        <f t="shared" si="26"/>
        <v>8</v>
      </c>
      <c r="C465" s="54">
        <v>123479.17488414001</v>
      </c>
      <c r="D465" s="54"/>
      <c r="E465" s="76">
        <v>470371.23240985349</v>
      </c>
      <c r="F465" s="54">
        <f t="shared" si="27"/>
        <v>0</v>
      </c>
      <c r="G465" s="54">
        <v>0</v>
      </c>
      <c r="H465" s="54"/>
      <c r="I465" s="54"/>
      <c r="J465" s="54"/>
      <c r="K465" s="54"/>
      <c r="L465" s="54"/>
      <c r="M465" s="54"/>
      <c r="N465" s="54">
        <f t="shared" si="28"/>
        <v>593850.40729399351</v>
      </c>
      <c r="O465" s="60"/>
    </row>
    <row r="466" spans="1:15" x14ac:dyDescent="0.2">
      <c r="A466" s="52">
        <f t="shared" si="25"/>
        <v>2045</v>
      </c>
      <c r="B466" s="52">
        <f t="shared" si="26"/>
        <v>9</v>
      </c>
      <c r="C466" s="54">
        <v>105748.33746584691</v>
      </c>
      <c r="D466" s="54"/>
      <c r="E466" s="76">
        <v>454166.25172850926</v>
      </c>
      <c r="F466" s="54">
        <f t="shared" si="27"/>
        <v>0</v>
      </c>
      <c r="G466" s="54">
        <v>0</v>
      </c>
      <c r="H466" s="54"/>
      <c r="I466" s="54"/>
      <c r="J466" s="54"/>
      <c r="K466" s="54"/>
      <c r="L466" s="54"/>
      <c r="M466" s="54"/>
      <c r="N466" s="54">
        <f t="shared" si="28"/>
        <v>559914.58919435623</v>
      </c>
      <c r="O466" s="60"/>
    </row>
    <row r="467" spans="1:15" x14ac:dyDescent="0.2">
      <c r="A467" s="52">
        <f t="shared" si="25"/>
        <v>2045</v>
      </c>
      <c r="B467" s="52">
        <f t="shared" si="26"/>
        <v>10</v>
      </c>
      <c r="C467" s="54">
        <v>97667.11810646602</v>
      </c>
      <c r="D467" s="54"/>
      <c r="E467" s="76">
        <v>430745.96495530324</v>
      </c>
      <c r="F467" s="54">
        <f t="shared" si="27"/>
        <v>0</v>
      </c>
      <c r="G467" s="54">
        <v>0</v>
      </c>
      <c r="H467" s="54"/>
      <c r="I467" s="54"/>
      <c r="J467" s="54"/>
      <c r="K467" s="54"/>
      <c r="L467" s="54"/>
      <c r="M467" s="54"/>
      <c r="N467" s="54">
        <f t="shared" si="28"/>
        <v>528413.08306176926</v>
      </c>
      <c r="O467" s="60"/>
    </row>
    <row r="468" spans="1:15" x14ac:dyDescent="0.2">
      <c r="A468" s="52">
        <f t="shared" si="25"/>
        <v>2045</v>
      </c>
      <c r="B468" s="52">
        <f t="shared" si="26"/>
        <v>11</v>
      </c>
      <c r="C468" s="54">
        <v>80639.639669088676</v>
      </c>
      <c r="D468" s="54"/>
      <c r="E468" s="76">
        <v>403579.63145496347</v>
      </c>
      <c r="F468" s="54">
        <f t="shared" si="27"/>
        <v>0</v>
      </c>
      <c r="G468" s="54">
        <v>0</v>
      </c>
      <c r="H468" s="54"/>
      <c r="I468" s="54"/>
      <c r="J468" s="54"/>
      <c r="K468" s="54"/>
      <c r="L468" s="54"/>
      <c r="M468" s="54"/>
      <c r="N468" s="54">
        <f t="shared" si="28"/>
        <v>484219.27112405212</v>
      </c>
      <c r="O468" s="60"/>
    </row>
    <row r="469" spans="1:15" x14ac:dyDescent="0.2">
      <c r="A469" s="52">
        <f t="shared" si="25"/>
        <v>2045</v>
      </c>
      <c r="B469" s="52">
        <f t="shared" si="26"/>
        <v>12</v>
      </c>
      <c r="C469" s="54">
        <v>82989.176177599176</v>
      </c>
      <c r="D469" s="54"/>
      <c r="E469" s="76">
        <v>413162.06807556062</v>
      </c>
      <c r="F469" s="54">
        <f t="shared" si="27"/>
        <v>0</v>
      </c>
      <c r="G469" s="54">
        <v>0</v>
      </c>
      <c r="H469" s="54"/>
      <c r="I469" s="54"/>
      <c r="J469" s="54"/>
      <c r="K469" s="54"/>
      <c r="L469" s="54"/>
      <c r="M469" s="54"/>
      <c r="N469" s="54">
        <f t="shared" si="28"/>
        <v>496151.24425315979</v>
      </c>
      <c r="O469" s="60"/>
    </row>
    <row r="470" spans="1:15" x14ac:dyDescent="0.2">
      <c r="A470" s="52">
        <f t="shared" si="25"/>
        <v>2046</v>
      </c>
      <c r="B470" s="52">
        <f t="shared" si="26"/>
        <v>1</v>
      </c>
      <c r="C470" s="54">
        <v>83012.02765762787</v>
      </c>
      <c r="D470" s="54"/>
      <c r="E470" s="76">
        <v>438499.81228302501</v>
      </c>
      <c r="F470" s="54">
        <f t="shared" si="27"/>
        <v>0</v>
      </c>
      <c r="G470" s="54">
        <v>0</v>
      </c>
      <c r="H470" s="54"/>
      <c r="I470" s="54"/>
      <c r="J470" s="54"/>
      <c r="K470" s="54"/>
      <c r="L470" s="54"/>
      <c r="M470" s="54"/>
      <c r="N470" s="54">
        <f t="shared" si="28"/>
        <v>521511.83994065289</v>
      </c>
      <c r="O470" s="60"/>
    </row>
    <row r="471" spans="1:15" x14ac:dyDescent="0.2">
      <c r="A471" s="52">
        <f t="shared" si="25"/>
        <v>2046</v>
      </c>
      <c r="B471" s="52">
        <f t="shared" si="26"/>
        <v>2</v>
      </c>
      <c r="C471" s="54">
        <v>78625.104283103487</v>
      </c>
      <c r="D471" s="54"/>
      <c r="E471" s="76">
        <v>410895.47935133905</v>
      </c>
      <c r="F471" s="54">
        <f t="shared" si="27"/>
        <v>0</v>
      </c>
      <c r="G471" s="54">
        <v>0</v>
      </c>
      <c r="H471" s="54"/>
      <c r="I471" s="54"/>
      <c r="J471" s="54"/>
      <c r="K471" s="54"/>
      <c r="L471" s="54"/>
      <c r="M471" s="54"/>
      <c r="N471" s="54">
        <f t="shared" si="28"/>
        <v>489520.58363444253</v>
      </c>
      <c r="O471" s="60"/>
    </row>
    <row r="472" spans="1:15" x14ac:dyDescent="0.2">
      <c r="A472" s="52">
        <f t="shared" si="25"/>
        <v>2046</v>
      </c>
      <c r="B472" s="52">
        <f t="shared" si="26"/>
        <v>3</v>
      </c>
      <c r="C472" s="54">
        <v>88536.246035991455</v>
      </c>
      <c r="D472" s="54"/>
      <c r="E472" s="76">
        <v>412783.89023980033</v>
      </c>
      <c r="F472" s="54">
        <f t="shared" si="27"/>
        <v>0</v>
      </c>
      <c r="G472" s="54">
        <v>0</v>
      </c>
      <c r="H472" s="54"/>
      <c r="I472" s="54"/>
      <c r="J472" s="54"/>
      <c r="K472" s="54"/>
      <c r="L472" s="54"/>
      <c r="M472" s="54"/>
      <c r="N472" s="54">
        <f t="shared" si="28"/>
        <v>501320.1362757918</v>
      </c>
      <c r="O472" s="60"/>
    </row>
    <row r="473" spans="1:15" x14ac:dyDescent="0.2">
      <c r="A473" s="52">
        <f t="shared" si="25"/>
        <v>2046</v>
      </c>
      <c r="B473" s="52">
        <f t="shared" si="26"/>
        <v>4</v>
      </c>
      <c r="C473" s="54">
        <v>92812.791685657212</v>
      </c>
      <c r="D473" s="54"/>
      <c r="E473" s="76">
        <v>417302.48308187141</v>
      </c>
      <c r="F473" s="54">
        <f t="shared" si="27"/>
        <v>0</v>
      </c>
      <c r="G473" s="54">
        <v>0</v>
      </c>
      <c r="H473" s="54"/>
      <c r="I473" s="54"/>
      <c r="J473" s="54"/>
      <c r="K473" s="54"/>
      <c r="L473" s="54"/>
      <c r="M473" s="54"/>
      <c r="N473" s="54">
        <f t="shared" si="28"/>
        <v>510115.27476752864</v>
      </c>
      <c r="O473" s="60"/>
    </row>
    <row r="474" spans="1:15" x14ac:dyDescent="0.2">
      <c r="A474" s="52">
        <f t="shared" si="25"/>
        <v>2046</v>
      </c>
      <c r="B474" s="52">
        <f t="shared" si="26"/>
        <v>5</v>
      </c>
      <c r="C474" s="54">
        <v>106153.65190729722</v>
      </c>
      <c r="D474" s="54"/>
      <c r="E474" s="76">
        <v>449724.30644410528</v>
      </c>
      <c r="F474" s="54">
        <f t="shared" si="27"/>
        <v>0</v>
      </c>
      <c r="G474" s="54">
        <v>0</v>
      </c>
      <c r="H474" s="54"/>
      <c r="I474" s="54"/>
      <c r="J474" s="54"/>
      <c r="K474" s="54"/>
      <c r="L474" s="54"/>
      <c r="M474" s="54"/>
      <c r="N474" s="54">
        <f t="shared" si="28"/>
        <v>555877.95835140254</v>
      </c>
      <c r="O474" s="60"/>
    </row>
    <row r="475" spans="1:15" x14ac:dyDescent="0.2">
      <c r="A475" s="52">
        <f t="shared" ref="A475:A538" si="29">+A463+1</f>
        <v>2046</v>
      </c>
      <c r="B475" s="52">
        <f t="shared" ref="B475:B538" si="30">+B463</f>
        <v>6</v>
      </c>
      <c r="C475" s="54">
        <v>115582.9602118248</v>
      </c>
      <c r="D475" s="54"/>
      <c r="E475" s="76">
        <v>464148.27332947258</v>
      </c>
      <c r="F475" s="54">
        <f t="shared" ref="F475:F538" si="31">+F463</f>
        <v>0</v>
      </c>
      <c r="G475" s="54">
        <v>0</v>
      </c>
      <c r="H475" s="54"/>
      <c r="I475" s="54"/>
      <c r="J475" s="54"/>
      <c r="K475" s="54"/>
      <c r="L475" s="54"/>
      <c r="M475" s="54"/>
      <c r="N475" s="54">
        <f t="shared" si="28"/>
        <v>579731.23354129738</v>
      </c>
      <c r="O475" s="60"/>
    </row>
    <row r="476" spans="1:15" x14ac:dyDescent="0.2">
      <c r="A476" s="52">
        <f t="shared" si="29"/>
        <v>2046</v>
      </c>
      <c r="B476" s="52">
        <f t="shared" si="30"/>
        <v>7</v>
      </c>
      <c r="C476" s="54">
        <v>126003.42975743239</v>
      </c>
      <c r="D476" s="54"/>
      <c r="E476" s="76">
        <v>475465.23391853645</v>
      </c>
      <c r="F476" s="54">
        <f t="shared" si="31"/>
        <v>0</v>
      </c>
      <c r="G476" s="54">
        <v>0</v>
      </c>
      <c r="H476" s="54"/>
      <c r="I476" s="54"/>
      <c r="J476" s="54"/>
      <c r="K476" s="54"/>
      <c r="L476" s="54"/>
      <c r="M476" s="54"/>
      <c r="N476" s="54">
        <f t="shared" si="28"/>
        <v>601468.66367596888</v>
      </c>
      <c r="O476" s="60"/>
    </row>
    <row r="477" spans="1:15" x14ac:dyDescent="0.2">
      <c r="A477" s="52">
        <f t="shared" si="29"/>
        <v>2046</v>
      </c>
      <c r="B477" s="52">
        <f t="shared" si="30"/>
        <v>8</v>
      </c>
      <c r="C477" s="54">
        <v>125036.10044987693</v>
      </c>
      <c r="D477" s="54"/>
      <c r="E477" s="76">
        <v>474521.12035947968</v>
      </c>
      <c r="F477" s="54">
        <f t="shared" si="31"/>
        <v>0</v>
      </c>
      <c r="G477" s="54">
        <v>0</v>
      </c>
      <c r="H477" s="54"/>
      <c r="I477" s="54"/>
      <c r="J477" s="54"/>
      <c r="K477" s="54"/>
      <c r="L477" s="54"/>
      <c r="M477" s="54"/>
      <c r="N477" s="54">
        <f t="shared" si="28"/>
        <v>599557.22080935666</v>
      </c>
      <c r="O477" s="60"/>
    </row>
    <row r="478" spans="1:15" x14ac:dyDescent="0.2">
      <c r="A478" s="52">
        <f t="shared" si="29"/>
        <v>2046</v>
      </c>
      <c r="B478" s="52">
        <f t="shared" si="30"/>
        <v>9</v>
      </c>
      <c r="C478" s="54">
        <v>107081.69825554476</v>
      </c>
      <c r="D478" s="54"/>
      <c r="E478" s="76">
        <v>458361.41196830326</v>
      </c>
      <c r="F478" s="54">
        <f t="shared" si="31"/>
        <v>0</v>
      </c>
      <c r="G478" s="54">
        <v>0</v>
      </c>
      <c r="H478" s="54"/>
      <c r="I478" s="54"/>
      <c r="J478" s="54"/>
      <c r="K478" s="54"/>
      <c r="L478" s="54"/>
      <c r="M478" s="54"/>
      <c r="N478" s="54">
        <f t="shared" si="28"/>
        <v>565443.11022384802</v>
      </c>
      <c r="O478" s="60"/>
    </row>
    <row r="479" spans="1:15" x14ac:dyDescent="0.2">
      <c r="A479" s="52">
        <f t="shared" si="29"/>
        <v>2046</v>
      </c>
      <c r="B479" s="52">
        <f t="shared" si="30"/>
        <v>10</v>
      </c>
      <c r="C479" s="54">
        <v>98898.584329450474</v>
      </c>
      <c r="D479" s="54"/>
      <c r="E479" s="76">
        <v>435044.93293398683</v>
      </c>
      <c r="F479" s="54">
        <f t="shared" si="31"/>
        <v>0</v>
      </c>
      <c r="G479" s="54">
        <v>0</v>
      </c>
      <c r="H479" s="54"/>
      <c r="I479" s="54"/>
      <c r="J479" s="54"/>
      <c r="K479" s="54"/>
      <c r="L479" s="54"/>
      <c r="M479" s="54"/>
      <c r="N479" s="54">
        <f t="shared" si="28"/>
        <v>533943.51726343727</v>
      </c>
      <c r="O479" s="60"/>
    </row>
    <row r="480" spans="1:15" x14ac:dyDescent="0.2">
      <c r="A480" s="52">
        <f t="shared" si="29"/>
        <v>2046</v>
      </c>
      <c r="B480" s="52">
        <f t="shared" si="30"/>
        <v>11</v>
      </c>
      <c r="C480" s="54">
        <v>81656.40963641656</v>
      </c>
      <c r="D480" s="54"/>
      <c r="E480" s="76">
        <v>408095.38501004199</v>
      </c>
      <c r="F480" s="54">
        <f t="shared" si="31"/>
        <v>0</v>
      </c>
      <c r="G480" s="54">
        <v>0</v>
      </c>
      <c r="H480" s="54"/>
      <c r="I480" s="54"/>
      <c r="J480" s="54"/>
      <c r="K480" s="54"/>
      <c r="L480" s="54"/>
      <c r="M480" s="54"/>
      <c r="N480" s="54">
        <f t="shared" si="28"/>
        <v>489751.79464645858</v>
      </c>
      <c r="O480" s="60"/>
    </row>
    <row r="481" spans="1:15" x14ac:dyDescent="0.2">
      <c r="A481" s="52">
        <f t="shared" si="29"/>
        <v>2046</v>
      </c>
      <c r="B481" s="52">
        <f t="shared" si="30"/>
        <v>12</v>
      </c>
      <c r="C481" s="54">
        <v>84035.571006456623</v>
      </c>
      <c r="D481" s="54"/>
      <c r="E481" s="76">
        <v>417809.42262239021</v>
      </c>
      <c r="F481" s="54">
        <f t="shared" si="31"/>
        <v>0</v>
      </c>
      <c r="G481" s="54">
        <v>0</v>
      </c>
      <c r="H481" s="54"/>
      <c r="I481" s="54"/>
      <c r="J481" s="54"/>
      <c r="K481" s="54"/>
      <c r="L481" s="54"/>
      <c r="M481" s="54"/>
      <c r="N481" s="54">
        <f t="shared" si="28"/>
        <v>501844.99362884683</v>
      </c>
      <c r="O481" s="60"/>
    </row>
    <row r="482" spans="1:15" x14ac:dyDescent="0.2">
      <c r="A482" s="52">
        <f t="shared" si="29"/>
        <v>2047</v>
      </c>
      <c r="B482" s="52">
        <f t="shared" si="30"/>
        <v>1</v>
      </c>
      <c r="C482" s="54">
        <v>84058.710616475786</v>
      </c>
      <c r="D482" s="54"/>
      <c r="E482" s="76">
        <v>442795.25005296269</v>
      </c>
      <c r="F482" s="54">
        <f t="shared" si="31"/>
        <v>0</v>
      </c>
      <c r="G482" s="54">
        <v>0</v>
      </c>
      <c r="H482" s="54"/>
      <c r="I482" s="54"/>
      <c r="J482" s="54"/>
      <c r="K482" s="54"/>
      <c r="L482" s="54"/>
      <c r="M482" s="54"/>
      <c r="N482" s="54">
        <f t="shared" si="28"/>
        <v>526853.96066943847</v>
      </c>
      <c r="O482" s="60"/>
    </row>
    <row r="483" spans="1:15" x14ac:dyDescent="0.2">
      <c r="A483" s="52">
        <f t="shared" si="29"/>
        <v>2047</v>
      </c>
      <c r="B483" s="52">
        <f t="shared" si="30"/>
        <v>2</v>
      </c>
      <c r="C483" s="54">
        <v>79616.473354705726</v>
      </c>
      <c r="D483" s="54"/>
      <c r="E483" s="76">
        <v>415173.14721723762</v>
      </c>
      <c r="F483" s="54">
        <f t="shared" si="31"/>
        <v>0</v>
      </c>
      <c r="G483" s="54">
        <v>0</v>
      </c>
      <c r="H483" s="54"/>
      <c r="I483" s="54"/>
      <c r="J483" s="54"/>
      <c r="K483" s="54"/>
      <c r="L483" s="54"/>
      <c r="M483" s="54"/>
      <c r="N483" s="54">
        <f t="shared" si="28"/>
        <v>494789.62057194335</v>
      </c>
      <c r="O483" s="60"/>
    </row>
    <row r="484" spans="1:15" x14ac:dyDescent="0.2">
      <c r="A484" s="52">
        <f t="shared" si="29"/>
        <v>2047</v>
      </c>
      <c r="B484" s="52">
        <f t="shared" si="30"/>
        <v>3</v>
      </c>
      <c r="C484" s="54">
        <v>89652.582819721589</v>
      </c>
      <c r="D484" s="54"/>
      <c r="E484" s="76">
        <v>416994.53178771242</v>
      </c>
      <c r="F484" s="54">
        <f t="shared" si="31"/>
        <v>0</v>
      </c>
      <c r="G484" s="54">
        <v>0</v>
      </c>
      <c r="H484" s="54"/>
      <c r="I484" s="54"/>
      <c r="J484" s="54"/>
      <c r="K484" s="54"/>
      <c r="L484" s="54"/>
      <c r="M484" s="54"/>
      <c r="N484" s="54">
        <f t="shared" si="28"/>
        <v>506647.11460743402</v>
      </c>
      <c r="O484" s="60"/>
    </row>
    <row r="485" spans="1:15" x14ac:dyDescent="0.2">
      <c r="A485" s="52">
        <f t="shared" si="29"/>
        <v>2047</v>
      </c>
      <c r="B485" s="52">
        <f t="shared" si="30"/>
        <v>4</v>
      </c>
      <c r="C485" s="54">
        <v>93983.050624773081</v>
      </c>
      <c r="D485" s="54"/>
      <c r="E485" s="76">
        <v>421454.91712262883</v>
      </c>
      <c r="F485" s="54">
        <f t="shared" si="31"/>
        <v>0</v>
      </c>
      <c r="G485" s="54">
        <v>0</v>
      </c>
      <c r="H485" s="54"/>
      <c r="I485" s="54"/>
      <c r="J485" s="54"/>
      <c r="K485" s="54"/>
      <c r="L485" s="54"/>
      <c r="M485" s="54"/>
      <c r="N485" s="54">
        <f t="shared" si="28"/>
        <v>515437.96774740191</v>
      </c>
      <c r="O485" s="60"/>
    </row>
    <row r="486" spans="1:15" x14ac:dyDescent="0.2">
      <c r="A486" s="52">
        <f t="shared" si="29"/>
        <v>2047</v>
      </c>
      <c r="B486" s="52">
        <f t="shared" si="30"/>
        <v>5</v>
      </c>
      <c r="C486" s="54">
        <v>107492.12323014079</v>
      </c>
      <c r="D486" s="54"/>
      <c r="E486" s="76">
        <v>453833.89890478266</v>
      </c>
      <c r="F486" s="54">
        <f t="shared" si="31"/>
        <v>0</v>
      </c>
      <c r="G486" s="54">
        <v>0</v>
      </c>
      <c r="H486" s="54"/>
      <c r="I486" s="54"/>
      <c r="J486" s="54"/>
      <c r="K486" s="54"/>
      <c r="L486" s="54"/>
      <c r="M486" s="54"/>
      <c r="N486" s="54">
        <f t="shared" si="28"/>
        <v>561326.02213492349</v>
      </c>
      <c r="O486" s="60"/>
    </row>
    <row r="487" spans="1:15" x14ac:dyDescent="0.2">
      <c r="A487" s="52">
        <f t="shared" si="29"/>
        <v>2047</v>
      </c>
      <c r="B487" s="52">
        <f t="shared" si="30"/>
        <v>6</v>
      </c>
      <c r="C487" s="54">
        <v>117040.32389996242</v>
      </c>
      <c r="D487" s="54"/>
      <c r="E487" s="76">
        <v>468304.25714244478</v>
      </c>
      <c r="F487" s="54">
        <f t="shared" si="31"/>
        <v>0</v>
      </c>
      <c r="G487" s="54">
        <v>0</v>
      </c>
      <c r="H487" s="54"/>
      <c r="I487" s="54"/>
      <c r="J487" s="54"/>
      <c r="K487" s="54"/>
      <c r="L487" s="54"/>
      <c r="M487" s="54"/>
      <c r="N487" s="54">
        <f t="shared" si="28"/>
        <v>585344.5810424072</v>
      </c>
      <c r="O487" s="60"/>
    </row>
    <row r="488" spans="1:15" x14ac:dyDescent="0.2">
      <c r="A488" s="52">
        <f t="shared" si="29"/>
        <v>2047</v>
      </c>
      <c r="B488" s="52">
        <f t="shared" si="30"/>
        <v>7</v>
      </c>
      <c r="C488" s="54">
        <v>127592.18317552055</v>
      </c>
      <c r="D488" s="54"/>
      <c r="E488" s="76">
        <v>479659.0576302688</v>
      </c>
      <c r="F488" s="54">
        <f t="shared" si="31"/>
        <v>0</v>
      </c>
      <c r="G488" s="54">
        <v>0</v>
      </c>
      <c r="H488" s="54"/>
      <c r="I488" s="54"/>
      <c r="J488" s="54"/>
      <c r="K488" s="54"/>
      <c r="L488" s="54"/>
      <c r="M488" s="54"/>
      <c r="N488" s="54">
        <f t="shared" si="28"/>
        <v>607251.24080578936</v>
      </c>
      <c r="O488" s="60"/>
    </row>
    <row r="489" spans="1:15" x14ac:dyDescent="0.2">
      <c r="A489" s="52">
        <f t="shared" si="29"/>
        <v>2047</v>
      </c>
      <c r="B489" s="52">
        <f t="shared" si="30"/>
        <v>8</v>
      </c>
      <c r="C489" s="54">
        <v>126612.65699565173</v>
      </c>
      <c r="D489" s="54"/>
      <c r="E489" s="76">
        <v>478707.62102860876</v>
      </c>
      <c r="F489" s="54">
        <f t="shared" si="31"/>
        <v>0</v>
      </c>
      <c r="G489" s="54">
        <v>0</v>
      </c>
      <c r="H489" s="54"/>
      <c r="I489" s="54"/>
      <c r="J489" s="54"/>
      <c r="K489" s="54"/>
      <c r="L489" s="54"/>
      <c r="M489" s="54"/>
      <c r="N489" s="54">
        <f t="shared" si="28"/>
        <v>605320.27802426054</v>
      </c>
      <c r="O489" s="60"/>
    </row>
    <row r="490" spans="1:15" x14ac:dyDescent="0.2">
      <c r="A490" s="52">
        <f t="shared" si="29"/>
        <v>2047</v>
      </c>
      <c r="B490" s="52">
        <f t="shared" si="30"/>
        <v>9</v>
      </c>
      <c r="C490" s="54">
        <v>108431.87113929636</v>
      </c>
      <c r="D490" s="54"/>
      <c r="E490" s="76">
        <v>462595.32314868469</v>
      </c>
      <c r="F490" s="54">
        <f t="shared" si="31"/>
        <v>0</v>
      </c>
      <c r="G490" s="54">
        <v>0</v>
      </c>
      <c r="H490" s="54"/>
      <c r="I490" s="54"/>
      <c r="J490" s="54"/>
      <c r="K490" s="54"/>
      <c r="L490" s="54"/>
      <c r="M490" s="54"/>
      <c r="N490" s="54">
        <f t="shared" si="28"/>
        <v>571027.19428798102</v>
      </c>
      <c r="O490" s="60"/>
    </row>
    <row r="491" spans="1:15" x14ac:dyDescent="0.2">
      <c r="A491" s="52">
        <f t="shared" si="29"/>
        <v>2047</v>
      </c>
      <c r="B491" s="52">
        <f t="shared" si="30"/>
        <v>10</v>
      </c>
      <c r="C491" s="54">
        <v>100145.57787716563</v>
      </c>
      <c r="D491" s="54"/>
      <c r="E491" s="76">
        <v>439386.80584315228</v>
      </c>
      <c r="F491" s="54">
        <f t="shared" si="31"/>
        <v>0</v>
      </c>
      <c r="G491" s="54">
        <v>0</v>
      </c>
      <c r="H491" s="54"/>
      <c r="I491" s="54"/>
      <c r="J491" s="54"/>
      <c r="K491" s="54"/>
      <c r="L491" s="54"/>
      <c r="M491" s="54"/>
      <c r="N491" s="54">
        <f t="shared" si="28"/>
        <v>539532.38372031786</v>
      </c>
      <c r="O491" s="60"/>
    </row>
    <row r="492" spans="1:15" x14ac:dyDescent="0.2">
      <c r="A492" s="52">
        <f t="shared" si="29"/>
        <v>2047</v>
      </c>
      <c r="B492" s="52">
        <f t="shared" si="30"/>
        <v>11</v>
      </c>
      <c r="C492" s="54">
        <v>82685.999863987454</v>
      </c>
      <c r="D492" s="54"/>
      <c r="E492" s="76">
        <v>412661.66646241973</v>
      </c>
      <c r="F492" s="54">
        <f t="shared" si="31"/>
        <v>0</v>
      </c>
      <c r="G492" s="54">
        <v>0</v>
      </c>
      <c r="H492" s="54"/>
      <c r="I492" s="54"/>
      <c r="J492" s="54"/>
      <c r="K492" s="54"/>
      <c r="L492" s="54"/>
      <c r="M492" s="54"/>
      <c r="N492" s="54">
        <f t="shared" si="28"/>
        <v>495347.66632640717</v>
      </c>
      <c r="O492" s="60"/>
    </row>
    <row r="493" spans="1:15" x14ac:dyDescent="0.2">
      <c r="A493" s="52">
        <f t="shared" si="29"/>
        <v>2047</v>
      </c>
      <c r="B493" s="52">
        <f t="shared" si="30"/>
        <v>12</v>
      </c>
      <c r="C493" s="54">
        <v>85095.159629833928</v>
      </c>
      <c r="D493" s="54"/>
      <c r="E493" s="76">
        <v>422509.05182353297</v>
      </c>
      <c r="F493" s="54">
        <f t="shared" si="31"/>
        <v>0</v>
      </c>
      <c r="G493" s="54">
        <v>0</v>
      </c>
      <c r="H493" s="54"/>
      <c r="I493" s="54"/>
      <c r="J493" s="54"/>
      <c r="K493" s="54"/>
      <c r="L493" s="54"/>
      <c r="M493" s="54"/>
      <c r="N493" s="54">
        <f t="shared" si="28"/>
        <v>507604.21145336691</v>
      </c>
      <c r="O493" s="60"/>
    </row>
    <row r="494" spans="1:15" x14ac:dyDescent="0.2">
      <c r="A494" s="52">
        <f t="shared" si="29"/>
        <v>2048</v>
      </c>
      <c r="B494" s="52">
        <f t="shared" si="30"/>
        <v>1</v>
      </c>
      <c r="C494" s="54">
        <v>85118.591002820132</v>
      </c>
      <c r="D494" s="54"/>
      <c r="E494" s="76">
        <v>447132.76488911244</v>
      </c>
      <c r="F494" s="54">
        <f t="shared" si="31"/>
        <v>0</v>
      </c>
      <c r="G494" s="54">
        <v>0</v>
      </c>
      <c r="H494" s="54"/>
      <c r="I494" s="54"/>
      <c r="J494" s="54"/>
      <c r="K494" s="54"/>
      <c r="L494" s="54"/>
      <c r="M494" s="54"/>
      <c r="N494" s="54">
        <f t="shared" si="28"/>
        <v>532251.35589193262</v>
      </c>
      <c r="O494" s="60"/>
    </row>
    <row r="495" spans="1:15" x14ac:dyDescent="0.2">
      <c r="A495" s="52">
        <f t="shared" si="29"/>
        <v>2048</v>
      </c>
      <c r="B495" s="52">
        <f t="shared" si="30"/>
        <v>2</v>
      </c>
      <c r="C495" s="54">
        <v>80620.34241146018</v>
      </c>
      <c r="D495" s="54"/>
      <c r="E495" s="76">
        <v>419495.34816585545</v>
      </c>
      <c r="F495" s="54">
        <f t="shared" si="31"/>
        <v>0</v>
      </c>
      <c r="G495" s="54">
        <v>0</v>
      </c>
      <c r="H495" s="54"/>
      <c r="I495" s="54"/>
      <c r="J495" s="54"/>
      <c r="K495" s="54"/>
      <c r="L495" s="54"/>
      <c r="M495" s="54"/>
      <c r="N495" s="54">
        <f t="shared" si="28"/>
        <v>500115.69057731563</v>
      </c>
      <c r="O495" s="60"/>
    </row>
    <row r="496" spans="1:15" x14ac:dyDescent="0.2">
      <c r="A496" s="52">
        <f t="shared" si="29"/>
        <v>2048</v>
      </c>
      <c r="B496" s="52">
        <f t="shared" si="30"/>
        <v>3</v>
      </c>
      <c r="C496" s="54">
        <v>90782.995282854288</v>
      </c>
      <c r="D496" s="54"/>
      <c r="E496" s="76">
        <v>421248.12438740785</v>
      </c>
      <c r="F496" s="54">
        <f t="shared" si="31"/>
        <v>0</v>
      </c>
      <c r="G496" s="54">
        <v>0</v>
      </c>
      <c r="H496" s="54"/>
      <c r="I496" s="54"/>
      <c r="J496" s="54"/>
      <c r="K496" s="54"/>
      <c r="L496" s="54"/>
      <c r="M496" s="54"/>
      <c r="N496" s="54">
        <f t="shared" si="28"/>
        <v>512031.11967026215</v>
      </c>
      <c r="O496" s="60"/>
    </row>
    <row r="497" spans="1:15" x14ac:dyDescent="0.2">
      <c r="A497" s="52">
        <f t="shared" si="29"/>
        <v>2048</v>
      </c>
      <c r="B497" s="52">
        <f t="shared" si="30"/>
        <v>4</v>
      </c>
      <c r="C497" s="54">
        <v>95168.065137551879</v>
      </c>
      <c r="D497" s="54"/>
      <c r="E497" s="76">
        <v>425648.67061189638</v>
      </c>
      <c r="F497" s="54">
        <f t="shared" si="31"/>
        <v>0</v>
      </c>
      <c r="G497" s="54">
        <v>0</v>
      </c>
      <c r="H497" s="54"/>
      <c r="I497" s="54"/>
      <c r="J497" s="54"/>
      <c r="K497" s="54"/>
      <c r="L497" s="54"/>
      <c r="M497" s="54"/>
      <c r="N497" s="54">
        <f t="shared" si="28"/>
        <v>520816.73574944824</v>
      </c>
      <c r="O497" s="60"/>
    </row>
    <row r="498" spans="1:15" x14ac:dyDescent="0.2">
      <c r="A498" s="52">
        <f t="shared" si="29"/>
        <v>2048</v>
      </c>
      <c r="B498" s="52">
        <f t="shared" si="30"/>
        <v>5</v>
      </c>
      <c r="C498" s="54">
        <v>108847.47108478413</v>
      </c>
      <c r="D498" s="54"/>
      <c r="E498" s="76">
        <v>457981.04492872278</v>
      </c>
      <c r="F498" s="54">
        <f t="shared" si="31"/>
        <v>0</v>
      </c>
      <c r="G498" s="54">
        <v>0</v>
      </c>
      <c r="H498" s="54"/>
      <c r="I498" s="54"/>
      <c r="J498" s="54"/>
      <c r="K498" s="54"/>
      <c r="L498" s="54"/>
      <c r="M498" s="54"/>
      <c r="N498" s="54">
        <f t="shared" si="28"/>
        <v>566828.51601350692</v>
      </c>
      <c r="O498" s="60"/>
    </row>
    <row r="499" spans="1:15" x14ac:dyDescent="0.2">
      <c r="A499" s="52">
        <f t="shared" si="29"/>
        <v>2048</v>
      </c>
      <c r="B499" s="52">
        <f t="shared" si="30"/>
        <v>6</v>
      </c>
      <c r="C499" s="54">
        <v>118516.0632112508</v>
      </c>
      <c r="D499" s="54"/>
      <c r="E499" s="76">
        <v>472497.45363603253</v>
      </c>
      <c r="F499" s="54">
        <f t="shared" si="31"/>
        <v>0</v>
      </c>
      <c r="G499" s="54">
        <v>0</v>
      </c>
      <c r="H499" s="54"/>
      <c r="I499" s="54"/>
      <c r="J499" s="54"/>
      <c r="K499" s="54"/>
      <c r="L499" s="54"/>
      <c r="M499" s="54"/>
      <c r="N499" s="54">
        <f t="shared" si="28"/>
        <v>591013.51684728335</v>
      </c>
      <c r="O499" s="60"/>
    </row>
    <row r="500" spans="1:15" x14ac:dyDescent="0.2">
      <c r="A500" s="52">
        <f t="shared" si="29"/>
        <v>2048</v>
      </c>
      <c r="B500" s="52">
        <f t="shared" si="30"/>
        <v>7</v>
      </c>
      <c r="C500" s="54">
        <v>129200.96888501813</v>
      </c>
      <c r="D500" s="54"/>
      <c r="E500" s="76">
        <v>483889.87281071517</v>
      </c>
      <c r="F500" s="54">
        <f t="shared" si="31"/>
        <v>0</v>
      </c>
      <c r="G500" s="54">
        <v>0</v>
      </c>
      <c r="H500" s="54"/>
      <c r="I500" s="54"/>
      <c r="J500" s="54"/>
      <c r="K500" s="54"/>
      <c r="L500" s="54"/>
      <c r="M500" s="54"/>
      <c r="N500" s="54">
        <f t="shared" si="28"/>
        <v>613090.84169573325</v>
      </c>
      <c r="O500" s="60"/>
    </row>
    <row r="501" spans="1:15" x14ac:dyDescent="0.2">
      <c r="A501" s="52">
        <f t="shared" si="29"/>
        <v>2048</v>
      </c>
      <c r="B501" s="52">
        <f t="shared" si="30"/>
        <v>8</v>
      </c>
      <c r="C501" s="54">
        <v>128209.09204477943</v>
      </c>
      <c r="D501" s="54"/>
      <c r="E501" s="76">
        <v>482931.05743589706</v>
      </c>
      <c r="F501" s="54">
        <f t="shared" si="31"/>
        <v>0</v>
      </c>
      <c r="G501" s="54">
        <v>0</v>
      </c>
      <c r="H501" s="54"/>
      <c r="I501" s="54"/>
      <c r="J501" s="54"/>
      <c r="K501" s="54"/>
      <c r="L501" s="54"/>
      <c r="M501" s="54"/>
      <c r="N501" s="54">
        <f t="shared" si="28"/>
        <v>611140.14948067651</v>
      </c>
      <c r="O501" s="60"/>
    </row>
    <row r="502" spans="1:15" x14ac:dyDescent="0.2">
      <c r="A502" s="52">
        <f t="shared" si="29"/>
        <v>2048</v>
      </c>
      <c r="B502" s="52">
        <f t="shared" si="30"/>
        <v>9</v>
      </c>
      <c r="C502" s="54">
        <v>109799.0680976164</v>
      </c>
      <c r="D502" s="54"/>
      <c r="E502" s="76">
        <v>466868.34321435902</v>
      </c>
      <c r="F502" s="54">
        <f t="shared" si="31"/>
        <v>0</v>
      </c>
      <c r="G502" s="54">
        <v>0</v>
      </c>
      <c r="H502" s="54"/>
      <c r="I502" s="54"/>
      <c r="J502" s="54"/>
      <c r="K502" s="54"/>
      <c r="L502" s="54"/>
      <c r="M502" s="54"/>
      <c r="N502" s="54">
        <f t="shared" si="28"/>
        <v>576667.41131197545</v>
      </c>
      <c r="O502" s="60"/>
    </row>
    <row r="503" spans="1:15" x14ac:dyDescent="0.2">
      <c r="A503" s="52">
        <f t="shared" si="29"/>
        <v>2048</v>
      </c>
      <c r="B503" s="52">
        <f t="shared" si="30"/>
        <v>10</v>
      </c>
      <c r="C503" s="54">
        <v>101408.29453071275</v>
      </c>
      <c r="D503" s="54"/>
      <c r="E503" s="76">
        <v>443772.01188628213</v>
      </c>
      <c r="F503" s="54">
        <f t="shared" si="31"/>
        <v>0</v>
      </c>
      <c r="G503" s="54">
        <v>0</v>
      </c>
      <c r="H503" s="54"/>
      <c r="I503" s="54"/>
      <c r="J503" s="54"/>
      <c r="K503" s="54"/>
      <c r="L503" s="54"/>
      <c r="M503" s="54"/>
      <c r="N503" s="54">
        <f t="shared" si="28"/>
        <v>545180.30641699489</v>
      </c>
      <c r="O503" s="60"/>
    </row>
    <row r="504" spans="1:15" x14ac:dyDescent="0.2">
      <c r="A504" s="52">
        <f t="shared" si="29"/>
        <v>2048</v>
      </c>
      <c r="B504" s="52">
        <f t="shared" si="30"/>
        <v>11</v>
      </c>
      <c r="C504" s="54">
        <v>83728.572000038388</v>
      </c>
      <c r="D504" s="54"/>
      <c r="E504" s="76">
        <v>417279.04118139204</v>
      </c>
      <c r="F504" s="54">
        <f t="shared" si="31"/>
        <v>0</v>
      </c>
      <c r="G504" s="54">
        <v>0</v>
      </c>
      <c r="H504" s="54"/>
      <c r="I504" s="54"/>
      <c r="J504" s="54"/>
      <c r="K504" s="54"/>
      <c r="L504" s="54"/>
      <c r="M504" s="54"/>
      <c r="N504" s="54">
        <f t="shared" si="28"/>
        <v>501007.61318143044</v>
      </c>
      <c r="O504" s="60"/>
    </row>
    <row r="505" spans="1:15" x14ac:dyDescent="0.2">
      <c r="A505" s="52">
        <f t="shared" si="29"/>
        <v>2048</v>
      </c>
      <c r="B505" s="52">
        <f t="shared" si="30"/>
        <v>12</v>
      </c>
      <c r="C505" s="54">
        <v>86168.108405791194</v>
      </c>
      <c r="D505" s="54"/>
      <c r="E505" s="76">
        <v>427261.54367791512</v>
      </c>
      <c r="F505" s="54">
        <f t="shared" si="31"/>
        <v>0</v>
      </c>
      <c r="G505" s="54">
        <v>0</v>
      </c>
      <c r="H505" s="54"/>
      <c r="I505" s="54"/>
      <c r="J505" s="54"/>
      <c r="K505" s="54"/>
      <c r="L505" s="54"/>
      <c r="M505" s="54"/>
      <c r="N505" s="54">
        <f t="shared" si="28"/>
        <v>513429.65208370634</v>
      </c>
      <c r="O505" s="60"/>
    </row>
    <row r="506" spans="1:15" x14ac:dyDescent="0.2">
      <c r="A506" s="52">
        <f t="shared" si="29"/>
        <v>2049</v>
      </c>
      <c r="B506" s="52">
        <f t="shared" si="30"/>
        <v>1</v>
      </c>
      <c r="C506" s="54">
        <v>86191.835220528519</v>
      </c>
      <c r="D506" s="54"/>
      <c r="E506" s="76">
        <v>451512.7689682059</v>
      </c>
      <c r="F506" s="54">
        <f t="shared" si="31"/>
        <v>0</v>
      </c>
      <c r="G506" s="54">
        <v>0</v>
      </c>
      <c r="H506" s="54"/>
      <c r="I506" s="54"/>
      <c r="J506" s="54"/>
      <c r="K506" s="54"/>
      <c r="L506" s="54"/>
      <c r="M506" s="54"/>
      <c r="N506" s="54">
        <f t="shared" si="28"/>
        <v>537704.60418873443</v>
      </c>
      <c r="O506" s="60"/>
    </row>
    <row r="507" spans="1:15" x14ac:dyDescent="0.2">
      <c r="A507" s="52">
        <f t="shared" si="29"/>
        <v>2049</v>
      </c>
      <c r="B507" s="52">
        <f t="shared" si="30"/>
        <v>2</v>
      </c>
      <c r="C507" s="54">
        <v>81636.86906331584</v>
      </c>
      <c r="D507" s="54"/>
      <c r="E507" s="76">
        <v>423862.54581323732</v>
      </c>
      <c r="F507" s="54">
        <f t="shared" si="31"/>
        <v>0</v>
      </c>
      <c r="G507" s="54">
        <v>0</v>
      </c>
      <c r="H507" s="54"/>
      <c r="I507" s="54"/>
      <c r="J507" s="54"/>
      <c r="K507" s="54"/>
      <c r="L507" s="54"/>
      <c r="M507" s="54"/>
      <c r="N507" s="54">
        <f t="shared" si="28"/>
        <v>505499.41487655317</v>
      </c>
      <c r="O507" s="60"/>
    </row>
    <row r="508" spans="1:15" x14ac:dyDescent="0.2">
      <c r="A508" s="52">
        <f t="shared" si="29"/>
        <v>2049</v>
      </c>
      <c r="B508" s="52">
        <f t="shared" si="30"/>
        <v>3</v>
      </c>
      <c r="C508" s="54">
        <v>91927.660902969365</v>
      </c>
      <c r="D508" s="54"/>
      <c r="E508" s="76">
        <v>425545.10616519779</v>
      </c>
      <c r="F508" s="54">
        <f t="shared" si="31"/>
        <v>0</v>
      </c>
      <c r="G508" s="54">
        <v>0</v>
      </c>
      <c r="H508" s="54"/>
      <c r="I508" s="54"/>
      <c r="J508" s="54"/>
      <c r="K508" s="54"/>
      <c r="L508" s="54"/>
      <c r="M508" s="54"/>
      <c r="N508" s="54">
        <f t="shared" si="28"/>
        <v>517472.76706816716</v>
      </c>
      <c r="O508" s="60"/>
    </row>
    <row r="509" spans="1:15" x14ac:dyDescent="0.2">
      <c r="A509" s="52">
        <f t="shared" si="29"/>
        <v>2049</v>
      </c>
      <c r="B509" s="52">
        <f t="shared" si="30"/>
        <v>4</v>
      </c>
      <c r="C509" s="54">
        <v>96368.021274231607</v>
      </c>
      <c r="D509" s="54"/>
      <c r="E509" s="76">
        <v>429884.15470535005</v>
      </c>
      <c r="F509" s="54">
        <f t="shared" si="31"/>
        <v>0</v>
      </c>
      <c r="G509" s="54">
        <v>0</v>
      </c>
      <c r="H509" s="54"/>
      <c r="I509" s="54"/>
      <c r="J509" s="54"/>
      <c r="K509" s="54"/>
      <c r="L509" s="54"/>
      <c r="M509" s="54"/>
      <c r="N509" s="54">
        <f t="shared" si="28"/>
        <v>526252.17597958166</v>
      </c>
      <c r="O509" s="60"/>
    </row>
    <row r="510" spans="1:15" x14ac:dyDescent="0.2">
      <c r="A510" s="52">
        <f t="shared" si="29"/>
        <v>2049</v>
      </c>
      <c r="B510" s="52">
        <f t="shared" si="30"/>
        <v>5</v>
      </c>
      <c r="C510" s="54">
        <v>110219.90826422529</v>
      </c>
      <c r="D510" s="54"/>
      <c r="E510" s="76">
        <v>462166.08768136782</v>
      </c>
      <c r="F510" s="54">
        <f t="shared" si="31"/>
        <v>0</v>
      </c>
      <c r="G510" s="54">
        <v>0</v>
      </c>
      <c r="H510" s="54"/>
      <c r="I510" s="54"/>
      <c r="J510" s="54"/>
      <c r="K510" s="54"/>
      <c r="L510" s="54"/>
      <c r="M510" s="54"/>
      <c r="N510" s="54">
        <f t="shared" si="28"/>
        <v>572385.99594559311</v>
      </c>
      <c r="O510" s="60"/>
    </row>
    <row r="511" spans="1:15" x14ac:dyDescent="0.2">
      <c r="A511" s="52">
        <f t="shared" si="29"/>
        <v>2049</v>
      </c>
      <c r="B511" s="52">
        <f t="shared" si="30"/>
        <v>6</v>
      </c>
      <c r="C511" s="54">
        <v>120010.40984044736</v>
      </c>
      <c r="D511" s="54"/>
      <c r="E511" s="76">
        <v>476728.196012592</v>
      </c>
      <c r="F511" s="54">
        <f t="shared" si="31"/>
        <v>0</v>
      </c>
      <c r="G511" s="54">
        <v>0</v>
      </c>
      <c r="H511" s="54"/>
      <c r="I511" s="54"/>
      <c r="J511" s="54"/>
      <c r="K511" s="54"/>
      <c r="L511" s="54"/>
      <c r="M511" s="54"/>
      <c r="N511" s="54">
        <f t="shared" si="28"/>
        <v>596738.60585303931</v>
      </c>
      <c r="O511" s="60"/>
    </row>
    <row r="512" spans="1:15" x14ac:dyDescent="0.2">
      <c r="A512" s="52">
        <f t="shared" si="29"/>
        <v>2049</v>
      </c>
      <c r="B512" s="52">
        <f t="shared" si="30"/>
        <v>7</v>
      </c>
      <c r="C512" s="54">
        <v>130830.03946929931</v>
      </c>
      <c r="D512" s="54"/>
      <c r="E512" s="76">
        <v>488158.00574177282</v>
      </c>
      <c r="F512" s="54">
        <f t="shared" si="31"/>
        <v>0</v>
      </c>
      <c r="G512" s="54">
        <v>0</v>
      </c>
      <c r="H512" s="54"/>
      <c r="I512" s="54"/>
      <c r="J512" s="54"/>
      <c r="K512" s="54"/>
      <c r="L512" s="54"/>
      <c r="M512" s="54"/>
      <c r="N512" s="54">
        <f t="shared" si="28"/>
        <v>618988.04521107208</v>
      </c>
      <c r="O512" s="60"/>
    </row>
    <row r="513" spans="1:15" x14ac:dyDescent="0.2">
      <c r="A513" s="52">
        <f t="shared" si="29"/>
        <v>2049</v>
      </c>
      <c r="B513" s="52">
        <f t="shared" si="30"/>
        <v>8</v>
      </c>
      <c r="C513" s="54">
        <v>129825.6562415497</v>
      </c>
      <c r="D513" s="54"/>
      <c r="E513" s="76">
        <v>487191.75544985896</v>
      </c>
      <c r="F513" s="54">
        <f t="shared" si="31"/>
        <v>0</v>
      </c>
      <c r="G513" s="54">
        <v>0</v>
      </c>
      <c r="H513" s="54"/>
      <c r="I513" s="54"/>
      <c r="J513" s="54"/>
      <c r="K513" s="54"/>
      <c r="L513" s="54"/>
      <c r="M513" s="54"/>
      <c r="N513" s="54">
        <f t="shared" si="28"/>
        <v>617017.4116914086</v>
      </c>
      <c r="O513" s="60"/>
    </row>
    <row r="514" spans="1:15" x14ac:dyDescent="0.2">
      <c r="A514" s="52">
        <f t="shared" si="29"/>
        <v>2049</v>
      </c>
      <c r="B514" s="52">
        <f t="shared" si="30"/>
        <v>9</v>
      </c>
      <c r="C514" s="54">
        <v>111183.50378384181</v>
      </c>
      <c r="D514" s="54"/>
      <c r="E514" s="76">
        <v>471180.83341638785</v>
      </c>
      <c r="F514" s="54">
        <f t="shared" si="31"/>
        <v>0</v>
      </c>
      <c r="G514" s="54">
        <v>0</v>
      </c>
      <c r="H514" s="54"/>
      <c r="I514" s="54"/>
      <c r="J514" s="54"/>
      <c r="K514" s="54"/>
      <c r="L514" s="54"/>
      <c r="M514" s="54"/>
      <c r="N514" s="54">
        <f t="shared" si="28"/>
        <v>582364.33720022964</v>
      </c>
      <c r="O514" s="60"/>
    </row>
    <row r="515" spans="1:15" x14ac:dyDescent="0.2">
      <c r="A515" s="52">
        <f t="shared" si="29"/>
        <v>2049</v>
      </c>
      <c r="B515" s="52">
        <f t="shared" si="30"/>
        <v>10</v>
      </c>
      <c r="C515" s="54">
        <v>102686.93253975998</v>
      </c>
      <c r="D515" s="54"/>
      <c r="E515" s="76">
        <v>448200.98354045209</v>
      </c>
      <c r="F515" s="54">
        <f t="shared" si="31"/>
        <v>0</v>
      </c>
      <c r="G515" s="54">
        <v>0</v>
      </c>
      <c r="H515" s="54"/>
      <c r="I515" s="54"/>
      <c r="J515" s="54"/>
      <c r="K515" s="54"/>
      <c r="L515" s="54"/>
      <c r="M515" s="54"/>
      <c r="N515" s="54">
        <f t="shared" si="28"/>
        <v>550887.9160802121</v>
      </c>
      <c r="O515" s="60"/>
    </row>
    <row r="516" spans="1:15" x14ac:dyDescent="0.2">
      <c r="A516" s="52">
        <f t="shared" si="29"/>
        <v>2049</v>
      </c>
      <c r="B516" s="52">
        <f t="shared" si="30"/>
        <v>11</v>
      </c>
      <c r="C516" s="54">
        <v>84784.289730998469</v>
      </c>
      <c r="D516" s="54"/>
      <c r="E516" s="76">
        <v>421948.08086231287</v>
      </c>
      <c r="F516" s="54">
        <f t="shared" si="31"/>
        <v>0</v>
      </c>
      <c r="G516" s="54">
        <v>0</v>
      </c>
      <c r="H516" s="54"/>
      <c r="I516" s="54"/>
      <c r="J516" s="54"/>
      <c r="K516" s="54"/>
      <c r="L516" s="54"/>
      <c r="M516" s="54"/>
      <c r="N516" s="54">
        <f t="shared" si="28"/>
        <v>506732.37059331132</v>
      </c>
      <c r="O516" s="60"/>
    </row>
    <row r="517" spans="1:15" x14ac:dyDescent="0.2">
      <c r="A517" s="52">
        <f t="shared" si="29"/>
        <v>2049</v>
      </c>
      <c r="B517" s="52">
        <f t="shared" si="30"/>
        <v>12</v>
      </c>
      <c r="C517" s="54">
        <v>87254.585789965859</v>
      </c>
      <c r="D517" s="54"/>
      <c r="E517" s="76">
        <v>432067.49279842799</v>
      </c>
      <c r="F517" s="54">
        <f t="shared" si="31"/>
        <v>0</v>
      </c>
      <c r="G517" s="54">
        <v>0</v>
      </c>
      <c r="H517" s="54"/>
      <c r="I517" s="54"/>
      <c r="J517" s="54"/>
      <c r="K517" s="54"/>
      <c r="L517" s="54"/>
      <c r="M517" s="54"/>
      <c r="N517" s="54">
        <f t="shared" si="28"/>
        <v>519322.07858839387</v>
      </c>
      <c r="O517" s="60"/>
    </row>
    <row r="518" spans="1:15" x14ac:dyDescent="0.2">
      <c r="A518" s="52">
        <f t="shared" si="29"/>
        <v>2050</v>
      </c>
      <c r="B518" s="52">
        <f t="shared" si="30"/>
        <v>1</v>
      </c>
      <c r="C518" s="54">
        <v>87278.611771623458</v>
      </c>
      <c r="D518" s="54"/>
      <c r="E518" s="76">
        <v>455935.67850455799</v>
      </c>
      <c r="F518" s="54">
        <f t="shared" si="31"/>
        <v>0</v>
      </c>
      <c r="G518" s="54">
        <v>0</v>
      </c>
      <c r="H518" s="54"/>
      <c r="I518" s="54"/>
      <c r="J518" s="54"/>
      <c r="K518" s="54"/>
      <c r="L518" s="54"/>
      <c r="M518" s="54"/>
      <c r="N518" s="54">
        <f t="shared" si="28"/>
        <v>543214.29027618142</v>
      </c>
      <c r="O518" s="60"/>
    </row>
    <row r="519" spans="1:15" x14ac:dyDescent="0.2">
      <c r="A519" s="52">
        <f t="shared" si="29"/>
        <v>2050</v>
      </c>
      <c r="B519" s="52">
        <f t="shared" si="30"/>
        <v>2</v>
      </c>
      <c r="C519" s="54">
        <v>82666.212907495719</v>
      </c>
      <c r="D519" s="54"/>
      <c r="E519" s="76">
        <v>428275.2086019484</v>
      </c>
      <c r="F519" s="54">
        <f t="shared" si="31"/>
        <v>0</v>
      </c>
      <c r="G519" s="54">
        <v>0</v>
      </c>
      <c r="H519" s="54"/>
      <c r="I519" s="54"/>
      <c r="J519" s="54"/>
      <c r="K519" s="54"/>
      <c r="L519" s="54"/>
      <c r="M519" s="54"/>
      <c r="N519" s="54">
        <f t="shared" si="28"/>
        <v>510941.42150944413</v>
      </c>
      <c r="O519" s="60"/>
    </row>
    <row r="520" spans="1:15" x14ac:dyDescent="0.2">
      <c r="A520" s="52">
        <f t="shared" si="29"/>
        <v>2050</v>
      </c>
      <c r="B520" s="52">
        <f t="shared" si="30"/>
        <v>3</v>
      </c>
      <c r="C520" s="54">
        <v>93086.759395427885</v>
      </c>
      <c r="D520" s="54"/>
      <c r="E520" s="76">
        <v>429885.91971654288</v>
      </c>
      <c r="F520" s="54">
        <f t="shared" si="31"/>
        <v>0</v>
      </c>
      <c r="G520" s="54">
        <v>0</v>
      </c>
      <c r="H520" s="54"/>
      <c r="I520" s="54"/>
      <c r="J520" s="54"/>
      <c r="K520" s="54"/>
      <c r="L520" s="54"/>
      <c r="M520" s="54"/>
      <c r="N520" s="54">
        <f t="shared" si="28"/>
        <v>522972.67911197076</v>
      </c>
      <c r="O520" s="60"/>
    </row>
    <row r="521" spans="1:15" x14ac:dyDescent="0.2">
      <c r="A521" s="52">
        <f t="shared" si="29"/>
        <v>2050</v>
      </c>
      <c r="B521" s="52">
        <f t="shared" si="30"/>
        <v>4</v>
      </c>
      <c r="C521" s="54">
        <v>97583.107430922493</v>
      </c>
      <c r="D521" s="54"/>
      <c r="E521" s="76">
        <v>434161.78464993514</v>
      </c>
      <c r="F521" s="54">
        <f t="shared" si="31"/>
        <v>0</v>
      </c>
      <c r="G521" s="54">
        <v>0</v>
      </c>
      <c r="H521" s="54"/>
      <c r="I521" s="54"/>
      <c r="J521" s="54"/>
      <c r="K521" s="54"/>
      <c r="L521" s="54"/>
      <c r="M521" s="54"/>
      <c r="N521" s="54">
        <f t="shared" si="28"/>
        <v>531744.89208085765</v>
      </c>
      <c r="O521" s="60"/>
    </row>
    <row r="522" spans="1:15" x14ac:dyDescent="0.2">
      <c r="A522" s="52">
        <f t="shared" si="29"/>
        <v>2050</v>
      </c>
      <c r="B522" s="52">
        <f t="shared" si="30"/>
        <v>5</v>
      </c>
      <c r="C522" s="54">
        <v>111609.65024452898</v>
      </c>
      <c r="D522" s="54"/>
      <c r="E522" s="76">
        <v>466389.37346401461</v>
      </c>
      <c r="F522" s="54">
        <f t="shared" si="31"/>
        <v>0</v>
      </c>
      <c r="G522" s="54">
        <v>0</v>
      </c>
      <c r="H522" s="54"/>
      <c r="I522" s="54"/>
      <c r="J522" s="54"/>
      <c r="K522" s="54"/>
      <c r="L522" s="54"/>
      <c r="M522" s="54"/>
      <c r="N522" s="54">
        <f t="shared" si="28"/>
        <v>577999.02370854362</v>
      </c>
      <c r="O522" s="60"/>
    </row>
    <row r="523" spans="1:15" x14ac:dyDescent="0.2">
      <c r="A523" s="52">
        <f t="shared" si="29"/>
        <v>2050</v>
      </c>
      <c r="B523" s="52">
        <f t="shared" si="30"/>
        <v>6</v>
      </c>
      <c r="C523" s="54">
        <v>121523.59840370489</v>
      </c>
      <c r="D523" s="54"/>
      <c r="E523" s="76">
        <v>480996.8204579734</v>
      </c>
      <c r="F523" s="54">
        <f t="shared" si="31"/>
        <v>0</v>
      </c>
      <c r="G523" s="54">
        <v>0</v>
      </c>
      <c r="H523" s="54"/>
      <c r="I523" s="54"/>
      <c r="J523" s="54"/>
      <c r="K523" s="54"/>
      <c r="L523" s="54"/>
      <c r="M523" s="54"/>
      <c r="N523" s="54">
        <f t="shared" si="28"/>
        <v>602520.41886167834</v>
      </c>
      <c r="O523" s="60"/>
    </row>
    <row r="524" spans="1:15" x14ac:dyDescent="0.2">
      <c r="A524" s="52">
        <f t="shared" si="29"/>
        <v>2050</v>
      </c>
      <c r="B524" s="52">
        <f t="shared" si="30"/>
        <v>7</v>
      </c>
      <c r="C524" s="54">
        <v>132479.65069651432</v>
      </c>
      <c r="D524" s="54"/>
      <c r="E524" s="76">
        <v>492463.78558329662</v>
      </c>
      <c r="F524" s="54">
        <f t="shared" si="31"/>
        <v>0</v>
      </c>
      <c r="G524" s="54">
        <v>0</v>
      </c>
      <c r="H524" s="54"/>
      <c r="I524" s="54"/>
      <c r="J524" s="54"/>
      <c r="K524" s="54"/>
      <c r="L524" s="54"/>
      <c r="M524" s="54"/>
      <c r="N524" s="54">
        <f t="shared" si="28"/>
        <v>624943.43627981097</v>
      </c>
      <c r="O524" s="60"/>
    </row>
    <row r="525" spans="1:15" x14ac:dyDescent="0.2">
      <c r="A525" s="52">
        <f t="shared" si="29"/>
        <v>2050</v>
      </c>
      <c r="B525" s="52">
        <f t="shared" si="30"/>
        <v>8</v>
      </c>
      <c r="C525" s="54">
        <v>131462.60339057868</v>
      </c>
      <c r="D525" s="54"/>
      <c r="E525" s="76">
        <v>491490.04381400993</v>
      </c>
      <c r="F525" s="54">
        <f t="shared" si="31"/>
        <v>0</v>
      </c>
      <c r="G525" s="54">
        <v>0</v>
      </c>
      <c r="H525" s="54"/>
      <c r="I525" s="54"/>
      <c r="J525" s="54"/>
      <c r="K525" s="54"/>
      <c r="L525" s="54"/>
      <c r="M525" s="54"/>
      <c r="N525" s="54">
        <f t="shared" si="28"/>
        <v>622952.64720458863</v>
      </c>
      <c r="O525" s="60"/>
    </row>
    <row r="526" spans="1:15" x14ac:dyDescent="0.2">
      <c r="A526" s="52">
        <f t="shared" si="29"/>
        <v>2050</v>
      </c>
      <c r="B526" s="52">
        <f t="shared" si="30"/>
        <v>9</v>
      </c>
      <c r="C526" s="54">
        <v>112585.39555783283</v>
      </c>
      <c r="D526" s="54"/>
      <c r="E526" s="76">
        <v>475533.15834273002</v>
      </c>
      <c r="F526" s="54">
        <f t="shared" si="31"/>
        <v>0</v>
      </c>
      <c r="G526" s="54">
        <v>0</v>
      </c>
      <c r="H526" s="54"/>
      <c r="I526" s="54"/>
      <c r="J526" s="54"/>
      <c r="K526" s="54"/>
      <c r="L526" s="54"/>
      <c r="M526" s="54"/>
      <c r="N526" s="54">
        <f t="shared" si="28"/>
        <v>588118.55390056281</v>
      </c>
      <c r="O526" s="60"/>
    </row>
    <row r="527" spans="1:15" x14ac:dyDescent="0.2">
      <c r="A527" s="52">
        <f t="shared" si="29"/>
        <v>2050</v>
      </c>
      <c r="B527" s="52">
        <f t="shared" si="30"/>
        <v>10</v>
      </c>
      <c r="C527" s="54">
        <v>103981.69265366801</v>
      </c>
      <c r="D527" s="54"/>
      <c r="E527" s="76">
        <v>452674.15759898291</v>
      </c>
      <c r="F527" s="54">
        <f t="shared" si="31"/>
        <v>0</v>
      </c>
      <c r="G527" s="54">
        <v>0</v>
      </c>
      <c r="H527" s="54"/>
      <c r="I527" s="54"/>
      <c r="J527" s="54"/>
      <c r="K527" s="54"/>
      <c r="L527" s="54"/>
      <c r="M527" s="54"/>
      <c r="N527" s="54">
        <f t="shared" ref="N527:N590" si="32">SUM(C527:K527)</f>
        <v>556655.85025265091</v>
      </c>
      <c r="O527" s="60"/>
    </row>
    <row r="528" spans="1:15" x14ac:dyDescent="0.2">
      <c r="A528" s="52">
        <f t="shared" si="29"/>
        <v>2050</v>
      </c>
      <c r="B528" s="52">
        <f t="shared" si="30"/>
        <v>11</v>
      </c>
      <c r="C528" s="54">
        <v>85853.318807188029</v>
      </c>
      <c r="D528" s="54"/>
      <c r="E528" s="76">
        <v>426669.36359737872</v>
      </c>
      <c r="F528" s="54">
        <f t="shared" si="31"/>
        <v>0</v>
      </c>
      <c r="G528" s="54">
        <v>0</v>
      </c>
      <c r="H528" s="54"/>
      <c r="I528" s="54"/>
      <c r="J528" s="54"/>
      <c r="K528" s="54"/>
      <c r="L528" s="54"/>
      <c r="M528" s="54"/>
      <c r="N528" s="54">
        <f t="shared" si="32"/>
        <v>512522.68240456673</v>
      </c>
      <c r="O528" s="60"/>
    </row>
    <row r="529" spans="1:15" x14ac:dyDescent="0.2">
      <c r="A529" s="52">
        <f t="shared" si="29"/>
        <v>2050</v>
      </c>
      <c r="B529" s="52">
        <f t="shared" si="30"/>
        <v>12</v>
      </c>
      <c r="C529" s="54">
        <v>88354.762362020614</v>
      </c>
      <c r="D529" s="54"/>
      <c r="E529" s="76">
        <v>436927.50048632361</v>
      </c>
      <c r="F529" s="54">
        <f t="shared" si="31"/>
        <v>0</v>
      </c>
      <c r="G529" s="54">
        <v>0</v>
      </c>
      <c r="H529" s="54"/>
      <c r="I529" s="54"/>
      <c r="J529" s="54"/>
      <c r="K529" s="54"/>
      <c r="L529" s="54"/>
      <c r="M529" s="54"/>
      <c r="N529" s="54">
        <f t="shared" si="32"/>
        <v>525282.26284834417</v>
      </c>
      <c r="O529" s="60"/>
    </row>
    <row r="530" spans="1:15" x14ac:dyDescent="0.2">
      <c r="A530" s="52">
        <f t="shared" si="29"/>
        <v>2051</v>
      </c>
      <c r="B530" s="52">
        <f t="shared" si="30"/>
        <v>1</v>
      </c>
      <c r="C530" s="54">
        <v>88379.091282737616</v>
      </c>
      <c r="D530" s="54"/>
      <c r="E530" s="76">
        <v>460401.913789618</v>
      </c>
      <c r="F530" s="54">
        <f t="shared" si="31"/>
        <v>0</v>
      </c>
      <c r="G530" s="54">
        <v>0</v>
      </c>
      <c r="H530" s="54"/>
      <c r="I530" s="54"/>
      <c r="J530" s="54"/>
      <c r="K530" s="54"/>
      <c r="L530" s="54"/>
      <c r="M530" s="54"/>
      <c r="N530" s="54">
        <f t="shared" si="32"/>
        <v>548781.00507235562</v>
      </c>
      <c r="O530" s="60"/>
    </row>
    <row r="531" spans="1:15" x14ac:dyDescent="0.2">
      <c r="A531" s="52">
        <f t="shared" si="29"/>
        <v>2051</v>
      </c>
      <c r="B531" s="52">
        <f t="shared" si="30"/>
        <v>2</v>
      </c>
      <c r="C531" s="54">
        <v>83708.535553554058</v>
      </c>
      <c r="D531" s="54"/>
      <c r="E531" s="76">
        <v>432733.80985132133</v>
      </c>
      <c r="F531" s="54">
        <f t="shared" si="31"/>
        <v>0</v>
      </c>
      <c r="G531" s="54">
        <v>0</v>
      </c>
      <c r="H531" s="54"/>
      <c r="I531" s="54"/>
      <c r="J531" s="54"/>
      <c r="K531" s="54"/>
      <c r="L531" s="54"/>
      <c r="M531" s="54"/>
      <c r="N531" s="54">
        <f t="shared" si="32"/>
        <v>516442.34540487541</v>
      </c>
      <c r="O531" s="60"/>
    </row>
    <row r="532" spans="1:15" x14ac:dyDescent="0.2">
      <c r="A532" s="52">
        <f t="shared" si="29"/>
        <v>2051</v>
      </c>
      <c r="B532" s="52">
        <f t="shared" si="30"/>
        <v>3</v>
      </c>
      <c r="C532" s="54">
        <v>94260.472741587917</v>
      </c>
      <c r="D532" s="54"/>
      <c r="E532" s="76">
        <v>434271.0121516409</v>
      </c>
      <c r="F532" s="54">
        <f t="shared" si="31"/>
        <v>0</v>
      </c>
      <c r="G532" s="54">
        <v>0</v>
      </c>
      <c r="H532" s="54"/>
      <c r="I532" s="54"/>
      <c r="J532" s="54"/>
      <c r="K532" s="54"/>
      <c r="L532" s="54"/>
      <c r="M532" s="54"/>
      <c r="N532" s="54">
        <f t="shared" si="32"/>
        <v>528531.48489322886</v>
      </c>
      <c r="O532" s="60"/>
    </row>
    <row r="533" spans="1:15" x14ac:dyDescent="0.2">
      <c r="A533" s="52">
        <f t="shared" si="29"/>
        <v>2051</v>
      </c>
      <c r="B533" s="52">
        <f t="shared" si="30"/>
        <v>4</v>
      </c>
      <c r="C533" s="54">
        <v>98813.514379185712</v>
      </c>
      <c r="D533" s="54"/>
      <c r="E533" s="76">
        <v>438481.97982457705</v>
      </c>
      <c r="F533" s="54">
        <f t="shared" si="31"/>
        <v>0</v>
      </c>
      <c r="G533" s="54">
        <v>0</v>
      </c>
      <c r="H533" s="54"/>
      <c r="I533" s="54"/>
      <c r="J533" s="54"/>
      <c r="K533" s="54"/>
      <c r="L533" s="54"/>
      <c r="M533" s="54"/>
      <c r="N533" s="54">
        <f t="shared" si="32"/>
        <v>537295.49420376273</v>
      </c>
      <c r="O533" s="60"/>
    </row>
    <row r="534" spans="1:15" x14ac:dyDescent="0.2">
      <c r="A534" s="52">
        <f t="shared" si="29"/>
        <v>2051</v>
      </c>
      <c r="B534" s="52">
        <f t="shared" si="30"/>
        <v>5</v>
      </c>
      <c r="C534" s="54">
        <v>113016.91521865687</v>
      </c>
      <c r="D534" s="54"/>
      <c r="E534" s="76">
        <v>470651.25174247043</v>
      </c>
      <c r="F534" s="54">
        <f t="shared" si="31"/>
        <v>0</v>
      </c>
      <c r="G534" s="54">
        <v>0</v>
      </c>
      <c r="H534" s="54"/>
      <c r="I534" s="54"/>
      <c r="J534" s="54"/>
      <c r="K534" s="54"/>
      <c r="L534" s="54"/>
      <c r="M534" s="54"/>
      <c r="N534" s="54">
        <f t="shared" si="32"/>
        <v>583668.16696112731</v>
      </c>
      <c r="O534" s="60"/>
    </row>
    <row r="535" spans="1:15" x14ac:dyDescent="0.2">
      <c r="A535" s="52">
        <f t="shared" si="29"/>
        <v>2051</v>
      </c>
      <c r="B535" s="52">
        <f t="shared" si="30"/>
        <v>6</v>
      </c>
      <c r="C535" s="54">
        <v>123055.86647540687</v>
      </c>
      <c r="D535" s="54"/>
      <c r="E535" s="76">
        <v>485303.66616823513</v>
      </c>
      <c r="F535" s="54">
        <f t="shared" si="31"/>
        <v>0</v>
      </c>
      <c r="G535" s="54">
        <v>0</v>
      </c>
      <c r="H535" s="54"/>
      <c r="I535" s="54"/>
      <c r="J535" s="54"/>
      <c r="K535" s="54"/>
      <c r="L535" s="54"/>
      <c r="M535" s="54"/>
      <c r="N535" s="54">
        <f t="shared" si="32"/>
        <v>608359.53264364204</v>
      </c>
      <c r="O535" s="60"/>
    </row>
    <row r="536" spans="1:15" x14ac:dyDescent="0.2">
      <c r="A536" s="52">
        <f t="shared" si="29"/>
        <v>2051</v>
      </c>
      <c r="B536" s="52">
        <f t="shared" si="30"/>
        <v>7</v>
      </c>
      <c r="C536" s="54">
        <v>134150.06155974558</v>
      </c>
      <c r="D536" s="54"/>
      <c r="E536" s="76">
        <v>496807.54439848388</v>
      </c>
      <c r="F536" s="54">
        <f t="shared" si="31"/>
        <v>0</v>
      </c>
      <c r="G536" s="54">
        <v>0</v>
      </c>
      <c r="H536" s="54"/>
      <c r="I536" s="54"/>
      <c r="J536" s="54"/>
      <c r="K536" s="54"/>
      <c r="L536" s="54"/>
      <c r="M536" s="54"/>
      <c r="N536" s="54">
        <f t="shared" si="32"/>
        <v>630957.6059582294</v>
      </c>
      <c r="O536" s="60"/>
    </row>
    <row r="537" spans="1:15" x14ac:dyDescent="0.2">
      <c r="A537" s="52">
        <f t="shared" si="29"/>
        <v>2051</v>
      </c>
      <c r="B537" s="52">
        <f t="shared" si="30"/>
        <v>8</v>
      </c>
      <c r="C537" s="54">
        <v>133120.19049665687</v>
      </c>
      <c r="D537" s="54"/>
      <c r="E537" s="76">
        <v>495826.25417223142</v>
      </c>
      <c r="F537" s="54">
        <f t="shared" si="31"/>
        <v>0</v>
      </c>
      <c r="G537" s="54">
        <v>0</v>
      </c>
      <c r="H537" s="54"/>
      <c r="I537" s="54"/>
      <c r="J537" s="54"/>
      <c r="K537" s="54"/>
      <c r="L537" s="54"/>
      <c r="M537" s="54"/>
      <c r="N537" s="54">
        <f t="shared" si="32"/>
        <v>628946.44466888835</v>
      </c>
      <c r="O537" s="60"/>
    </row>
    <row r="538" spans="1:15" x14ac:dyDescent="0.2">
      <c r="A538" s="52">
        <f t="shared" si="29"/>
        <v>2051</v>
      </c>
      <c r="B538" s="52">
        <f t="shared" si="30"/>
        <v>9</v>
      </c>
      <c r="C538" s="54">
        <v>114004.96352009909</v>
      </c>
      <c r="D538" s="54"/>
      <c r="E538" s="76">
        <v>479925.68594906479</v>
      </c>
      <c r="F538" s="54">
        <f t="shared" si="31"/>
        <v>0</v>
      </c>
      <c r="G538" s="54">
        <v>0</v>
      </c>
      <c r="H538" s="54"/>
      <c r="I538" s="54"/>
      <c r="J538" s="54"/>
      <c r="K538" s="54"/>
      <c r="L538" s="54"/>
      <c r="M538" s="54"/>
      <c r="N538" s="54">
        <f t="shared" si="32"/>
        <v>593930.64946916385</v>
      </c>
      <c r="O538" s="60"/>
    </row>
    <row r="539" spans="1:15" x14ac:dyDescent="0.2">
      <c r="A539" s="52">
        <f t="shared" ref="A539:A602" si="33">+A527+1</f>
        <v>2051</v>
      </c>
      <c r="B539" s="52">
        <f t="shared" ref="B539:B602" si="34">+B527</f>
        <v>10</v>
      </c>
      <c r="C539" s="54">
        <v>105292.7781530083</v>
      </c>
      <c r="D539" s="54"/>
      <c r="E539" s="76">
        <v>457191.97521451768</v>
      </c>
      <c r="F539" s="54">
        <f t="shared" ref="F539:F602" si="35">+F527</f>
        <v>0</v>
      </c>
      <c r="G539" s="54">
        <v>0</v>
      </c>
      <c r="H539" s="54"/>
      <c r="I539" s="54"/>
      <c r="J539" s="54"/>
      <c r="K539" s="54"/>
      <c r="L539" s="54"/>
      <c r="M539" s="54"/>
      <c r="N539" s="54">
        <f t="shared" si="32"/>
        <v>562484.75336752599</v>
      </c>
      <c r="O539" s="60"/>
    </row>
    <row r="540" spans="1:15" x14ac:dyDescent="0.2">
      <c r="A540" s="52">
        <f t="shared" si="33"/>
        <v>2051</v>
      </c>
      <c r="B540" s="52">
        <f t="shared" si="34"/>
        <v>11</v>
      </c>
      <c r="C540" s="54">
        <v>86935.827068841842</v>
      </c>
      <c r="D540" s="54"/>
      <c r="E540" s="76">
        <v>431443.47394720436</v>
      </c>
      <c r="F540" s="54">
        <f t="shared" si="35"/>
        <v>0</v>
      </c>
      <c r="G540" s="54">
        <v>0</v>
      </c>
      <c r="H540" s="54"/>
      <c r="I540" s="54"/>
      <c r="J540" s="54"/>
      <c r="K540" s="54"/>
      <c r="L540" s="54"/>
      <c r="M540" s="54"/>
      <c r="N540" s="54">
        <f t="shared" si="32"/>
        <v>518379.3010160462</v>
      </c>
      <c r="O540" s="60"/>
    </row>
    <row r="541" spans="1:15" x14ac:dyDescent="0.2">
      <c r="A541" s="52">
        <f t="shared" si="33"/>
        <v>2051</v>
      </c>
      <c r="B541" s="52">
        <f t="shared" si="34"/>
        <v>12</v>
      </c>
      <c r="C541" s="54">
        <v>89468.810852424867</v>
      </c>
      <c r="D541" s="54"/>
      <c r="E541" s="76">
        <v>441842.17480644706</v>
      </c>
      <c r="F541" s="54">
        <f t="shared" si="35"/>
        <v>0</v>
      </c>
      <c r="G541" s="54">
        <v>0</v>
      </c>
      <c r="H541" s="54"/>
      <c r="I541" s="54"/>
      <c r="J541" s="54"/>
      <c r="K541" s="54"/>
      <c r="L541" s="54"/>
      <c r="M541" s="54"/>
      <c r="N541" s="54">
        <f t="shared" si="32"/>
        <v>531310.98565887194</v>
      </c>
      <c r="O541" s="60"/>
    </row>
    <row r="542" spans="1:15" x14ac:dyDescent="0.2">
      <c r="A542" s="52">
        <f t="shared" si="33"/>
        <v>2052</v>
      </c>
      <c r="B542" s="52">
        <f t="shared" si="34"/>
        <v>1</v>
      </c>
      <c r="C542" s="54">
        <v>89493.446531902591</v>
      </c>
      <c r="D542" s="54"/>
      <c r="E542" s="76">
        <v>464911.89923190844</v>
      </c>
      <c r="F542" s="54">
        <f t="shared" si="35"/>
        <v>0</v>
      </c>
      <c r="G542" s="54">
        <v>0</v>
      </c>
      <c r="H542" s="54"/>
      <c r="I542" s="54"/>
      <c r="J542" s="54"/>
      <c r="K542" s="54"/>
      <c r="L542" s="54"/>
      <c r="M542" s="54"/>
      <c r="N542" s="54">
        <f t="shared" si="32"/>
        <v>554405.34576381103</v>
      </c>
      <c r="O542" s="60"/>
    </row>
    <row r="543" spans="1:15" x14ac:dyDescent="0.2">
      <c r="A543" s="52">
        <f t="shared" si="33"/>
        <v>2052</v>
      </c>
      <c r="B543" s="52">
        <f t="shared" si="34"/>
        <v>2</v>
      </c>
      <c r="C543" s="54">
        <v>84764.00064874941</v>
      </c>
      <c r="D543" s="54"/>
      <c r="E543" s="76">
        <v>437238.82780822628</v>
      </c>
      <c r="F543" s="54">
        <f t="shared" si="35"/>
        <v>0</v>
      </c>
      <c r="G543" s="54">
        <v>0</v>
      </c>
      <c r="H543" s="54"/>
      <c r="I543" s="54"/>
      <c r="J543" s="54"/>
      <c r="K543" s="54"/>
      <c r="L543" s="54"/>
      <c r="M543" s="54"/>
      <c r="N543" s="54">
        <f t="shared" si="32"/>
        <v>522002.82845697569</v>
      </c>
      <c r="O543" s="60"/>
    </row>
    <row r="544" spans="1:15" x14ac:dyDescent="0.2">
      <c r="A544" s="52">
        <f t="shared" si="33"/>
        <v>2052</v>
      </c>
      <c r="B544" s="52">
        <f t="shared" si="34"/>
        <v>3</v>
      </c>
      <c r="C544" s="54">
        <v>95448.985217376059</v>
      </c>
      <c r="D544" s="54"/>
      <c r="E544" s="76">
        <v>438700.83514148009</v>
      </c>
      <c r="F544" s="54">
        <f t="shared" si="35"/>
        <v>0</v>
      </c>
      <c r="G544" s="54">
        <v>0</v>
      </c>
      <c r="H544" s="54"/>
      <c r="I544" s="54"/>
      <c r="J544" s="54"/>
      <c r="K544" s="54"/>
      <c r="L544" s="54"/>
      <c r="M544" s="54"/>
      <c r="N544" s="54">
        <f t="shared" si="32"/>
        <v>534149.82035885612</v>
      </c>
      <c r="O544" s="60"/>
    </row>
    <row r="545" spans="1:15" x14ac:dyDescent="0.2">
      <c r="A545" s="52">
        <f t="shared" si="33"/>
        <v>2052</v>
      </c>
      <c r="B545" s="52">
        <f t="shared" si="34"/>
        <v>4</v>
      </c>
      <c r="C545" s="54">
        <v>100059.43529598499</v>
      </c>
      <c r="D545" s="54"/>
      <c r="E545" s="76">
        <v>442845.16378129716</v>
      </c>
      <c r="F545" s="54">
        <f t="shared" si="35"/>
        <v>0</v>
      </c>
      <c r="G545" s="54">
        <v>0</v>
      </c>
      <c r="H545" s="54"/>
      <c r="I545" s="54"/>
      <c r="J545" s="54"/>
      <c r="K545" s="54"/>
      <c r="L545" s="54"/>
      <c r="M545" s="54"/>
      <c r="N545" s="54">
        <f t="shared" si="32"/>
        <v>542904.59907728212</v>
      </c>
      <c r="O545" s="60"/>
    </row>
    <row r="546" spans="1:15" x14ac:dyDescent="0.2">
      <c r="A546" s="52">
        <f t="shared" si="33"/>
        <v>2052</v>
      </c>
      <c r="B546" s="52">
        <f t="shared" si="34"/>
        <v>5</v>
      </c>
      <c r="C546" s="54">
        <v>114441.92413072442</v>
      </c>
      <c r="D546" s="54"/>
      <c r="E546" s="76">
        <v>474952.07517597009</v>
      </c>
      <c r="F546" s="54">
        <f t="shared" si="35"/>
        <v>0</v>
      </c>
      <c r="G546" s="54">
        <v>0</v>
      </c>
      <c r="H546" s="54"/>
      <c r="I546" s="54"/>
      <c r="J546" s="54"/>
      <c r="K546" s="54"/>
      <c r="L546" s="54"/>
      <c r="M546" s="54"/>
      <c r="N546" s="54">
        <f t="shared" si="32"/>
        <v>589393.99930669449</v>
      </c>
      <c r="O546" s="60"/>
    </row>
    <row r="547" spans="1:15" x14ac:dyDescent="0.2">
      <c r="A547" s="52">
        <f t="shared" si="33"/>
        <v>2052</v>
      </c>
      <c r="B547" s="52">
        <f t="shared" si="34"/>
        <v>6</v>
      </c>
      <c r="C547" s="54">
        <v>124607.45462546728</v>
      </c>
      <c r="D547" s="54"/>
      <c r="E547" s="76">
        <v>489649.07537659717</v>
      </c>
      <c r="F547" s="54">
        <f t="shared" si="35"/>
        <v>0</v>
      </c>
      <c r="G547" s="54">
        <v>0</v>
      </c>
      <c r="H547" s="54"/>
      <c r="I547" s="54"/>
      <c r="J547" s="54"/>
      <c r="K547" s="54"/>
      <c r="L547" s="54"/>
      <c r="M547" s="54"/>
      <c r="N547" s="54">
        <f t="shared" si="32"/>
        <v>614256.53000206442</v>
      </c>
      <c r="O547" s="60"/>
    </row>
    <row r="548" spans="1:15" x14ac:dyDescent="0.2">
      <c r="A548" s="52">
        <f t="shared" si="33"/>
        <v>2052</v>
      </c>
      <c r="B548" s="52">
        <f t="shared" si="34"/>
        <v>7</v>
      </c>
      <c r="C548" s="54">
        <v>135841.53431767033</v>
      </c>
      <c r="D548" s="54"/>
      <c r="E548" s="76">
        <v>501189.61717948318</v>
      </c>
      <c r="F548" s="54">
        <f t="shared" si="35"/>
        <v>0</v>
      </c>
      <c r="G548" s="54">
        <v>0</v>
      </c>
      <c r="H548" s="54"/>
      <c r="I548" s="54"/>
      <c r="J548" s="54"/>
      <c r="K548" s="54"/>
      <c r="L548" s="54"/>
      <c r="M548" s="54"/>
      <c r="N548" s="54">
        <f t="shared" si="32"/>
        <v>637031.15149715357</v>
      </c>
      <c r="O548" s="60"/>
    </row>
    <row r="549" spans="1:15" x14ac:dyDescent="0.2">
      <c r="A549" s="52">
        <f t="shared" si="33"/>
        <v>2052</v>
      </c>
      <c r="B549" s="52">
        <f t="shared" si="34"/>
        <v>8</v>
      </c>
      <c r="C549" s="54">
        <v>134798.67780509964</v>
      </c>
      <c r="D549" s="54"/>
      <c r="E549" s="76">
        <v>500200.72109435976</v>
      </c>
      <c r="F549" s="54">
        <f t="shared" si="35"/>
        <v>0</v>
      </c>
      <c r="G549" s="54">
        <v>0</v>
      </c>
      <c r="H549" s="54"/>
      <c r="I549" s="54"/>
      <c r="J549" s="54"/>
      <c r="K549" s="54"/>
      <c r="L549" s="54"/>
      <c r="M549" s="54"/>
      <c r="N549" s="54">
        <f t="shared" si="32"/>
        <v>634999.3988994594</v>
      </c>
      <c r="O549" s="60"/>
    </row>
    <row r="550" spans="1:15" x14ac:dyDescent="0.2">
      <c r="A550" s="52">
        <f t="shared" si="33"/>
        <v>2052</v>
      </c>
      <c r="B550" s="52">
        <f t="shared" si="34"/>
        <v>9</v>
      </c>
      <c r="C550" s="54">
        <v>115442.43054635591</v>
      </c>
      <c r="D550" s="54"/>
      <c r="E550" s="76">
        <v>484358.78758989938</v>
      </c>
      <c r="F550" s="54">
        <f t="shared" si="35"/>
        <v>0</v>
      </c>
      <c r="G550" s="54">
        <v>0</v>
      </c>
      <c r="H550" s="54"/>
      <c r="I550" s="54"/>
      <c r="J550" s="54"/>
      <c r="K550" s="54"/>
      <c r="L550" s="54"/>
      <c r="M550" s="54"/>
      <c r="N550" s="54">
        <f t="shared" si="32"/>
        <v>599801.21813625528</v>
      </c>
      <c r="O550" s="60"/>
    </row>
    <row r="551" spans="1:15" x14ac:dyDescent="0.2">
      <c r="A551" s="52">
        <f t="shared" si="33"/>
        <v>2052</v>
      </c>
      <c r="B551" s="52">
        <f t="shared" si="34"/>
        <v>10</v>
      </c>
      <c r="C551" s="54">
        <v>106620.39488147855</v>
      </c>
      <c r="D551" s="54"/>
      <c r="E551" s="76">
        <v>461754.88194252906</v>
      </c>
      <c r="F551" s="54">
        <f t="shared" si="35"/>
        <v>0</v>
      </c>
      <c r="G551" s="54">
        <v>0</v>
      </c>
      <c r="H551" s="54"/>
      <c r="I551" s="54"/>
      <c r="J551" s="54"/>
      <c r="K551" s="54"/>
      <c r="L551" s="54"/>
      <c r="M551" s="54"/>
      <c r="N551" s="54">
        <f t="shared" si="32"/>
        <v>568375.27682400763</v>
      </c>
      <c r="O551" s="60"/>
    </row>
    <row r="552" spans="1:15" x14ac:dyDescent="0.2">
      <c r="A552" s="52">
        <f t="shared" si="33"/>
        <v>2052</v>
      </c>
      <c r="B552" s="52">
        <f t="shared" si="34"/>
        <v>11</v>
      </c>
      <c r="C552" s="54">
        <v>88031.984472460463</v>
      </c>
      <c r="D552" s="54"/>
      <c r="E552" s="76">
        <v>436271.00301319972</v>
      </c>
      <c r="F552" s="54">
        <f t="shared" si="35"/>
        <v>0</v>
      </c>
      <c r="G552" s="54">
        <v>0</v>
      </c>
      <c r="H552" s="54"/>
      <c r="I552" s="54"/>
      <c r="J552" s="54"/>
      <c r="K552" s="54"/>
      <c r="L552" s="54"/>
      <c r="M552" s="54"/>
      <c r="N552" s="54">
        <f t="shared" si="32"/>
        <v>524302.98748566024</v>
      </c>
      <c r="O552" s="60"/>
    </row>
    <row r="553" spans="1:15" x14ac:dyDescent="0.2">
      <c r="A553" s="52">
        <f t="shared" si="33"/>
        <v>2052</v>
      </c>
      <c r="B553" s="52">
        <f t="shared" si="34"/>
        <v>12</v>
      </c>
      <c r="C553" s="54">
        <v>90596.906169573864</v>
      </c>
      <c r="D553" s="54"/>
      <c r="E553" s="76">
        <v>446812.13066331513</v>
      </c>
      <c r="F553" s="54">
        <f t="shared" si="35"/>
        <v>0</v>
      </c>
      <c r="G553" s="54">
        <v>0</v>
      </c>
      <c r="H553" s="54"/>
      <c r="I553" s="54"/>
      <c r="J553" s="54"/>
      <c r="K553" s="54"/>
      <c r="L553" s="54"/>
      <c r="M553" s="54"/>
      <c r="N553" s="54">
        <f t="shared" si="32"/>
        <v>537409.03683288896</v>
      </c>
      <c r="O553" s="60"/>
    </row>
    <row r="554" spans="1:15" x14ac:dyDescent="0.2">
      <c r="A554" s="52">
        <f t="shared" si="33"/>
        <v>2053</v>
      </c>
      <c r="B554" s="52">
        <f t="shared" si="34"/>
        <v>1</v>
      </c>
      <c r="C554" s="54">
        <v>90621.852475675521</v>
      </c>
      <c r="D554" s="54"/>
      <c r="E554" s="76">
        <f t="shared" ref="E554:E557" si="36">+E542*(E542/E530)</f>
        <v>469466.06339735456</v>
      </c>
      <c r="F554" s="54">
        <f t="shared" si="35"/>
        <v>0</v>
      </c>
      <c r="G554" s="54">
        <v>0</v>
      </c>
      <c r="H554" s="54"/>
      <c r="I554" s="54"/>
      <c r="J554" s="54"/>
      <c r="K554" s="54"/>
      <c r="L554" s="54"/>
      <c r="M554" s="54"/>
      <c r="N554" s="54">
        <f t="shared" si="32"/>
        <v>560087.91587303008</v>
      </c>
      <c r="O554" s="60"/>
    </row>
    <row r="555" spans="1:15" x14ac:dyDescent="0.2">
      <c r="A555" s="52">
        <f t="shared" si="33"/>
        <v>2053</v>
      </c>
      <c r="B555" s="52">
        <f t="shared" si="34"/>
        <v>2</v>
      </c>
      <c r="C555" s="54">
        <v>85832.77390373766</v>
      </c>
      <c r="D555" s="54"/>
      <c r="E555" s="76">
        <f t="shared" si="36"/>
        <v>441790.74569836969</v>
      </c>
      <c r="F555" s="54">
        <f t="shared" si="35"/>
        <v>0</v>
      </c>
      <c r="G555" s="54">
        <v>0</v>
      </c>
      <c r="H555" s="54"/>
      <c r="I555" s="54"/>
      <c r="J555" s="54"/>
      <c r="K555" s="54"/>
      <c r="L555" s="54"/>
      <c r="M555" s="54"/>
      <c r="N555" s="54">
        <f t="shared" si="32"/>
        <v>527623.51960210735</v>
      </c>
      <c r="O555" s="60"/>
    </row>
    <row r="556" spans="1:15" x14ac:dyDescent="0.2">
      <c r="A556" s="52">
        <f t="shared" si="33"/>
        <v>2053</v>
      </c>
      <c r="B556" s="52">
        <f t="shared" si="34"/>
        <v>3</v>
      </c>
      <c r="C556" s="54">
        <v>96652.483422219215</v>
      </c>
      <c r="D556" s="54"/>
      <c r="E556" s="76">
        <f t="shared" si="36"/>
        <v>443175.84496436181</v>
      </c>
      <c r="F556" s="54">
        <f t="shared" si="35"/>
        <v>0</v>
      </c>
      <c r="G556" s="54">
        <v>0</v>
      </c>
      <c r="H556" s="54"/>
      <c r="I556" s="54"/>
      <c r="J556" s="54"/>
      <c r="K556" s="54"/>
      <c r="L556" s="54"/>
      <c r="M556" s="54"/>
      <c r="N556" s="54">
        <f t="shared" si="32"/>
        <v>539828.32838658104</v>
      </c>
      <c r="O556" s="60"/>
    </row>
    <row r="557" spans="1:15" x14ac:dyDescent="0.2">
      <c r="A557" s="52">
        <f t="shared" si="33"/>
        <v>2053</v>
      </c>
      <c r="B557" s="52">
        <f t="shared" si="34"/>
        <v>4</v>
      </c>
      <c r="C557" s="54">
        <v>101321.06579401586</v>
      </c>
      <c r="D557" s="54"/>
      <c r="E557" s="76">
        <f t="shared" si="36"/>
        <v>447251.76428673795</v>
      </c>
      <c r="F557" s="54">
        <f t="shared" si="35"/>
        <v>0</v>
      </c>
      <c r="G557" s="54">
        <v>0</v>
      </c>
      <c r="H557" s="54"/>
      <c r="I557" s="54"/>
      <c r="J557" s="54"/>
      <c r="K557" s="54"/>
      <c r="L557" s="54"/>
      <c r="M557" s="54"/>
      <c r="N557" s="54">
        <f t="shared" si="32"/>
        <v>548572.83008075377</v>
      </c>
      <c r="O557" s="60"/>
    </row>
    <row r="558" spans="1:15" x14ac:dyDescent="0.2">
      <c r="A558" s="52">
        <f t="shared" si="33"/>
        <v>2053</v>
      </c>
      <c r="B558" s="52">
        <f t="shared" si="34"/>
        <v>5</v>
      </c>
      <c r="C558" s="54">
        <v>115884.90071068969</v>
      </c>
      <c r="D558" s="54"/>
      <c r="E558" s="76">
        <f>+E546*(E546/E534)</f>
        <v>479292.1996463578</v>
      </c>
      <c r="F558" s="54">
        <f t="shared" si="35"/>
        <v>0</v>
      </c>
      <c r="G558" s="54">
        <v>0</v>
      </c>
      <c r="H558" s="54"/>
      <c r="I558" s="54"/>
      <c r="J558" s="54"/>
      <c r="K558" s="54"/>
      <c r="L558" s="54"/>
      <c r="M558" s="54"/>
      <c r="N558" s="54">
        <f t="shared" si="32"/>
        <v>595177.10035704751</v>
      </c>
      <c r="O558" s="60"/>
    </row>
    <row r="559" spans="1:15" x14ac:dyDescent="0.2">
      <c r="A559" s="52">
        <f t="shared" si="33"/>
        <v>2053</v>
      </c>
      <c r="B559" s="52">
        <f t="shared" si="34"/>
        <v>6</v>
      </c>
      <c r="C559" s="54">
        <v>126178.60645710063</v>
      </c>
      <c r="D559" s="54"/>
      <c r="E559" s="76">
        <f t="shared" ref="E559:E622" si="37">+E547*(E547/E535)</f>
        <v>494033.39338063594</v>
      </c>
      <c r="F559" s="54">
        <f t="shared" si="35"/>
        <v>0</v>
      </c>
      <c r="G559" s="54">
        <v>0</v>
      </c>
      <c r="H559" s="54"/>
      <c r="I559" s="54"/>
      <c r="J559" s="54"/>
      <c r="K559" s="54"/>
      <c r="L559" s="54"/>
      <c r="M559" s="54"/>
      <c r="N559" s="54">
        <f t="shared" si="32"/>
        <v>620211.9998377366</v>
      </c>
      <c r="O559" s="60"/>
    </row>
    <row r="560" spans="1:15" x14ac:dyDescent="0.2">
      <c r="A560" s="52">
        <f t="shared" si="33"/>
        <v>2053</v>
      </c>
      <c r="B560" s="52">
        <f t="shared" si="34"/>
        <v>7</v>
      </c>
      <c r="C560" s="54">
        <v>137554.33453573586</v>
      </c>
      <c r="D560" s="54"/>
      <c r="E560" s="76">
        <f t="shared" si="37"/>
        <v>505610.34187322913</v>
      </c>
      <c r="F560" s="54">
        <f t="shared" si="35"/>
        <v>0</v>
      </c>
      <c r="G560" s="54">
        <v>0</v>
      </c>
      <c r="H560" s="54"/>
      <c r="I560" s="54"/>
      <c r="J560" s="54"/>
      <c r="K560" s="54"/>
      <c r="L560" s="54"/>
      <c r="M560" s="54"/>
      <c r="N560" s="54">
        <f t="shared" si="32"/>
        <v>643164.67640896502</v>
      </c>
      <c r="O560" s="60"/>
    </row>
    <row r="561" spans="1:15" x14ac:dyDescent="0.2">
      <c r="A561" s="52">
        <f t="shared" si="33"/>
        <v>2053</v>
      </c>
      <c r="B561" s="52">
        <f t="shared" si="34"/>
        <v>8</v>
      </c>
      <c r="C561" s="54">
        <v>136498.32884260631</v>
      </c>
      <c r="D561" s="54"/>
      <c r="E561" s="76">
        <f t="shared" si="37"/>
        <v>504613.78210200049</v>
      </c>
      <c r="F561" s="54">
        <f t="shared" si="35"/>
        <v>0</v>
      </c>
      <c r="G561" s="54">
        <v>0</v>
      </c>
      <c r="H561" s="54"/>
      <c r="I561" s="54"/>
      <c r="J561" s="54"/>
      <c r="K561" s="54"/>
      <c r="L561" s="54"/>
      <c r="M561" s="54"/>
      <c r="N561" s="54">
        <f t="shared" si="32"/>
        <v>641112.11094460683</v>
      </c>
      <c r="O561" s="60"/>
    </row>
    <row r="562" spans="1:15" x14ac:dyDescent="0.2">
      <c r="A562" s="52">
        <f t="shared" si="33"/>
        <v>2053</v>
      </c>
      <c r="B562" s="52">
        <f t="shared" si="34"/>
        <v>9</v>
      </c>
      <c r="C562" s="54">
        <v>116898.02232251638</v>
      </c>
      <c r="D562" s="54"/>
      <c r="E562" s="76">
        <f t="shared" si="37"/>
        <v>488832.83804996434</v>
      </c>
      <c r="F562" s="54">
        <f t="shared" si="35"/>
        <v>0</v>
      </c>
      <c r="G562" s="54">
        <v>0</v>
      </c>
      <c r="H562" s="54"/>
      <c r="I562" s="54"/>
      <c r="J562" s="54"/>
      <c r="K562" s="54"/>
      <c r="L562" s="54"/>
      <c r="M562" s="54"/>
      <c r="N562" s="54">
        <f t="shared" si="32"/>
        <v>605730.8603724807</v>
      </c>
      <c r="O562" s="60"/>
    </row>
    <row r="563" spans="1:15" x14ac:dyDescent="0.2">
      <c r="A563" s="52">
        <f t="shared" si="33"/>
        <v>2053</v>
      </c>
      <c r="B563" s="52">
        <f t="shared" si="34"/>
        <v>10</v>
      </c>
      <c r="C563" s="54">
        <v>107964.75127822076</v>
      </c>
      <c r="D563" s="54"/>
      <c r="E563" s="76">
        <f t="shared" si="37"/>
        <v>466363.3277852608</v>
      </c>
      <c r="F563" s="54">
        <f t="shared" si="35"/>
        <v>0</v>
      </c>
      <c r="G563" s="54">
        <v>0</v>
      </c>
      <c r="H563" s="54"/>
      <c r="I563" s="54"/>
      <c r="J563" s="54"/>
      <c r="K563" s="54"/>
      <c r="L563" s="54"/>
      <c r="M563" s="54"/>
      <c r="N563" s="54">
        <f t="shared" si="32"/>
        <v>574328.07906348153</v>
      </c>
      <c r="O563" s="60"/>
    </row>
    <row r="564" spans="1:15" x14ac:dyDescent="0.2">
      <c r="A564" s="52">
        <f t="shared" si="33"/>
        <v>2053</v>
      </c>
      <c r="B564" s="52">
        <f t="shared" si="34"/>
        <v>11</v>
      </c>
      <c r="C564" s="54">
        <v>89141.963117493811</v>
      </c>
      <c r="D564" s="54"/>
      <c r="E564" s="76">
        <f t="shared" si="37"/>
        <v>441152.54851075634</v>
      </c>
      <c r="F564" s="54">
        <f t="shared" si="35"/>
        <v>0</v>
      </c>
      <c r="G564" s="54">
        <v>0</v>
      </c>
      <c r="H564" s="54"/>
      <c r="I564" s="54"/>
      <c r="J564" s="54"/>
      <c r="K564" s="54"/>
      <c r="L564" s="54"/>
      <c r="M564" s="54"/>
      <c r="N564" s="54">
        <f t="shared" si="32"/>
        <v>530294.51162825013</v>
      </c>
      <c r="O564" s="60"/>
    </row>
    <row r="565" spans="1:15" x14ac:dyDescent="0.2">
      <c r="A565" s="52">
        <f t="shared" si="33"/>
        <v>2053</v>
      </c>
      <c r="B565" s="52">
        <f t="shared" si="34"/>
        <v>12</v>
      </c>
      <c r="C565" s="54">
        <v>91739.225427249708</v>
      </c>
      <c r="D565" s="54"/>
      <c r="E565" s="76">
        <f t="shared" si="37"/>
        <v>451837.98987805081</v>
      </c>
      <c r="F565" s="54">
        <f t="shared" si="35"/>
        <v>0</v>
      </c>
      <c r="G565" s="54">
        <v>0</v>
      </c>
      <c r="H565" s="54"/>
      <c r="I565" s="54"/>
      <c r="J565" s="54"/>
      <c r="K565" s="54"/>
      <c r="L565" s="54"/>
      <c r="M565" s="54"/>
      <c r="N565" s="54">
        <f t="shared" si="32"/>
        <v>543577.21530530055</v>
      </c>
      <c r="O565" s="60"/>
    </row>
    <row r="566" spans="1:15" x14ac:dyDescent="0.2">
      <c r="A566" s="52">
        <f t="shared" si="33"/>
        <v>2054</v>
      </c>
      <c r="B566" s="52">
        <f t="shared" si="34"/>
        <v>1</v>
      </c>
      <c r="C566" s="54">
        <v>91764.486276607669</v>
      </c>
      <c r="D566" s="54"/>
      <c r="E566" s="76">
        <f t="shared" si="37"/>
        <v>474064.83905000956</v>
      </c>
      <c r="F566" s="54">
        <f t="shared" si="35"/>
        <v>0</v>
      </c>
      <c r="G566" s="54">
        <v>0</v>
      </c>
      <c r="H566" s="54"/>
      <c r="I566" s="54"/>
      <c r="J566" s="54"/>
      <c r="K566" s="54"/>
      <c r="L566" s="54"/>
      <c r="M566" s="54"/>
      <c r="N566" s="54">
        <f t="shared" si="32"/>
        <v>565829.32532661723</v>
      </c>
      <c r="O566" s="60"/>
    </row>
    <row r="567" spans="1:15" x14ac:dyDescent="0.2">
      <c r="A567" s="52">
        <f t="shared" si="33"/>
        <v>2054</v>
      </c>
      <c r="B567" s="52">
        <f t="shared" si="34"/>
        <v>2</v>
      </c>
      <c r="C567" s="54">
        <v>86915.023118589015</v>
      </c>
      <c r="D567" s="54"/>
      <c r="E567" s="76">
        <f t="shared" si="37"/>
        <v>446390.05177812668</v>
      </c>
      <c r="F567" s="54">
        <f t="shared" si="35"/>
        <v>0</v>
      </c>
      <c r="G567" s="54">
        <v>0</v>
      </c>
      <c r="H567" s="54"/>
      <c r="I567" s="54"/>
      <c r="J567" s="54"/>
      <c r="K567" s="54"/>
      <c r="L567" s="54"/>
      <c r="M567" s="54"/>
      <c r="N567" s="54">
        <f t="shared" si="32"/>
        <v>533305.0748967157</v>
      </c>
      <c r="O567" s="60"/>
    </row>
    <row r="568" spans="1:15" x14ac:dyDescent="0.2">
      <c r="A568" s="52">
        <f t="shared" si="33"/>
        <v>2054</v>
      </c>
      <c r="B568" s="52">
        <f t="shared" si="34"/>
        <v>3</v>
      </c>
      <c r="C568" s="54">
        <v>97871.156308341189</v>
      </c>
      <c r="D568" s="54"/>
      <c r="E568" s="76">
        <f t="shared" si="37"/>
        <v>447696.50255289784</v>
      </c>
      <c r="F568" s="54">
        <f t="shared" si="35"/>
        <v>0</v>
      </c>
      <c r="G568" s="54">
        <v>0</v>
      </c>
      <c r="H568" s="54"/>
      <c r="I568" s="54"/>
      <c r="J568" s="54"/>
      <c r="K568" s="54"/>
      <c r="L568" s="54"/>
      <c r="M568" s="54"/>
      <c r="N568" s="54">
        <f t="shared" si="32"/>
        <v>545567.65886123898</v>
      </c>
      <c r="O568" s="60"/>
    </row>
    <row r="569" spans="1:15" x14ac:dyDescent="0.2">
      <c r="A569" s="52">
        <f t="shared" si="33"/>
        <v>2054</v>
      </c>
      <c r="B569" s="52">
        <f t="shared" si="34"/>
        <v>4</v>
      </c>
      <c r="C569" s="54">
        <v>102598.60395241731</v>
      </c>
      <c r="D569" s="54"/>
      <c r="E569" s="76">
        <f t="shared" si="37"/>
        <v>451702.21336410113</v>
      </c>
      <c r="F569" s="54">
        <f t="shared" si="35"/>
        <v>0</v>
      </c>
      <c r="G569" s="54">
        <v>0</v>
      </c>
      <c r="H569" s="54"/>
      <c r="I569" s="54"/>
      <c r="J569" s="54"/>
      <c r="K569" s="54"/>
      <c r="L569" s="54"/>
      <c r="M569" s="54"/>
      <c r="N569" s="54">
        <f t="shared" si="32"/>
        <v>554300.8173165184</v>
      </c>
      <c r="O569" s="60"/>
    </row>
    <row r="570" spans="1:15" x14ac:dyDescent="0.2">
      <c r="A570" s="52">
        <f t="shared" si="33"/>
        <v>2054</v>
      </c>
      <c r="B570" s="52">
        <f t="shared" si="34"/>
        <v>5</v>
      </c>
      <c r="C570" s="54">
        <v>117346.07150947943</v>
      </c>
      <c r="D570" s="54"/>
      <c r="E570" s="76">
        <f t="shared" si="37"/>
        <v>483671.98428753531</v>
      </c>
      <c r="F570" s="54">
        <f t="shared" si="35"/>
        <v>0</v>
      </c>
      <c r="G570" s="54">
        <v>0</v>
      </c>
      <c r="H570" s="54"/>
      <c r="I570" s="54"/>
      <c r="J570" s="54"/>
      <c r="K570" s="54"/>
      <c r="L570" s="54"/>
      <c r="M570" s="54"/>
      <c r="N570" s="54">
        <f t="shared" si="32"/>
        <v>601018.05579701473</v>
      </c>
      <c r="O570" s="60"/>
    </row>
    <row r="571" spans="1:15" x14ac:dyDescent="0.2">
      <c r="A571" s="52">
        <f t="shared" si="33"/>
        <v>2054</v>
      </c>
      <c r="B571" s="52">
        <f t="shared" si="34"/>
        <v>6</v>
      </c>
      <c r="C571" s="54">
        <v>127769.56864506831</v>
      </c>
      <c r="D571" s="54"/>
      <c r="E571" s="76">
        <f t="shared" si="37"/>
        <v>498456.96856972249</v>
      </c>
      <c r="F571" s="54">
        <f t="shared" si="35"/>
        <v>0</v>
      </c>
      <c r="G571" s="54">
        <v>0</v>
      </c>
      <c r="H571" s="54"/>
      <c r="I571" s="54"/>
      <c r="J571" s="54"/>
      <c r="K571" s="54"/>
      <c r="L571" s="54"/>
      <c r="M571" s="54"/>
      <c r="N571" s="54">
        <f t="shared" si="32"/>
        <v>626226.53721479082</v>
      </c>
      <c r="O571" s="60"/>
    </row>
    <row r="572" spans="1:15" x14ac:dyDescent="0.2">
      <c r="A572" s="52">
        <f t="shared" si="33"/>
        <v>2054</v>
      </c>
      <c r="B572" s="52">
        <f t="shared" si="34"/>
        <v>7</v>
      </c>
      <c r="C572" s="54">
        <v>139288.73112785403</v>
      </c>
      <c r="D572" s="54"/>
      <c r="E572" s="76">
        <f t="shared" si="37"/>
        <v>510070.05940750492</v>
      </c>
      <c r="F572" s="54">
        <f t="shared" si="35"/>
        <v>0</v>
      </c>
      <c r="G572" s="54">
        <v>0</v>
      </c>
      <c r="H572" s="54"/>
      <c r="I572" s="54"/>
      <c r="J572" s="54"/>
      <c r="K572" s="54"/>
      <c r="L572" s="54"/>
      <c r="M572" s="54"/>
      <c r="N572" s="54">
        <f t="shared" si="32"/>
        <v>649358.79053535894</v>
      </c>
      <c r="O572" s="60"/>
    </row>
    <row r="573" spans="1:15" x14ac:dyDescent="0.2">
      <c r="A573" s="52">
        <f t="shared" si="33"/>
        <v>2054</v>
      </c>
      <c r="B573" s="52">
        <f t="shared" si="34"/>
        <v>8</v>
      </c>
      <c r="C573" s="54">
        <v>138219.41045863446</v>
      </c>
      <c r="D573" s="54"/>
      <c r="E573" s="76">
        <f t="shared" si="37"/>
        <v>509065.77769457054</v>
      </c>
      <c r="F573" s="54">
        <f t="shared" si="35"/>
        <v>0</v>
      </c>
      <c r="G573" s="54">
        <v>0</v>
      </c>
      <c r="H573" s="54"/>
      <c r="I573" s="54"/>
      <c r="J573" s="54"/>
      <c r="K573" s="54"/>
      <c r="L573" s="54"/>
      <c r="M573" s="54"/>
      <c r="N573" s="54">
        <f t="shared" si="32"/>
        <v>647285.18815320497</v>
      </c>
      <c r="O573" s="60"/>
    </row>
    <row r="574" spans="1:15" x14ac:dyDescent="0.2">
      <c r="A574" s="52">
        <f t="shared" si="33"/>
        <v>2054</v>
      </c>
      <c r="B574" s="52">
        <f t="shared" si="34"/>
        <v>9</v>
      </c>
      <c r="C574" s="54">
        <v>118371.96738012455</v>
      </c>
      <c r="D574" s="54"/>
      <c r="E574" s="76">
        <f t="shared" si="37"/>
        <v>493348.21557589882</v>
      </c>
      <c r="F574" s="54">
        <f t="shared" si="35"/>
        <v>0</v>
      </c>
      <c r="G574" s="54">
        <v>0</v>
      </c>
      <c r="H574" s="54"/>
      <c r="I574" s="54"/>
      <c r="J574" s="54"/>
      <c r="K574" s="54"/>
      <c r="L574" s="54"/>
      <c r="M574" s="54"/>
      <c r="N574" s="54">
        <f t="shared" si="32"/>
        <v>611720.18295602337</v>
      </c>
      <c r="O574" s="60"/>
    </row>
    <row r="575" spans="1:15" x14ac:dyDescent="0.2">
      <c r="A575" s="52">
        <f t="shared" si="33"/>
        <v>2054</v>
      </c>
      <c r="B575" s="52">
        <f t="shared" si="34"/>
        <v>10</v>
      </c>
      <c r="C575" s="54">
        <v>109326.05841054663</v>
      </c>
      <c r="D575" s="54"/>
      <c r="E575" s="76">
        <f t="shared" si="37"/>
        <v>471017.76723610784</v>
      </c>
      <c r="F575" s="54">
        <f t="shared" si="35"/>
        <v>0</v>
      </c>
      <c r="G575" s="54">
        <v>0</v>
      </c>
      <c r="H575" s="54"/>
      <c r="I575" s="54"/>
      <c r="J575" s="54"/>
      <c r="K575" s="54"/>
      <c r="L575" s="54"/>
      <c r="M575" s="54"/>
      <c r="N575" s="54">
        <f t="shared" si="32"/>
        <v>580343.82564665447</v>
      </c>
      <c r="O575" s="60"/>
    </row>
    <row r="576" spans="1:15" x14ac:dyDescent="0.2">
      <c r="A576" s="52">
        <f t="shared" si="33"/>
        <v>2054</v>
      </c>
      <c r="B576" s="52">
        <f t="shared" si="34"/>
        <v>11</v>
      </c>
      <c r="C576" s="54">
        <v>90265.93727336124</v>
      </c>
      <c r="D576" s="54"/>
      <c r="E576" s="76">
        <f t="shared" si="37"/>
        <v>446088.71484325302</v>
      </c>
      <c r="F576" s="54">
        <f t="shared" si="35"/>
        <v>0</v>
      </c>
      <c r="G576" s="54">
        <v>0</v>
      </c>
      <c r="H576" s="54"/>
      <c r="I576" s="54"/>
      <c r="J576" s="54"/>
      <c r="K576" s="54"/>
      <c r="L576" s="54"/>
      <c r="M576" s="54"/>
      <c r="N576" s="54">
        <f t="shared" si="32"/>
        <v>536354.65211661428</v>
      </c>
      <c r="O576" s="60"/>
    </row>
    <row r="577" spans="1:15" x14ac:dyDescent="0.2">
      <c r="A577" s="52">
        <f t="shared" si="33"/>
        <v>2054</v>
      </c>
      <c r="B577" s="52">
        <f t="shared" si="34"/>
        <v>12</v>
      </c>
      <c r="C577" s="54">
        <v>92895.947972428708</v>
      </c>
      <c r="D577" s="54"/>
      <c r="E577" s="76">
        <f t="shared" si="37"/>
        <v>456920.38126618305</v>
      </c>
      <c r="F577" s="54">
        <f t="shared" si="35"/>
        <v>0</v>
      </c>
      <c r="G577" s="54">
        <v>0</v>
      </c>
      <c r="H577" s="54"/>
      <c r="I577" s="54"/>
      <c r="J577" s="54"/>
      <c r="K577" s="54"/>
      <c r="L577" s="54"/>
      <c r="M577" s="54"/>
      <c r="N577" s="54">
        <f t="shared" si="32"/>
        <v>549816.32923861174</v>
      </c>
      <c r="O577" s="60"/>
    </row>
    <row r="578" spans="1:15" x14ac:dyDescent="0.2">
      <c r="A578" s="52">
        <f t="shared" si="33"/>
        <v>2055</v>
      </c>
      <c r="B578" s="52">
        <f t="shared" si="34"/>
        <v>1</v>
      </c>
      <c r="C578" s="54">
        <v>92921.52733105942</v>
      </c>
      <c r="D578" s="54"/>
      <c r="E578" s="76">
        <f t="shared" si="37"/>
        <v>478708.66319317819</v>
      </c>
      <c r="F578" s="54">
        <f t="shared" si="35"/>
        <v>0</v>
      </c>
      <c r="G578" s="54">
        <v>0</v>
      </c>
      <c r="H578" s="54"/>
      <c r="I578" s="54"/>
      <c r="J578" s="54"/>
      <c r="K578" s="54"/>
      <c r="L578" s="54"/>
      <c r="M578" s="54"/>
      <c r="N578" s="54">
        <f t="shared" si="32"/>
        <v>571630.19052423758</v>
      </c>
      <c r="O578" s="60"/>
    </row>
    <row r="579" spans="1:15" x14ac:dyDescent="0.2">
      <c r="A579" s="52">
        <f t="shared" si="33"/>
        <v>2055</v>
      </c>
      <c r="B579" s="52">
        <f t="shared" si="34"/>
        <v>2</v>
      </c>
      <c r="C579" s="54">
        <v>88010.918209133029</v>
      </c>
      <c r="D579" s="54"/>
      <c r="E579" s="76">
        <f t="shared" si="37"/>
        <v>451037.2393869136</v>
      </c>
      <c r="F579" s="54">
        <f t="shared" si="35"/>
        <v>0</v>
      </c>
      <c r="G579" s="54">
        <v>0</v>
      </c>
      <c r="H579" s="54"/>
      <c r="I579" s="54"/>
      <c r="J579" s="54"/>
      <c r="K579" s="54"/>
      <c r="L579" s="54"/>
      <c r="M579" s="54"/>
      <c r="N579" s="54">
        <f t="shared" si="32"/>
        <v>539048.15759604657</v>
      </c>
      <c r="O579" s="60"/>
    </row>
    <row r="580" spans="1:15" x14ac:dyDescent="0.2">
      <c r="A580" s="52">
        <f t="shared" si="33"/>
        <v>2055</v>
      </c>
      <c r="B580" s="52">
        <f t="shared" si="34"/>
        <v>3</v>
      </c>
      <c r="C580" s="54">
        <v>99105.195210428647</v>
      </c>
      <c r="D580" s="54"/>
      <c r="E580" s="76">
        <f t="shared" si="37"/>
        <v>452263.27354148717</v>
      </c>
      <c r="F580" s="54">
        <f t="shared" si="35"/>
        <v>0</v>
      </c>
      <c r="G580" s="54">
        <v>0</v>
      </c>
      <c r="H580" s="54"/>
      <c r="I580" s="54"/>
      <c r="J580" s="54"/>
      <c r="K580" s="54"/>
      <c r="L580" s="54"/>
      <c r="M580" s="54"/>
      <c r="N580" s="54">
        <f t="shared" si="32"/>
        <v>551368.46875191585</v>
      </c>
      <c r="O580" s="60"/>
    </row>
    <row r="581" spans="1:15" x14ac:dyDescent="0.2">
      <c r="A581" s="52">
        <f t="shared" si="33"/>
        <v>2055</v>
      </c>
      <c r="B581" s="52">
        <f t="shared" si="34"/>
        <v>4</v>
      </c>
      <c r="C581" s="54">
        <v>103892.25034787078</v>
      </c>
      <c r="D581" s="54"/>
      <c r="E581" s="76">
        <f t="shared" si="37"/>
        <v>456196.94733550336</v>
      </c>
      <c r="F581" s="54">
        <f t="shared" si="35"/>
        <v>0</v>
      </c>
      <c r="G581" s="54">
        <v>0</v>
      </c>
      <c r="H581" s="54"/>
      <c r="I581" s="54"/>
      <c r="J581" s="54"/>
      <c r="K581" s="54"/>
      <c r="L581" s="54"/>
      <c r="M581" s="54"/>
      <c r="N581" s="54">
        <f t="shared" si="32"/>
        <v>560089.19768337416</v>
      </c>
      <c r="O581" s="60"/>
    </row>
    <row r="582" spans="1:15" x14ac:dyDescent="0.2">
      <c r="A582" s="52">
        <f t="shared" si="33"/>
        <v>2055</v>
      </c>
      <c r="B582" s="52">
        <f t="shared" si="34"/>
        <v>5</v>
      </c>
      <c r="C582" s="54">
        <v>118825.6659345582</v>
      </c>
      <c r="D582" s="54"/>
      <c r="E582" s="76">
        <f t="shared" si="37"/>
        <v>488091.79151517939</v>
      </c>
      <c r="F582" s="54">
        <f t="shared" si="35"/>
        <v>0</v>
      </c>
      <c r="G582" s="54">
        <v>0</v>
      </c>
      <c r="H582" s="54"/>
      <c r="I582" s="54"/>
      <c r="J582" s="54"/>
      <c r="K582" s="54"/>
      <c r="L582" s="54"/>
      <c r="M582" s="54"/>
      <c r="N582" s="54">
        <f t="shared" si="32"/>
        <v>606917.45744973759</v>
      </c>
      <c r="O582" s="60"/>
    </row>
    <row r="583" spans="1:15" x14ac:dyDescent="0.2">
      <c r="A583" s="52">
        <f t="shared" si="33"/>
        <v>2055</v>
      </c>
      <c r="B583" s="52">
        <f t="shared" si="34"/>
        <v>6</v>
      </c>
      <c r="C583" s="54">
        <v>129380.59097440714</v>
      </c>
      <c r="D583" s="54"/>
      <c r="E583" s="76">
        <f t="shared" si="37"/>
        <v>502920.15245270642</v>
      </c>
      <c r="F583" s="54">
        <f t="shared" si="35"/>
        <v>0</v>
      </c>
      <c r="G583" s="54">
        <v>0</v>
      </c>
      <c r="H583" s="54"/>
      <c r="I583" s="54"/>
      <c r="J583" s="54"/>
      <c r="K583" s="54"/>
      <c r="L583" s="54"/>
      <c r="M583" s="54"/>
      <c r="N583" s="54">
        <f t="shared" si="32"/>
        <v>632300.74342711351</v>
      </c>
      <c r="O583" s="60"/>
    </row>
    <row r="584" spans="1:15" x14ac:dyDescent="0.2">
      <c r="A584" s="52">
        <f t="shared" si="33"/>
        <v>2055</v>
      </c>
      <c r="B584" s="52">
        <f t="shared" si="34"/>
        <v>7</v>
      </c>
      <c r="C584" s="54">
        <v>141044.99639862127</v>
      </c>
      <c r="D584" s="54"/>
      <c r="E584" s="76">
        <f t="shared" si="37"/>
        <v>514569.11371723481</v>
      </c>
      <c r="F584" s="54">
        <f t="shared" si="35"/>
        <v>0</v>
      </c>
      <c r="G584" s="54">
        <v>0</v>
      </c>
      <c r="H584" s="54"/>
      <c r="I584" s="54"/>
      <c r="J584" s="54"/>
      <c r="K584" s="54"/>
      <c r="L584" s="54"/>
      <c r="M584" s="54"/>
      <c r="N584" s="54">
        <f t="shared" si="32"/>
        <v>655614.11011585605</v>
      </c>
      <c r="O584" s="60"/>
    </row>
    <row r="585" spans="1:15" x14ac:dyDescent="0.2">
      <c r="A585" s="52">
        <f t="shared" si="33"/>
        <v>2055</v>
      </c>
      <c r="B585" s="52">
        <f t="shared" si="34"/>
        <v>8</v>
      </c>
      <c r="C585" s="54">
        <v>139962.19286729611</v>
      </c>
      <c r="D585" s="54"/>
      <c r="E585" s="76">
        <f t="shared" si="37"/>
        <v>513557.05137557036</v>
      </c>
      <c r="F585" s="54">
        <f t="shared" si="35"/>
        <v>0</v>
      </c>
      <c r="G585" s="54">
        <v>0</v>
      </c>
      <c r="H585" s="54"/>
      <c r="I585" s="54"/>
      <c r="J585" s="54"/>
      <c r="K585" s="54"/>
      <c r="L585" s="54"/>
      <c r="M585" s="54"/>
      <c r="N585" s="54">
        <f t="shared" si="32"/>
        <v>653519.24424286652</v>
      </c>
      <c r="O585" s="60"/>
    </row>
    <row r="586" spans="1:15" x14ac:dyDescent="0.2">
      <c r="A586" s="52">
        <f t="shared" si="33"/>
        <v>2055</v>
      </c>
      <c r="B586" s="52">
        <f t="shared" si="34"/>
        <v>9</v>
      </c>
      <c r="C586" s="54">
        <v>119864.49713223554</v>
      </c>
      <c r="D586" s="54"/>
      <c r="E586" s="76">
        <f t="shared" si="37"/>
        <v>497905.30190822826</v>
      </c>
      <c r="F586" s="54">
        <f t="shared" si="35"/>
        <v>0</v>
      </c>
      <c r="G586" s="54">
        <v>0</v>
      </c>
      <c r="H586" s="54"/>
      <c r="I586" s="54"/>
      <c r="J586" s="54"/>
      <c r="K586" s="54"/>
      <c r="L586" s="54"/>
      <c r="M586" s="54"/>
      <c r="N586" s="54">
        <f t="shared" si="32"/>
        <v>617769.79904046375</v>
      </c>
      <c r="O586" s="60"/>
    </row>
    <row r="587" spans="1:15" x14ac:dyDescent="0.2">
      <c r="A587" s="52">
        <f t="shared" si="33"/>
        <v>2055</v>
      </c>
      <c r="B587" s="52">
        <f t="shared" si="34"/>
        <v>10</v>
      </c>
      <c r="C587" s="54">
        <v>110704.53000707568</v>
      </c>
      <c r="D587" s="54"/>
      <c r="E587" s="76">
        <f t="shared" si="37"/>
        <v>475718.65932443924</v>
      </c>
      <c r="F587" s="54">
        <f t="shared" si="35"/>
        <v>0</v>
      </c>
      <c r="G587" s="54">
        <v>0</v>
      </c>
      <c r="H587" s="54"/>
      <c r="I587" s="54"/>
      <c r="J587" s="54"/>
      <c r="K587" s="54"/>
      <c r="L587" s="54"/>
      <c r="M587" s="54"/>
      <c r="N587" s="54">
        <f t="shared" si="32"/>
        <v>586423.18933151488</v>
      </c>
      <c r="O587" s="60"/>
    </row>
    <row r="588" spans="1:15" x14ac:dyDescent="0.2">
      <c r="A588" s="52">
        <f t="shared" si="33"/>
        <v>2055</v>
      </c>
      <c r="B588" s="52">
        <f t="shared" si="34"/>
        <v>11</v>
      </c>
      <c r="C588" s="54">
        <v>91404.083406812249</v>
      </c>
      <c r="D588" s="54"/>
      <c r="E588" s="76">
        <f t="shared" si="37"/>
        <v>451080.11317688925</v>
      </c>
      <c r="F588" s="54">
        <f t="shared" si="35"/>
        <v>0</v>
      </c>
      <c r="G588" s="54">
        <v>0</v>
      </c>
      <c r="H588" s="54"/>
      <c r="I588" s="54"/>
      <c r="J588" s="54"/>
      <c r="K588" s="54"/>
      <c r="L588" s="54"/>
      <c r="M588" s="54"/>
      <c r="N588" s="54">
        <f t="shared" si="32"/>
        <v>542484.19658370153</v>
      </c>
      <c r="O588" s="60"/>
    </row>
    <row r="589" spans="1:15" x14ac:dyDescent="0.2">
      <c r="A589" s="52">
        <f t="shared" si="33"/>
        <v>2055</v>
      </c>
      <c r="B589" s="52">
        <f t="shared" si="34"/>
        <v>12</v>
      </c>
      <c r="C589" s="54">
        <v>94067.255413439285</v>
      </c>
      <c r="D589" s="54"/>
      <c r="E589" s="76">
        <f t="shared" si="37"/>
        <v>462059.94071632158</v>
      </c>
      <c r="F589" s="54">
        <f t="shared" si="35"/>
        <v>0</v>
      </c>
      <c r="G589" s="54">
        <v>0</v>
      </c>
      <c r="H589" s="54"/>
      <c r="I589" s="54"/>
      <c r="J589" s="54"/>
      <c r="K589" s="54"/>
      <c r="L589" s="54"/>
      <c r="M589" s="54"/>
      <c r="N589" s="54">
        <f t="shared" si="32"/>
        <v>556127.19612976082</v>
      </c>
      <c r="O589" s="60"/>
    </row>
    <row r="590" spans="1:15" x14ac:dyDescent="0.2">
      <c r="A590" s="52">
        <f t="shared" si="33"/>
        <v>2056</v>
      </c>
      <c r="B590" s="52">
        <f t="shared" si="34"/>
        <v>1</v>
      </c>
      <c r="C590" s="54">
        <v>94093.157297365935</v>
      </c>
      <c r="D590" s="54"/>
      <c r="E590" s="76">
        <f t="shared" si="37"/>
        <v>483397.9771109437</v>
      </c>
      <c r="F590" s="54">
        <f t="shared" si="35"/>
        <v>0</v>
      </c>
      <c r="G590" s="54">
        <v>0</v>
      </c>
      <c r="H590" s="54"/>
      <c r="I590" s="54"/>
      <c r="J590" s="54"/>
      <c r="K590" s="54"/>
      <c r="L590" s="54"/>
      <c r="M590" s="54"/>
      <c r="N590" s="54">
        <f t="shared" si="32"/>
        <v>577491.13440830959</v>
      </c>
      <c r="O590" s="60"/>
    </row>
    <row r="591" spans="1:15" x14ac:dyDescent="0.2">
      <c r="A591" s="52">
        <f t="shared" si="33"/>
        <v>2056</v>
      </c>
      <c r="B591" s="52">
        <f t="shared" si="34"/>
        <v>2</v>
      </c>
      <c r="C591" s="54">
        <v>89120.631233635824</v>
      </c>
      <c r="D591" s="54"/>
      <c r="E591" s="76">
        <f t="shared" si="37"/>
        <v>455732.80700010527</v>
      </c>
      <c r="F591" s="54">
        <f t="shared" si="35"/>
        <v>0</v>
      </c>
      <c r="G591" s="54">
        <v>0</v>
      </c>
      <c r="H591" s="54"/>
      <c r="I591" s="54"/>
      <c r="J591" s="54"/>
      <c r="K591" s="54"/>
      <c r="L591" s="54"/>
      <c r="M591" s="54"/>
      <c r="N591" s="54">
        <f t="shared" ref="N591:N593" si="38">SUM(C591:K591)</f>
        <v>544853.43823374109</v>
      </c>
      <c r="O591" s="60"/>
    </row>
    <row r="592" spans="1:15" x14ac:dyDescent="0.2">
      <c r="A592" s="52">
        <f t="shared" si="33"/>
        <v>2056</v>
      </c>
      <c r="B592" s="52">
        <f t="shared" si="34"/>
        <v>3</v>
      </c>
      <c r="C592" s="54">
        <v>100354.79387567111</v>
      </c>
      <c r="D592" s="54"/>
      <c r="E592" s="76">
        <f t="shared" si="37"/>
        <v>456876.62831427692</v>
      </c>
      <c r="F592" s="54">
        <f t="shared" si="35"/>
        <v>0</v>
      </c>
      <c r="G592" s="54">
        <v>0</v>
      </c>
      <c r="H592" s="54"/>
      <c r="I592" s="54"/>
      <c r="J592" s="54"/>
      <c r="K592" s="54"/>
      <c r="L592" s="54"/>
      <c r="M592" s="54"/>
      <c r="N592" s="54">
        <f t="shared" si="38"/>
        <v>557231.42218994803</v>
      </c>
      <c r="O592" s="60"/>
    </row>
    <row r="593" spans="1:15" x14ac:dyDescent="0.2">
      <c r="A593" s="52">
        <f t="shared" si="33"/>
        <v>2056</v>
      </c>
      <c r="B593" s="52">
        <f t="shared" si="34"/>
        <v>4</v>
      </c>
      <c r="C593" s="54">
        <v>105202.20808609111</v>
      </c>
      <c r="D593" s="54"/>
      <c r="E593" s="76">
        <f t="shared" si="37"/>
        <v>460736.40686475311</v>
      </c>
      <c r="F593" s="54">
        <f t="shared" si="35"/>
        <v>0</v>
      </c>
      <c r="G593" s="54">
        <v>0</v>
      </c>
      <c r="H593" s="54"/>
      <c r="I593" s="54"/>
      <c r="J593" s="54"/>
      <c r="K593" s="54"/>
      <c r="L593" s="54"/>
      <c r="M593" s="54"/>
      <c r="N593" s="54">
        <f t="shared" si="38"/>
        <v>565938.6149508442</v>
      </c>
      <c r="O593" s="60"/>
    </row>
    <row r="594" spans="1:15" x14ac:dyDescent="0.2">
      <c r="A594" s="52">
        <f t="shared" si="33"/>
        <v>2056</v>
      </c>
      <c r="B594" s="52">
        <f t="shared" si="34"/>
        <v>5</v>
      </c>
      <c r="C594" s="54">
        <v>120323.91628594592</v>
      </c>
      <c r="D594" s="54"/>
      <c r="E594" s="76">
        <f t="shared" si="37"/>
        <v>492551.98705673066</v>
      </c>
      <c r="F594" s="54">
        <f t="shared" si="35"/>
        <v>0</v>
      </c>
      <c r="G594" s="54">
        <v>0</v>
      </c>
      <c r="H594" s="54"/>
      <c r="I594" s="54"/>
      <c r="J594" s="54"/>
      <c r="K594" s="54"/>
      <c r="L594" s="54"/>
      <c r="M594" s="54"/>
      <c r="N594" s="54">
        <f t="shared" ref="N594:N657" si="39">SUM(C594:K594)</f>
        <v>612875.90334267658</v>
      </c>
      <c r="O594" s="60"/>
    </row>
    <row r="595" spans="1:15" x14ac:dyDescent="0.2">
      <c r="A595" s="52">
        <f t="shared" si="33"/>
        <v>2056</v>
      </c>
      <c r="B595" s="52">
        <f t="shared" si="34"/>
        <v>6</v>
      </c>
      <c r="C595" s="54">
        <v>131011.9263796462</v>
      </c>
      <c r="D595" s="54"/>
      <c r="E595" s="76">
        <f t="shared" si="37"/>
        <v>507423.29968584771</v>
      </c>
      <c r="F595" s="54">
        <f t="shared" si="35"/>
        <v>0</v>
      </c>
      <c r="G595" s="54">
        <v>0</v>
      </c>
      <c r="H595" s="54"/>
      <c r="I595" s="54"/>
      <c r="J595" s="54"/>
      <c r="K595" s="54"/>
      <c r="L595" s="54"/>
      <c r="M595" s="54"/>
      <c r="N595" s="54">
        <f t="shared" si="39"/>
        <v>638435.22606549389</v>
      </c>
      <c r="O595" s="60"/>
    </row>
    <row r="596" spans="1:15" x14ac:dyDescent="0.2">
      <c r="A596" s="52">
        <f t="shared" si="33"/>
        <v>2056</v>
      </c>
      <c r="B596" s="52">
        <f t="shared" si="34"/>
        <v>7</v>
      </c>
      <c r="C596" s="54">
        <v>142823.40608607122</v>
      </c>
      <c r="D596" s="54"/>
      <c r="E596" s="76">
        <f t="shared" si="37"/>
        <v>519107.8517710084</v>
      </c>
      <c r="F596" s="54">
        <f t="shared" si="35"/>
        <v>0</v>
      </c>
      <c r="G596" s="54">
        <v>0</v>
      </c>
      <c r="H596" s="54"/>
      <c r="I596" s="54"/>
      <c r="J596" s="54"/>
      <c r="K596" s="54"/>
      <c r="L596" s="54"/>
      <c r="M596" s="54"/>
      <c r="N596" s="54">
        <f t="shared" si="39"/>
        <v>661931.25785707962</v>
      </c>
      <c r="O596" s="60"/>
    </row>
    <row r="597" spans="1:15" x14ac:dyDescent="0.2">
      <c r="A597" s="52">
        <f t="shared" si="33"/>
        <v>2056</v>
      </c>
      <c r="B597" s="52">
        <f t="shared" si="34"/>
        <v>8</v>
      </c>
      <c r="C597" s="54">
        <v>141726.94968978185</v>
      </c>
      <c r="D597" s="54"/>
      <c r="E597" s="76">
        <f t="shared" si="37"/>
        <v>518087.9496790875</v>
      </c>
      <c r="F597" s="54">
        <f t="shared" si="35"/>
        <v>0</v>
      </c>
      <c r="G597" s="54">
        <v>0</v>
      </c>
      <c r="H597" s="54"/>
      <c r="I597" s="54"/>
      <c r="J597" s="54"/>
      <c r="K597" s="54"/>
      <c r="L597" s="54"/>
      <c r="M597" s="54"/>
      <c r="N597" s="54">
        <f t="shared" si="39"/>
        <v>659814.89936886937</v>
      </c>
      <c r="O597" s="60"/>
    </row>
    <row r="598" spans="1:15" x14ac:dyDescent="0.2">
      <c r="A598" s="52">
        <f t="shared" si="33"/>
        <v>2056</v>
      </c>
      <c r="B598" s="52">
        <f t="shared" si="34"/>
        <v>9</v>
      </c>
      <c r="C598" s="54">
        <v>121375.84590974791</v>
      </c>
      <c r="D598" s="54"/>
      <c r="E598" s="76">
        <f t="shared" si="37"/>
        <v>502504.48231363762</v>
      </c>
      <c r="F598" s="54">
        <f t="shared" si="35"/>
        <v>0</v>
      </c>
      <c r="G598" s="54">
        <v>0</v>
      </c>
      <c r="H598" s="54"/>
      <c r="I598" s="54"/>
      <c r="J598" s="54"/>
      <c r="K598" s="54"/>
      <c r="L598" s="54"/>
      <c r="M598" s="54"/>
      <c r="N598" s="54">
        <f t="shared" si="39"/>
        <v>623880.3282233855</v>
      </c>
      <c r="O598" s="60"/>
    </row>
    <row r="599" spans="1:15" x14ac:dyDescent="0.2">
      <c r="A599" s="52">
        <f t="shared" si="33"/>
        <v>2056</v>
      </c>
      <c r="B599" s="52">
        <f t="shared" si="34"/>
        <v>10</v>
      </c>
      <c r="C599" s="54">
        <v>112100.3824912912</v>
      </c>
      <c r="D599" s="54"/>
      <c r="E599" s="76">
        <f t="shared" si="37"/>
        <v>480466.46766086848</v>
      </c>
      <c r="F599" s="54">
        <f t="shared" si="35"/>
        <v>0</v>
      </c>
      <c r="G599" s="54">
        <v>0</v>
      </c>
      <c r="H599" s="54"/>
      <c r="I599" s="54"/>
      <c r="J599" s="54"/>
      <c r="K599" s="54"/>
      <c r="L599" s="54"/>
      <c r="M599" s="54"/>
      <c r="N599" s="54">
        <f t="shared" si="39"/>
        <v>592566.85015215969</v>
      </c>
      <c r="O599" s="60"/>
    </row>
    <row r="600" spans="1:15" x14ac:dyDescent="0.2">
      <c r="A600" s="52">
        <f t="shared" si="33"/>
        <v>2056</v>
      </c>
      <c r="B600" s="52">
        <f t="shared" si="34"/>
        <v>11</v>
      </c>
      <c r="C600" s="54">
        <v>92556.580209632215</v>
      </c>
      <c r="D600" s="54"/>
      <c r="E600" s="76">
        <f t="shared" si="37"/>
        <v>456127.36151635624</v>
      </c>
      <c r="F600" s="54">
        <f t="shared" si="35"/>
        <v>0</v>
      </c>
      <c r="G600" s="54">
        <v>0</v>
      </c>
      <c r="H600" s="54"/>
      <c r="I600" s="54"/>
      <c r="J600" s="54"/>
      <c r="K600" s="54"/>
      <c r="L600" s="54"/>
      <c r="M600" s="54"/>
      <c r="N600" s="54">
        <f t="shared" si="39"/>
        <v>548683.94172598841</v>
      </c>
      <c r="O600" s="60"/>
    </row>
    <row r="601" spans="1:15" x14ac:dyDescent="0.2">
      <c r="A601" s="52">
        <f t="shared" si="33"/>
        <v>2056</v>
      </c>
      <c r="B601" s="52">
        <f t="shared" si="34"/>
        <v>12</v>
      </c>
      <c r="C601" s="54">
        <v>95253.331648474923</v>
      </c>
      <c r="D601" s="54"/>
      <c r="E601" s="76">
        <f t="shared" si="37"/>
        <v>467257.31126971688</v>
      </c>
      <c r="F601" s="54">
        <f t="shared" si="35"/>
        <v>0</v>
      </c>
      <c r="G601" s="54">
        <v>0</v>
      </c>
      <c r="H601" s="54"/>
      <c r="I601" s="54"/>
      <c r="J601" s="54"/>
      <c r="K601" s="54"/>
      <c r="L601" s="54"/>
      <c r="M601" s="54"/>
      <c r="N601" s="54">
        <f t="shared" si="39"/>
        <v>562510.64291819185</v>
      </c>
      <c r="O601" s="60"/>
    </row>
    <row r="602" spans="1:15" x14ac:dyDescent="0.2">
      <c r="A602" s="52">
        <f t="shared" si="33"/>
        <v>2057</v>
      </c>
      <c r="B602" s="52">
        <f t="shared" si="34"/>
        <v>1</v>
      </c>
      <c r="C602" s="54">
        <v>95279.560124357959</v>
      </c>
      <c r="D602" s="54"/>
      <c r="E602" s="76">
        <f t="shared" si="37"/>
        <v>488133.22641010105</v>
      </c>
      <c r="F602" s="54">
        <f t="shared" si="35"/>
        <v>0</v>
      </c>
      <c r="G602" s="54">
        <v>0</v>
      </c>
      <c r="H602" s="54"/>
      <c r="I602" s="54"/>
      <c r="J602" s="54"/>
      <c r="K602" s="54"/>
      <c r="L602" s="54"/>
      <c r="M602" s="54"/>
      <c r="N602" s="54">
        <f t="shared" si="39"/>
        <v>583412.78653445898</v>
      </c>
      <c r="O602" s="60"/>
    </row>
    <row r="603" spans="1:15" x14ac:dyDescent="0.2">
      <c r="A603" s="52">
        <f t="shared" ref="A603:A666" si="40">+A591+1</f>
        <v>2057</v>
      </c>
      <c r="B603" s="52">
        <f t="shared" ref="B603:B666" si="41">+B591</f>
        <v>2</v>
      </c>
      <c r="C603" s="54">
        <v>90244.33641981367</v>
      </c>
      <c r="D603" s="54"/>
      <c r="E603" s="76">
        <f t="shared" si="37"/>
        <v>460477.25828250352</v>
      </c>
      <c r="F603" s="54">
        <f t="shared" ref="F603:F666" si="42">+F591</f>
        <v>0</v>
      </c>
      <c r="G603" s="54">
        <v>0</v>
      </c>
      <c r="H603" s="54"/>
      <c r="I603" s="54"/>
      <c r="J603" s="54"/>
      <c r="K603" s="54"/>
      <c r="L603" s="54"/>
      <c r="M603" s="54"/>
      <c r="N603" s="54">
        <f t="shared" si="39"/>
        <v>550721.59470231715</v>
      </c>
      <c r="O603" s="60"/>
    </row>
    <row r="604" spans="1:15" x14ac:dyDescent="0.2">
      <c r="A604" s="52">
        <f t="shared" si="40"/>
        <v>2057</v>
      </c>
      <c r="B604" s="52">
        <f t="shared" si="41"/>
        <v>3</v>
      </c>
      <c r="C604" s="54">
        <v>101620.1484941798</v>
      </c>
      <c r="D604" s="54"/>
      <c r="E604" s="76">
        <f t="shared" si="37"/>
        <v>461537.04205361282</v>
      </c>
      <c r="F604" s="54">
        <f t="shared" si="42"/>
        <v>0</v>
      </c>
      <c r="G604" s="54">
        <v>0</v>
      </c>
      <c r="H604" s="54"/>
      <c r="I604" s="54"/>
      <c r="J604" s="54"/>
      <c r="K604" s="54"/>
      <c r="L604" s="54"/>
      <c r="M604" s="54"/>
      <c r="N604" s="54">
        <f t="shared" si="39"/>
        <v>563157.19054779259</v>
      </c>
      <c r="O604" s="60"/>
    </row>
    <row r="605" spans="1:15" x14ac:dyDescent="0.2">
      <c r="A605" s="52">
        <f t="shared" si="40"/>
        <v>2057</v>
      </c>
      <c r="B605" s="52">
        <f t="shared" si="41"/>
        <v>4</v>
      </c>
      <c r="C605" s="54">
        <v>106528.6828337147</v>
      </c>
      <c r="D605" s="54"/>
      <c r="E605" s="76">
        <f t="shared" si="37"/>
        <v>465321.03700055351</v>
      </c>
      <c r="F605" s="54">
        <f t="shared" si="42"/>
        <v>0</v>
      </c>
      <c r="G605" s="54">
        <v>0</v>
      </c>
      <c r="H605" s="54"/>
      <c r="I605" s="54"/>
      <c r="J605" s="54"/>
      <c r="K605" s="54"/>
      <c r="L605" s="54"/>
      <c r="M605" s="54"/>
      <c r="N605" s="54">
        <f t="shared" si="39"/>
        <v>571849.71983426821</v>
      </c>
      <c r="O605" s="60"/>
    </row>
    <row r="606" spans="1:15" x14ac:dyDescent="0.2">
      <c r="A606" s="52">
        <f t="shared" si="40"/>
        <v>2057</v>
      </c>
      <c r="B606" s="52">
        <f t="shared" si="41"/>
        <v>5</v>
      </c>
      <c r="C606" s="54">
        <v>121841.05779268949</v>
      </c>
      <c r="D606" s="54"/>
      <c r="E606" s="76">
        <f t="shared" si="37"/>
        <v>497052.93998165673</v>
      </c>
      <c r="F606" s="54">
        <f t="shared" si="42"/>
        <v>0</v>
      </c>
      <c r="G606" s="54">
        <v>0</v>
      </c>
      <c r="H606" s="54"/>
      <c r="I606" s="54"/>
      <c r="J606" s="54"/>
      <c r="K606" s="54"/>
      <c r="L606" s="54"/>
      <c r="M606" s="54"/>
      <c r="N606" s="54">
        <f t="shared" si="39"/>
        <v>618893.99777434627</v>
      </c>
      <c r="O606" s="60"/>
    </row>
    <row r="607" spans="1:15" x14ac:dyDescent="0.2">
      <c r="A607" s="52">
        <f t="shared" si="40"/>
        <v>2057</v>
      </c>
      <c r="B607" s="52">
        <f t="shared" si="41"/>
        <v>6</v>
      </c>
      <c r="C607" s="54">
        <v>132663.83098451825</v>
      </c>
      <c r="D607" s="54"/>
      <c r="E607" s="76">
        <f t="shared" si="37"/>
        <v>511966.76810099866</v>
      </c>
      <c r="F607" s="54">
        <f t="shared" si="42"/>
        <v>0</v>
      </c>
      <c r="G607" s="54">
        <v>0</v>
      </c>
      <c r="H607" s="54"/>
      <c r="I607" s="54"/>
      <c r="J607" s="54"/>
      <c r="K607" s="54"/>
      <c r="L607" s="54"/>
      <c r="M607" s="54"/>
      <c r="N607" s="54">
        <f t="shared" si="39"/>
        <v>644630.59908551688</v>
      </c>
      <c r="O607" s="60"/>
    </row>
    <row r="608" spans="1:15" x14ac:dyDescent="0.2">
      <c r="A608" s="52">
        <f t="shared" si="40"/>
        <v>2057</v>
      </c>
      <c r="B608" s="52">
        <f t="shared" si="41"/>
        <v>7</v>
      </c>
      <c r="C608" s="54">
        <v>144624.23940496627</v>
      </c>
      <c r="D608" s="54"/>
      <c r="E608" s="76">
        <f t="shared" si="37"/>
        <v>523686.62359783915</v>
      </c>
      <c r="F608" s="54">
        <f t="shared" si="42"/>
        <v>0</v>
      </c>
      <c r="G608" s="54">
        <v>0</v>
      </c>
      <c r="H608" s="54"/>
      <c r="I608" s="54"/>
      <c r="J608" s="54"/>
      <c r="K608" s="54"/>
      <c r="L608" s="54"/>
      <c r="M608" s="54"/>
      <c r="N608" s="54">
        <f t="shared" si="39"/>
        <v>668310.86300280539</v>
      </c>
      <c r="O608" s="60"/>
    </row>
    <row r="609" spans="1:15" x14ac:dyDescent="0.2">
      <c r="A609" s="52">
        <f t="shared" si="40"/>
        <v>2057</v>
      </c>
      <c r="B609" s="52">
        <f t="shared" si="41"/>
        <v>8</v>
      </c>
      <c r="C609" s="54">
        <v>143513.95799732013</v>
      </c>
      <c r="D609" s="54"/>
      <c r="E609" s="76">
        <f t="shared" si="37"/>
        <v>522658.82219653437</v>
      </c>
      <c r="F609" s="54">
        <f t="shared" si="42"/>
        <v>0</v>
      </c>
      <c r="G609" s="54">
        <v>0</v>
      </c>
      <c r="H609" s="54"/>
      <c r="I609" s="54"/>
      <c r="J609" s="54"/>
      <c r="K609" s="54"/>
      <c r="L609" s="54"/>
      <c r="M609" s="54"/>
      <c r="N609" s="54">
        <f t="shared" si="39"/>
        <v>666172.78019385447</v>
      </c>
      <c r="O609" s="60"/>
    </row>
    <row r="610" spans="1:15" x14ac:dyDescent="0.2">
      <c r="A610" s="52">
        <f t="shared" si="40"/>
        <v>2057</v>
      </c>
      <c r="B610" s="52">
        <f t="shared" si="41"/>
        <v>9</v>
      </c>
      <c r="C610" s="54">
        <v>122906.25099819418</v>
      </c>
      <c r="D610" s="54"/>
      <c r="E610" s="76">
        <f t="shared" si="37"/>
        <v>507146.14561754279</v>
      </c>
      <c r="F610" s="54">
        <f t="shared" si="42"/>
        <v>0</v>
      </c>
      <c r="G610" s="54">
        <v>0</v>
      </c>
      <c r="H610" s="54"/>
      <c r="I610" s="54"/>
      <c r="J610" s="54"/>
      <c r="K610" s="54"/>
      <c r="L610" s="54"/>
      <c r="M610" s="54"/>
      <c r="N610" s="54">
        <f t="shared" si="39"/>
        <v>630052.396615737</v>
      </c>
      <c r="O610" s="60"/>
    </row>
    <row r="611" spans="1:15" x14ac:dyDescent="0.2">
      <c r="A611" s="52">
        <f t="shared" si="40"/>
        <v>2057</v>
      </c>
      <c r="B611" s="52">
        <f t="shared" si="41"/>
        <v>10</v>
      </c>
      <c r="C611" s="54">
        <v>113513.83501551922</v>
      </c>
      <c r="D611" s="54"/>
      <c r="E611" s="76">
        <f t="shared" si="37"/>
        <v>485261.6604829756</v>
      </c>
      <c r="F611" s="54">
        <f t="shared" si="42"/>
        <v>0</v>
      </c>
      <c r="G611" s="54">
        <v>0</v>
      </c>
      <c r="H611" s="54"/>
      <c r="I611" s="54"/>
      <c r="J611" s="54"/>
      <c r="K611" s="54"/>
      <c r="L611" s="54"/>
      <c r="M611" s="54"/>
      <c r="N611" s="54">
        <f t="shared" si="39"/>
        <v>598775.49549849483</v>
      </c>
      <c r="O611" s="60"/>
    </row>
    <row r="612" spans="1:15" x14ac:dyDescent="0.2">
      <c r="A612" s="52">
        <f t="shared" si="40"/>
        <v>2057</v>
      </c>
      <c r="B612" s="52">
        <f t="shared" si="41"/>
        <v>11</v>
      </c>
      <c r="C612" s="54">
        <v>93723.60862669746</v>
      </c>
      <c r="D612" s="54"/>
      <c r="E612" s="76">
        <f t="shared" si="37"/>
        <v>461231.08478135441</v>
      </c>
      <c r="F612" s="54">
        <f t="shared" si="42"/>
        <v>0</v>
      </c>
      <c r="G612" s="54">
        <v>0</v>
      </c>
      <c r="H612" s="54"/>
      <c r="I612" s="54"/>
      <c r="J612" s="54"/>
      <c r="K612" s="54"/>
      <c r="L612" s="54"/>
      <c r="M612" s="54"/>
      <c r="N612" s="54">
        <f t="shared" si="39"/>
        <v>554954.69340805185</v>
      </c>
      <c r="O612" s="60"/>
    </row>
    <row r="613" spans="1:15" x14ac:dyDescent="0.2">
      <c r="A613" s="52">
        <f t="shared" si="40"/>
        <v>2057</v>
      </c>
      <c r="B613" s="52">
        <f t="shared" si="41"/>
        <v>12</v>
      </c>
      <c r="C613" s="54">
        <v>96454.362894466627</v>
      </c>
      <c r="D613" s="54"/>
      <c r="E613" s="76">
        <f t="shared" si="37"/>
        <v>472513.1432007149</v>
      </c>
      <c r="F613" s="54">
        <f t="shared" si="42"/>
        <v>0</v>
      </c>
      <c r="G613" s="54">
        <v>0</v>
      </c>
      <c r="H613" s="54"/>
      <c r="I613" s="54"/>
      <c r="J613" s="54"/>
      <c r="K613" s="54"/>
      <c r="L613" s="54"/>
      <c r="M613" s="54"/>
      <c r="N613" s="54">
        <f t="shared" si="39"/>
        <v>568967.50609518157</v>
      </c>
      <c r="O613" s="60"/>
    </row>
    <row r="614" spans="1:15" x14ac:dyDescent="0.2">
      <c r="A614" s="52">
        <f t="shared" si="40"/>
        <v>2058</v>
      </c>
      <c r="B614" s="52">
        <f t="shared" si="41"/>
        <v>1</v>
      </c>
      <c r="C614" s="54">
        <v>96480.922080242279</v>
      </c>
      <c r="D614" s="54"/>
      <c r="E614" s="76">
        <f t="shared" si="37"/>
        <v>492914.86106250121</v>
      </c>
      <c r="F614" s="54">
        <f t="shared" si="42"/>
        <v>0</v>
      </c>
      <c r="G614" s="54">
        <v>0</v>
      </c>
      <c r="H614" s="54"/>
      <c r="I614" s="54"/>
      <c r="J614" s="54"/>
      <c r="K614" s="54"/>
      <c r="L614" s="54"/>
      <c r="M614" s="54"/>
      <c r="N614" s="54">
        <f t="shared" si="39"/>
        <v>589395.78314274352</v>
      </c>
      <c r="O614" s="60"/>
    </row>
    <row r="615" spans="1:15" x14ac:dyDescent="0.2">
      <c r="A615" s="52">
        <f t="shared" si="40"/>
        <v>2058</v>
      </c>
      <c r="B615" s="52">
        <f t="shared" si="41"/>
        <v>2</v>
      </c>
      <c r="C615" s="54">
        <v>91382.210192187151</v>
      </c>
      <c r="D615" s="54"/>
      <c r="E615" s="76">
        <f t="shared" si="37"/>
        <v>465271.10214236227</v>
      </c>
      <c r="F615" s="54">
        <f t="shared" si="42"/>
        <v>0</v>
      </c>
      <c r="G615" s="54">
        <v>0</v>
      </c>
      <c r="H615" s="54"/>
      <c r="I615" s="54"/>
      <c r="J615" s="54"/>
      <c r="K615" s="54"/>
      <c r="L615" s="54"/>
      <c r="M615" s="54"/>
      <c r="N615" s="54">
        <f t="shared" si="39"/>
        <v>556653.31233454938</v>
      </c>
      <c r="O615" s="60"/>
    </row>
    <row r="616" spans="1:15" x14ac:dyDescent="0.2">
      <c r="A616" s="52">
        <f t="shared" si="40"/>
        <v>2058</v>
      </c>
      <c r="B616" s="52">
        <f t="shared" si="41"/>
        <v>3</v>
      </c>
      <c r="C616" s="54">
        <v>102901.45772978994</v>
      </c>
      <c r="D616" s="54"/>
      <c r="E616" s="76">
        <f t="shared" si="37"/>
        <v>466244.99478898343</v>
      </c>
      <c r="F616" s="54">
        <f t="shared" si="42"/>
        <v>0</v>
      </c>
      <c r="G616" s="54">
        <v>0</v>
      </c>
      <c r="H616" s="54"/>
      <c r="I616" s="54"/>
      <c r="J616" s="54"/>
      <c r="K616" s="54"/>
      <c r="L616" s="54"/>
      <c r="M616" s="54"/>
      <c r="N616" s="54">
        <f t="shared" si="39"/>
        <v>569146.45251877338</v>
      </c>
      <c r="O616" s="60"/>
    </row>
    <row r="617" spans="1:15" x14ac:dyDescent="0.2">
      <c r="A617" s="52">
        <f t="shared" si="40"/>
        <v>2058</v>
      </c>
      <c r="B617" s="52">
        <f t="shared" si="41"/>
        <v>4</v>
      </c>
      <c r="C617" s="54">
        <v>107871.8828505897</v>
      </c>
      <c r="D617" s="54"/>
      <c r="E617" s="76">
        <f t="shared" si="37"/>
        <v>469951.28722013481</v>
      </c>
      <c r="F617" s="54">
        <f t="shared" si="42"/>
        <v>0</v>
      </c>
      <c r="G617" s="54">
        <v>0</v>
      </c>
      <c r="H617" s="54"/>
      <c r="I617" s="54"/>
      <c r="J617" s="54"/>
      <c r="K617" s="54"/>
      <c r="L617" s="54"/>
      <c r="M617" s="54"/>
      <c r="N617" s="54">
        <f t="shared" si="39"/>
        <v>577823.17007072456</v>
      </c>
      <c r="O617" s="60"/>
    </row>
    <row r="618" spans="1:15" x14ac:dyDescent="0.2">
      <c r="A618" s="52">
        <f t="shared" si="40"/>
        <v>2058</v>
      </c>
      <c r="B618" s="52">
        <f t="shared" si="41"/>
        <v>5</v>
      </c>
      <c r="C618" s="54">
        <v>123377.32864979442</v>
      </c>
      <c r="D618" s="54"/>
      <c r="E618" s="76">
        <f t="shared" si="37"/>
        <v>501595.0227319916</v>
      </c>
      <c r="F618" s="54">
        <f t="shared" si="42"/>
        <v>0</v>
      </c>
      <c r="G618" s="54">
        <v>0</v>
      </c>
      <c r="H618" s="54"/>
      <c r="I618" s="54"/>
      <c r="J618" s="54"/>
      <c r="K618" s="54"/>
      <c r="L618" s="54"/>
      <c r="M618" s="54"/>
      <c r="N618" s="54">
        <f t="shared" si="39"/>
        <v>624972.35138178605</v>
      </c>
      <c r="O618" s="60"/>
    </row>
    <row r="619" spans="1:15" x14ac:dyDescent="0.2">
      <c r="A619" s="52">
        <f t="shared" si="40"/>
        <v>2058</v>
      </c>
      <c r="B619" s="52">
        <f t="shared" si="41"/>
        <v>6</v>
      </c>
      <c r="C619" s="54">
        <v>134336.56414217176</v>
      </c>
      <c r="D619" s="54"/>
      <c r="E619" s="76">
        <f t="shared" si="37"/>
        <v>516550.91873403796</v>
      </c>
      <c r="F619" s="54">
        <f t="shared" si="42"/>
        <v>0</v>
      </c>
      <c r="G619" s="54">
        <v>0</v>
      </c>
      <c r="H619" s="54"/>
      <c r="I619" s="54"/>
      <c r="J619" s="54"/>
      <c r="K619" s="54"/>
      <c r="L619" s="54"/>
      <c r="M619" s="54"/>
      <c r="N619" s="54">
        <f t="shared" si="39"/>
        <v>650887.48287620977</v>
      </c>
      <c r="O619" s="60"/>
    </row>
    <row r="620" spans="1:15" x14ac:dyDescent="0.2">
      <c r="A620" s="52">
        <f t="shared" si="40"/>
        <v>2058</v>
      </c>
      <c r="B620" s="52">
        <f t="shared" si="41"/>
        <v>7</v>
      </c>
      <c r="C620" s="54">
        <v>146447.7790906349</v>
      </c>
      <c r="D620" s="54"/>
      <c r="E620" s="76">
        <f t="shared" si="37"/>
        <v>528305.78231415851</v>
      </c>
      <c r="F620" s="54">
        <f t="shared" si="42"/>
        <v>0</v>
      </c>
      <c r="G620" s="54">
        <v>0</v>
      </c>
      <c r="H620" s="54"/>
      <c r="I620" s="54"/>
      <c r="J620" s="54"/>
      <c r="K620" s="54"/>
      <c r="L620" s="54"/>
      <c r="M620" s="54"/>
      <c r="N620" s="54">
        <f t="shared" si="39"/>
        <v>674753.56140479341</v>
      </c>
      <c r="O620" s="60"/>
    </row>
    <row r="621" spans="1:15" x14ac:dyDescent="0.2">
      <c r="A621" s="52">
        <f t="shared" si="40"/>
        <v>2058</v>
      </c>
      <c r="B621" s="52">
        <f t="shared" si="41"/>
        <v>8</v>
      </c>
      <c r="C621" s="54">
        <v>145323.49835467816</v>
      </c>
      <c r="D621" s="54"/>
      <c r="E621" s="76">
        <f t="shared" si="37"/>
        <v>527270.02160362166</v>
      </c>
      <c r="F621" s="54">
        <f t="shared" si="42"/>
        <v>0</v>
      </c>
      <c r="G621" s="54">
        <v>0</v>
      </c>
      <c r="H621" s="54"/>
      <c r="I621" s="54"/>
      <c r="J621" s="54"/>
      <c r="K621" s="54"/>
      <c r="L621" s="54"/>
      <c r="M621" s="54"/>
      <c r="N621" s="54">
        <f t="shared" si="39"/>
        <v>672593.51995829982</v>
      </c>
      <c r="O621" s="60"/>
    </row>
    <row r="622" spans="1:15" x14ac:dyDescent="0.2">
      <c r="A622" s="52">
        <f t="shared" si="40"/>
        <v>2058</v>
      </c>
      <c r="B622" s="52">
        <f t="shared" si="41"/>
        <v>9</v>
      </c>
      <c r="C622" s="54">
        <v>124455.95267499531</v>
      </c>
      <c r="D622" s="54"/>
      <c r="E622" s="76">
        <f t="shared" si="37"/>
        <v>511830.68423696281</v>
      </c>
      <c r="F622" s="54">
        <f t="shared" si="42"/>
        <v>0</v>
      </c>
      <c r="G622" s="54">
        <v>0</v>
      </c>
      <c r="H622" s="54"/>
      <c r="I622" s="54"/>
      <c r="J622" s="54"/>
      <c r="K622" s="54"/>
      <c r="L622" s="54"/>
      <c r="M622" s="54"/>
      <c r="N622" s="54">
        <f t="shared" si="39"/>
        <v>636286.63691195811</v>
      </c>
      <c r="O622" s="60"/>
    </row>
    <row r="623" spans="1:15" x14ac:dyDescent="0.2">
      <c r="A623" s="52">
        <f t="shared" si="40"/>
        <v>2058</v>
      </c>
      <c r="B623" s="52">
        <f t="shared" si="41"/>
        <v>10</v>
      </c>
      <c r="C623" s="54">
        <v>114945.10949533604</v>
      </c>
      <c r="D623" s="54"/>
      <c r="E623" s="76">
        <f t="shared" ref="E623:E685" si="43">+E611*(E611/E599)</f>
        <v>490104.71070148569</v>
      </c>
      <c r="F623" s="54">
        <f t="shared" si="42"/>
        <v>0</v>
      </c>
      <c r="G623" s="54">
        <v>0</v>
      </c>
      <c r="H623" s="54"/>
      <c r="I623" s="54"/>
      <c r="J623" s="54"/>
      <c r="K623" s="54"/>
      <c r="L623" s="54"/>
      <c r="M623" s="54"/>
      <c r="N623" s="54">
        <f t="shared" si="39"/>
        <v>605049.8201968217</v>
      </c>
      <c r="O623" s="60"/>
    </row>
    <row r="624" spans="1:15" x14ac:dyDescent="0.2">
      <c r="A624" s="52">
        <f t="shared" si="40"/>
        <v>2058</v>
      </c>
      <c r="B624" s="52">
        <f t="shared" si="41"/>
        <v>11</v>
      </c>
      <c r="C624" s="54">
        <v>94905.351884384014</v>
      </c>
      <c r="D624" s="54"/>
      <c r="E624" s="76">
        <f t="shared" si="43"/>
        <v>466391.91488396714</v>
      </c>
      <c r="F624" s="54">
        <f t="shared" si="42"/>
        <v>0</v>
      </c>
      <c r="G624" s="54">
        <v>0</v>
      </c>
      <c r="H624" s="54"/>
      <c r="I624" s="54"/>
      <c r="J624" s="54"/>
      <c r="K624" s="54"/>
      <c r="L624" s="54"/>
      <c r="M624" s="54"/>
      <c r="N624" s="54">
        <f t="shared" si="39"/>
        <v>561297.2667683512</v>
      </c>
      <c r="O624" s="60"/>
    </row>
    <row r="625" spans="1:15" x14ac:dyDescent="0.2">
      <c r="A625" s="52">
        <f t="shared" si="40"/>
        <v>2058</v>
      </c>
      <c r="B625" s="52">
        <f t="shared" si="41"/>
        <v>12</v>
      </c>
      <c r="C625" s="54">
        <v>97670.537716319508</v>
      </c>
      <c r="D625" s="54"/>
      <c r="E625" s="76">
        <f t="shared" si="43"/>
        <v>477828.09409811674</v>
      </c>
      <c r="F625" s="54">
        <f t="shared" si="42"/>
        <v>0</v>
      </c>
      <c r="G625" s="54">
        <v>0</v>
      </c>
      <c r="H625" s="54"/>
      <c r="I625" s="54"/>
      <c r="J625" s="54"/>
      <c r="K625" s="54"/>
      <c r="L625" s="54"/>
      <c r="M625" s="54"/>
      <c r="N625" s="54">
        <f t="shared" si="39"/>
        <v>575498.63181443629</v>
      </c>
      <c r="O625" s="60"/>
    </row>
    <row r="626" spans="1:15" x14ac:dyDescent="0.2">
      <c r="A626" s="52">
        <f t="shared" si="40"/>
        <v>2059</v>
      </c>
      <c r="B626" s="52">
        <f t="shared" si="41"/>
        <v>1</v>
      </c>
      <c r="C626" s="54">
        <v>97697.431781846259</v>
      </c>
      <c r="D626" s="54"/>
      <c r="E626" s="76">
        <f t="shared" si="43"/>
        <v>497743.33544781036</v>
      </c>
      <c r="F626" s="54">
        <f t="shared" si="42"/>
        <v>0</v>
      </c>
      <c r="G626" s="54">
        <v>0</v>
      </c>
      <c r="H626" s="54"/>
      <c r="I626" s="54"/>
      <c r="J626" s="54"/>
      <c r="K626" s="54"/>
      <c r="L626" s="54"/>
      <c r="M626" s="54"/>
      <c r="N626" s="54">
        <f t="shared" si="39"/>
        <v>595440.76722965657</v>
      </c>
      <c r="O626" s="60"/>
    </row>
    <row r="627" spans="1:15" x14ac:dyDescent="0.2">
      <c r="A627" s="52">
        <f t="shared" si="40"/>
        <v>2059</v>
      </c>
      <c r="B627" s="52">
        <f t="shared" si="41"/>
        <v>2</v>
      </c>
      <c r="C627" s="54">
        <v>92534.431199780272</v>
      </c>
      <c r="D627" s="54"/>
      <c r="E627" s="76">
        <f t="shared" si="43"/>
        <v>470114.85278597497</v>
      </c>
      <c r="F627" s="54">
        <f t="shared" si="42"/>
        <v>0</v>
      </c>
      <c r="G627" s="54">
        <v>0</v>
      </c>
      <c r="H627" s="54"/>
      <c r="I627" s="54"/>
      <c r="J627" s="54"/>
      <c r="K627" s="54"/>
      <c r="L627" s="54"/>
      <c r="M627" s="54"/>
      <c r="N627" s="54">
        <f t="shared" si="39"/>
        <v>562649.28398575529</v>
      </c>
      <c r="O627" s="60"/>
    </row>
    <row r="628" spans="1:15" x14ac:dyDescent="0.2">
      <c r="A628" s="52">
        <f t="shared" si="40"/>
        <v>2059</v>
      </c>
      <c r="B628" s="52">
        <f t="shared" si="41"/>
        <v>3</v>
      </c>
      <c r="C628" s="54">
        <v>104198.92275125148</v>
      </c>
      <c r="D628" s="54"/>
      <c r="E628" s="76">
        <f t="shared" si="43"/>
        <v>471000.97144646407</v>
      </c>
      <c r="F628" s="54">
        <f t="shared" si="42"/>
        <v>0</v>
      </c>
      <c r="G628" s="54">
        <v>0</v>
      </c>
      <c r="H628" s="54"/>
      <c r="I628" s="54"/>
      <c r="J628" s="54"/>
      <c r="K628" s="54"/>
      <c r="L628" s="54"/>
      <c r="M628" s="54"/>
      <c r="N628" s="54">
        <f t="shared" si="39"/>
        <v>575199.89419771556</v>
      </c>
      <c r="O628" s="60"/>
    </row>
    <row r="629" spans="1:15" x14ac:dyDescent="0.2">
      <c r="A629" s="52">
        <f t="shared" si="40"/>
        <v>2059</v>
      </c>
      <c r="B629" s="52">
        <f t="shared" si="41"/>
        <v>4</v>
      </c>
      <c r="C629" s="54">
        <v>109232.01902247329</v>
      </c>
      <c r="D629" s="54"/>
      <c r="E629" s="76">
        <f t="shared" si="43"/>
        <v>474627.61147332127</v>
      </c>
      <c r="F629" s="54">
        <f t="shared" si="42"/>
        <v>0</v>
      </c>
      <c r="G629" s="54">
        <v>0</v>
      </c>
      <c r="H629" s="54"/>
      <c r="I629" s="54"/>
      <c r="J629" s="54"/>
      <c r="K629" s="54"/>
      <c r="L629" s="54"/>
      <c r="M629" s="54"/>
      <c r="N629" s="54">
        <f t="shared" si="39"/>
        <v>583859.63049579458</v>
      </c>
      <c r="O629" s="60"/>
    </row>
    <row r="630" spans="1:15" x14ac:dyDescent="0.2">
      <c r="A630" s="52">
        <f t="shared" si="40"/>
        <v>2059</v>
      </c>
      <c r="B630" s="52">
        <f t="shared" si="41"/>
        <v>5</v>
      </c>
      <c r="C630" s="54">
        <v>124932.97005562199</v>
      </c>
      <c r="D630" s="54"/>
      <c r="E630" s="76">
        <f t="shared" si="43"/>
        <v>506178.61115315434</v>
      </c>
      <c r="F630" s="54">
        <f t="shared" si="42"/>
        <v>0</v>
      </c>
      <c r="G630" s="54">
        <v>0</v>
      </c>
      <c r="H630" s="54"/>
      <c r="I630" s="54"/>
      <c r="J630" s="54"/>
      <c r="K630" s="54"/>
      <c r="L630" s="54"/>
      <c r="M630" s="54"/>
      <c r="N630" s="54">
        <f t="shared" si="39"/>
        <v>631111.58120877633</v>
      </c>
      <c r="O630" s="60"/>
    </row>
    <row r="631" spans="1:15" x14ac:dyDescent="0.2">
      <c r="A631" s="52">
        <f t="shared" si="40"/>
        <v>2059</v>
      </c>
      <c r="B631" s="52">
        <f t="shared" si="41"/>
        <v>6</v>
      </c>
      <c r="C631" s="54">
        <v>136030.38847588998</v>
      </c>
      <c r="D631" s="54"/>
      <c r="E631" s="76">
        <f t="shared" si="43"/>
        <v>521176.11585355987</v>
      </c>
      <c r="F631" s="54">
        <f t="shared" si="42"/>
        <v>0</v>
      </c>
      <c r="G631" s="54">
        <v>0</v>
      </c>
      <c r="H631" s="54"/>
      <c r="I631" s="54"/>
      <c r="J631" s="54"/>
      <c r="K631" s="54"/>
      <c r="L631" s="54"/>
      <c r="M631" s="54"/>
      <c r="N631" s="54">
        <f t="shared" si="39"/>
        <v>657206.50432944985</v>
      </c>
      <c r="O631" s="60"/>
    </row>
    <row r="632" spans="1:15" x14ac:dyDescent="0.2">
      <c r="A632" s="52">
        <f t="shared" si="40"/>
        <v>2059</v>
      </c>
      <c r="B632" s="52">
        <f t="shared" si="41"/>
        <v>7</v>
      </c>
      <c r="C632" s="54">
        <v>148294.31144336189</v>
      </c>
      <c r="D632" s="54"/>
      <c r="E632" s="76">
        <f t="shared" si="43"/>
        <v>532965.68415104866</v>
      </c>
      <c r="F632" s="54">
        <f t="shared" si="42"/>
        <v>0</v>
      </c>
      <c r="G632" s="54">
        <v>0</v>
      </c>
      <c r="H632" s="54"/>
      <c r="I632" s="54"/>
      <c r="J632" s="54"/>
      <c r="K632" s="54"/>
      <c r="L632" s="54"/>
      <c r="M632" s="54"/>
      <c r="N632" s="54">
        <f t="shared" si="39"/>
        <v>681259.99559441057</v>
      </c>
      <c r="O632" s="60"/>
    </row>
    <row r="633" spans="1:15" x14ac:dyDescent="0.2">
      <c r="A633" s="52">
        <f t="shared" si="40"/>
        <v>2059</v>
      </c>
      <c r="B633" s="52">
        <f t="shared" si="41"/>
        <v>8</v>
      </c>
      <c r="C633" s="54">
        <v>147155.8548642112</v>
      </c>
      <c r="D633" s="54"/>
      <c r="E633" s="76">
        <f t="shared" si="43"/>
        <v>531921.90368756989</v>
      </c>
      <c r="F633" s="54">
        <f t="shared" si="42"/>
        <v>0</v>
      </c>
      <c r="G633" s="54">
        <v>0</v>
      </c>
      <c r="H633" s="54"/>
      <c r="I633" s="54"/>
      <c r="J633" s="54"/>
      <c r="K633" s="54"/>
      <c r="L633" s="54"/>
      <c r="M633" s="54"/>
      <c r="N633" s="54">
        <f t="shared" si="39"/>
        <v>679077.75855178107</v>
      </c>
      <c r="O633" s="60"/>
    </row>
    <row r="634" spans="1:15" x14ac:dyDescent="0.2">
      <c r="A634" s="52">
        <f t="shared" si="40"/>
        <v>2059</v>
      </c>
      <c r="B634" s="52">
        <f t="shared" si="41"/>
        <v>9</v>
      </c>
      <c r="C634" s="54">
        <v>126025.19424718479</v>
      </c>
      <c r="D634" s="54"/>
      <c r="E634" s="76">
        <f t="shared" si="43"/>
        <v>516558.4942136957</v>
      </c>
      <c r="F634" s="54">
        <f t="shared" si="42"/>
        <v>0</v>
      </c>
      <c r="G634" s="54">
        <v>0</v>
      </c>
      <c r="H634" s="54"/>
      <c r="I634" s="54"/>
      <c r="J634" s="54"/>
      <c r="K634" s="54"/>
      <c r="L634" s="54"/>
      <c r="M634" s="54"/>
      <c r="N634" s="54">
        <f t="shared" si="39"/>
        <v>642583.68846088042</v>
      </c>
      <c r="O634" s="60"/>
    </row>
    <row r="635" spans="1:15" x14ac:dyDescent="0.2">
      <c r="A635" s="52">
        <f t="shared" si="40"/>
        <v>2059</v>
      </c>
      <c r="B635" s="52">
        <f t="shared" si="41"/>
        <v>10</v>
      </c>
      <c r="C635" s="54">
        <v>116394.43064440948</v>
      </c>
      <c r="D635" s="54"/>
      <c r="E635" s="76">
        <f t="shared" si="43"/>
        <v>494996.09594690823</v>
      </c>
      <c r="F635" s="54">
        <f t="shared" si="42"/>
        <v>0</v>
      </c>
      <c r="G635" s="54">
        <v>0</v>
      </c>
      <c r="H635" s="54"/>
      <c r="I635" s="54"/>
      <c r="J635" s="54"/>
      <c r="K635" s="54"/>
      <c r="L635" s="54"/>
      <c r="M635" s="54"/>
      <c r="N635" s="54">
        <f t="shared" si="39"/>
        <v>611390.52659131773</v>
      </c>
      <c r="O635" s="60"/>
    </row>
    <row r="636" spans="1:15" x14ac:dyDescent="0.2">
      <c r="A636" s="52">
        <f t="shared" si="40"/>
        <v>2059</v>
      </c>
      <c r="B636" s="52">
        <f t="shared" si="41"/>
        <v>11</v>
      </c>
      <c r="C636" s="54">
        <v>96101.995519334625</v>
      </c>
      <c r="D636" s="54"/>
      <c r="E636" s="76">
        <f t="shared" si="43"/>
        <v>471610.49080690043</v>
      </c>
      <c r="F636" s="54">
        <f t="shared" si="42"/>
        <v>0</v>
      </c>
      <c r="G636" s="54">
        <v>0</v>
      </c>
      <c r="H636" s="54"/>
      <c r="I636" s="54"/>
      <c r="J636" s="54"/>
      <c r="K636" s="54"/>
      <c r="L636" s="54"/>
      <c r="M636" s="54"/>
      <c r="N636" s="54">
        <f t="shared" si="39"/>
        <v>567712.48632623511</v>
      </c>
      <c r="O636" s="60"/>
    </row>
    <row r="637" spans="1:15" x14ac:dyDescent="0.2">
      <c r="A637" s="52">
        <f t="shared" si="40"/>
        <v>2059</v>
      </c>
      <c r="B637" s="52">
        <f t="shared" si="41"/>
        <v>12</v>
      </c>
      <c r="C637" s="54">
        <v>98902.047056517898</v>
      </c>
      <c r="D637" s="54"/>
      <c r="E637" s="76">
        <f t="shared" si="43"/>
        <v>483202.82894745364</v>
      </c>
      <c r="F637" s="54">
        <f t="shared" si="42"/>
        <v>0</v>
      </c>
      <c r="G637" s="54">
        <v>0</v>
      </c>
      <c r="H637" s="54"/>
      <c r="I637" s="54"/>
      <c r="J637" s="54"/>
      <c r="K637" s="54"/>
      <c r="L637" s="54"/>
      <c r="M637" s="54"/>
      <c r="N637" s="54">
        <f t="shared" si="39"/>
        <v>582104.87600397156</v>
      </c>
      <c r="O637" s="60"/>
    </row>
    <row r="638" spans="1:15" x14ac:dyDescent="0.2">
      <c r="A638" s="52">
        <f t="shared" si="40"/>
        <v>2060</v>
      </c>
      <c r="B638" s="52">
        <f t="shared" si="41"/>
        <v>1</v>
      </c>
      <c r="C638" s="54">
        <v>98929.280224231188</v>
      </c>
      <c r="D638" s="54"/>
      <c r="E638" s="76">
        <f t="shared" si="43"/>
        <v>502619.10839668749</v>
      </c>
      <c r="F638" s="54">
        <f t="shared" si="42"/>
        <v>0</v>
      </c>
      <c r="G638" s="54">
        <v>0</v>
      </c>
      <c r="H638" s="54"/>
      <c r="I638" s="54"/>
      <c r="J638" s="54"/>
      <c r="K638" s="54"/>
      <c r="L638" s="54"/>
      <c r="M638" s="54"/>
      <c r="N638" s="54">
        <f t="shared" si="39"/>
        <v>601548.38862091862</v>
      </c>
      <c r="O638" s="60"/>
    </row>
    <row r="639" spans="1:15" x14ac:dyDescent="0.2">
      <c r="A639" s="52">
        <f t="shared" si="40"/>
        <v>2060</v>
      </c>
      <c r="B639" s="52">
        <f t="shared" si="41"/>
        <v>2</v>
      </c>
      <c r="C639" s="54">
        <v>93701.180344168795</v>
      </c>
      <c r="D639" s="54"/>
      <c r="E639" s="76">
        <f t="shared" si="43"/>
        <v>475009.02977283031</v>
      </c>
      <c r="F639" s="54">
        <f t="shared" si="42"/>
        <v>0</v>
      </c>
      <c r="G639" s="54">
        <v>0</v>
      </c>
      <c r="H639" s="54"/>
      <c r="I639" s="54"/>
      <c r="J639" s="54"/>
      <c r="K639" s="54"/>
      <c r="L639" s="54"/>
      <c r="M639" s="54"/>
      <c r="N639" s="54">
        <f t="shared" si="39"/>
        <v>568710.21011699911</v>
      </c>
      <c r="O639" s="60"/>
    </row>
    <row r="640" spans="1:15" x14ac:dyDescent="0.2">
      <c r="A640" s="52">
        <f t="shared" si="40"/>
        <v>2060</v>
      </c>
      <c r="B640" s="52">
        <f t="shared" si="41"/>
        <v>3</v>
      </c>
      <c r="C640" s="54">
        <v>105512.7472638131</v>
      </c>
      <c r="D640" s="54"/>
      <c r="E640" s="76">
        <f t="shared" si="43"/>
        <v>475805.46189866489</v>
      </c>
      <c r="F640" s="54">
        <f t="shared" si="42"/>
        <v>0</v>
      </c>
      <c r="G640" s="54">
        <v>0</v>
      </c>
      <c r="H640" s="54"/>
      <c r="I640" s="54"/>
      <c r="J640" s="54"/>
      <c r="K640" s="54"/>
      <c r="L640" s="54"/>
      <c r="M640" s="54"/>
      <c r="N640" s="54">
        <f t="shared" si="39"/>
        <v>581318.20916247799</v>
      </c>
      <c r="O640" s="60"/>
    </row>
    <row r="641" spans="1:15" x14ac:dyDescent="0.2">
      <c r="A641" s="52">
        <f t="shared" si="40"/>
        <v>2060</v>
      </c>
      <c r="B641" s="52">
        <f t="shared" si="41"/>
        <v>4</v>
      </c>
      <c r="C641" s="54">
        <v>110609.3048941413</v>
      </c>
      <c r="D641" s="54"/>
      <c r="E641" s="76">
        <f t="shared" si="43"/>
        <v>479350.46822703624</v>
      </c>
      <c r="F641" s="54">
        <f t="shared" si="42"/>
        <v>0</v>
      </c>
      <c r="G641" s="54">
        <v>0</v>
      </c>
      <c r="H641" s="54"/>
      <c r="I641" s="54"/>
      <c r="J641" s="54"/>
      <c r="K641" s="54"/>
      <c r="L641" s="54"/>
      <c r="M641" s="54"/>
      <c r="N641" s="54">
        <f t="shared" si="39"/>
        <v>589959.77312117757</v>
      </c>
      <c r="O641" s="60"/>
    </row>
    <row r="642" spans="1:15" x14ac:dyDescent="0.2">
      <c r="A642" s="52">
        <f t="shared" si="40"/>
        <v>2060</v>
      </c>
      <c r="B642" s="52">
        <f t="shared" si="41"/>
        <v>5</v>
      </c>
      <c r="C642" s="54">
        <v>126508.22624975799</v>
      </c>
      <c r="D642" s="54"/>
      <c r="E642" s="76">
        <f t="shared" si="43"/>
        <v>510804.0845250492</v>
      </c>
      <c r="F642" s="54">
        <f t="shared" si="42"/>
        <v>0</v>
      </c>
      <c r="G642" s="54">
        <v>0</v>
      </c>
      <c r="H642" s="54"/>
      <c r="I642" s="54"/>
      <c r="J642" s="54"/>
      <c r="K642" s="54"/>
      <c r="L642" s="54"/>
      <c r="M642" s="54"/>
      <c r="N642" s="54">
        <f t="shared" si="39"/>
        <v>637312.31077480724</v>
      </c>
      <c r="O642" s="60"/>
    </row>
    <row r="643" spans="1:15" x14ac:dyDescent="0.2">
      <c r="A643" s="52">
        <f t="shared" si="40"/>
        <v>2060</v>
      </c>
      <c r="B643" s="52">
        <f t="shared" si="41"/>
        <v>6</v>
      </c>
      <c r="C643" s="54">
        <v>137745.5699203235</v>
      </c>
      <c r="D643" s="54"/>
      <c r="E643" s="76">
        <f t="shared" si="43"/>
        <v>525842.72698981967</v>
      </c>
      <c r="F643" s="54">
        <f t="shared" si="42"/>
        <v>0</v>
      </c>
      <c r="G643" s="54">
        <v>0</v>
      </c>
      <c r="H643" s="54"/>
      <c r="I643" s="54"/>
      <c r="J643" s="54"/>
      <c r="K643" s="54"/>
      <c r="L643" s="54"/>
      <c r="M643" s="54"/>
      <c r="N643" s="54">
        <f t="shared" si="39"/>
        <v>663588.29691014322</v>
      </c>
      <c r="O643" s="60"/>
    </row>
    <row r="644" spans="1:15" x14ac:dyDescent="0.2">
      <c r="A644" s="52">
        <f t="shared" si="40"/>
        <v>2060</v>
      </c>
      <c r="B644" s="52">
        <f t="shared" si="41"/>
        <v>7</v>
      </c>
      <c r="C644" s="54">
        <v>150164.12637333819</v>
      </c>
      <c r="D644" s="54"/>
      <c r="E644" s="76">
        <f t="shared" si="43"/>
        <v>537666.68848171493</v>
      </c>
      <c r="F644" s="54">
        <f t="shared" si="42"/>
        <v>0</v>
      </c>
      <c r="G644" s="54">
        <v>0</v>
      </c>
      <c r="H644" s="54"/>
      <c r="I644" s="54"/>
      <c r="J644" s="54"/>
      <c r="K644" s="54"/>
      <c r="L644" s="54"/>
      <c r="M644" s="54"/>
      <c r="N644" s="54">
        <f t="shared" si="39"/>
        <v>687830.81485505309</v>
      </c>
      <c r="O644" s="60"/>
    </row>
    <row r="645" spans="1:15" x14ac:dyDescent="0.2">
      <c r="A645" s="52">
        <f t="shared" si="40"/>
        <v>2060</v>
      </c>
      <c r="B645" s="52">
        <f t="shared" si="41"/>
        <v>8</v>
      </c>
      <c r="C645" s="54">
        <v>149011.31521046744</v>
      </c>
      <c r="D645" s="54"/>
      <c r="E645" s="76">
        <f t="shared" si="43"/>
        <v>536614.82737456076</v>
      </c>
      <c r="F645" s="54">
        <f t="shared" si="42"/>
        <v>0</v>
      </c>
      <c r="G645" s="54">
        <v>0</v>
      </c>
      <c r="H645" s="54"/>
      <c r="I645" s="54"/>
      <c r="J645" s="54"/>
      <c r="K645" s="54"/>
      <c r="L645" s="54"/>
      <c r="M645" s="54"/>
      <c r="N645" s="54">
        <f t="shared" si="39"/>
        <v>685626.1425850282</v>
      </c>
      <c r="O645" s="60"/>
    </row>
    <row r="646" spans="1:15" x14ac:dyDescent="0.2">
      <c r="A646" s="52">
        <f t="shared" si="40"/>
        <v>2060</v>
      </c>
      <c r="B646" s="52">
        <f t="shared" si="41"/>
        <v>9</v>
      </c>
      <c r="C646" s="54">
        <v>127614.22208960851</v>
      </c>
      <c r="D646" s="54"/>
      <c r="E646" s="76">
        <f t="shared" si="43"/>
        <v>521329.97524780064</v>
      </c>
      <c r="F646" s="54">
        <f t="shared" si="42"/>
        <v>0</v>
      </c>
      <c r="G646" s="54">
        <v>0</v>
      </c>
      <c r="H646" s="54"/>
      <c r="I646" s="54"/>
      <c r="J646" s="54"/>
      <c r="K646" s="54"/>
      <c r="L646" s="54"/>
      <c r="M646" s="54"/>
      <c r="N646" s="54">
        <f t="shared" si="39"/>
        <v>648944.19733740913</v>
      </c>
      <c r="O646" s="60"/>
    </row>
    <row r="647" spans="1:15" x14ac:dyDescent="0.2">
      <c r="A647" s="52">
        <f t="shared" si="40"/>
        <v>2060</v>
      </c>
      <c r="B647" s="52">
        <f t="shared" si="41"/>
        <v>10</v>
      </c>
      <c r="C647" s="54">
        <v>117862.0260097795</v>
      </c>
      <c r="D647" s="54"/>
      <c r="E647" s="76">
        <f t="shared" si="43"/>
        <v>499936.29861664178</v>
      </c>
      <c r="F647" s="54">
        <f t="shared" si="42"/>
        <v>0</v>
      </c>
      <c r="G647" s="54">
        <v>0</v>
      </c>
      <c r="H647" s="54"/>
      <c r="I647" s="54"/>
      <c r="J647" s="54"/>
      <c r="K647" s="54"/>
      <c r="L647" s="54"/>
      <c r="M647" s="54"/>
      <c r="N647" s="54">
        <f t="shared" si="39"/>
        <v>617798.32462642132</v>
      </c>
      <c r="O647" s="60"/>
    </row>
    <row r="648" spans="1:15" x14ac:dyDescent="0.2">
      <c r="A648" s="52">
        <f t="shared" si="40"/>
        <v>2060</v>
      </c>
      <c r="B648" s="52">
        <f t="shared" si="41"/>
        <v>11</v>
      </c>
      <c r="C648" s="54">
        <v>97313.727407588507</v>
      </c>
      <c r="D648" s="54"/>
      <c r="E648" s="76">
        <f t="shared" si="43"/>
        <v>476887.45868259773</v>
      </c>
      <c r="F648" s="54">
        <f t="shared" si="42"/>
        <v>0</v>
      </c>
      <c r="G648" s="54">
        <v>0</v>
      </c>
      <c r="H648" s="54"/>
      <c r="I648" s="54"/>
      <c r="J648" s="54"/>
      <c r="K648" s="54"/>
      <c r="L648" s="54"/>
      <c r="M648" s="54"/>
      <c r="N648" s="54">
        <f t="shared" si="39"/>
        <v>574201.18609018624</v>
      </c>
      <c r="O648" s="60"/>
    </row>
    <row r="649" spans="1:15" x14ac:dyDescent="0.2">
      <c r="A649" s="52">
        <f t="shared" si="40"/>
        <v>2060</v>
      </c>
      <c r="B649" s="52">
        <f t="shared" si="41"/>
        <v>12</v>
      </c>
      <c r="C649" s="54">
        <v>100149.0842651038</v>
      </c>
      <c r="D649" s="54"/>
      <c r="E649" s="76">
        <f t="shared" si="43"/>
        <v>488638.02021418727</v>
      </c>
      <c r="F649" s="54">
        <f t="shared" si="42"/>
        <v>0</v>
      </c>
      <c r="G649" s="54">
        <v>0</v>
      </c>
      <c r="H649" s="54"/>
      <c r="I649" s="54"/>
      <c r="J649" s="54"/>
      <c r="K649" s="54"/>
      <c r="L649" s="54"/>
      <c r="M649" s="54"/>
      <c r="N649" s="54">
        <f t="shared" si="39"/>
        <v>588787.10447929101</v>
      </c>
      <c r="O649" s="60"/>
    </row>
    <row r="650" spans="1:15" x14ac:dyDescent="0.2">
      <c r="A650" s="52">
        <f t="shared" si="40"/>
        <v>2061</v>
      </c>
      <c r="B650" s="52">
        <f t="shared" si="41"/>
        <v>1</v>
      </c>
      <c r="C650" s="54">
        <v>100176.66081067896</v>
      </c>
      <c r="D650" s="54"/>
      <c r="E650" s="76">
        <f t="shared" si="43"/>
        <v>507542.64323438553</v>
      </c>
      <c r="F650" s="54">
        <f t="shared" si="42"/>
        <v>0</v>
      </c>
      <c r="G650" s="54">
        <v>0</v>
      </c>
      <c r="H650" s="54"/>
      <c r="I650" s="54"/>
      <c r="J650" s="54"/>
      <c r="K650" s="54"/>
      <c r="L650" s="54"/>
      <c r="M650" s="54"/>
      <c r="N650" s="54">
        <f t="shared" si="39"/>
        <v>607719.30404506449</v>
      </c>
      <c r="O650" s="60"/>
    </row>
    <row r="651" spans="1:15" x14ac:dyDescent="0.2">
      <c r="A651" s="52">
        <f t="shared" si="40"/>
        <v>2061</v>
      </c>
      <c r="B651" s="52">
        <f t="shared" si="41"/>
        <v>2</v>
      </c>
      <c r="C651" s="54">
        <v>94882.640807882242</v>
      </c>
      <c r="D651" s="54"/>
      <c r="E651" s="76">
        <f t="shared" si="43"/>
        <v>479954.15807134216</v>
      </c>
      <c r="F651" s="54">
        <f t="shared" si="42"/>
        <v>0</v>
      </c>
      <c r="G651" s="54">
        <v>0</v>
      </c>
      <c r="H651" s="54"/>
      <c r="I651" s="54"/>
      <c r="J651" s="54"/>
      <c r="K651" s="54"/>
      <c r="L651" s="54"/>
      <c r="M651" s="54"/>
      <c r="N651" s="54">
        <f t="shared" si="39"/>
        <v>574836.79887922434</v>
      </c>
      <c r="O651" s="60"/>
    </row>
    <row r="652" spans="1:15" x14ac:dyDescent="0.2">
      <c r="A652" s="52">
        <f t="shared" si="40"/>
        <v>2061</v>
      </c>
      <c r="B652" s="52">
        <f t="shared" si="41"/>
        <v>3</v>
      </c>
      <c r="C652" s="54">
        <v>106843.13754120444</v>
      </c>
      <c r="D652" s="54"/>
      <c r="E652" s="76">
        <f t="shared" si="43"/>
        <v>480658.96101518843</v>
      </c>
      <c r="F652" s="54">
        <f t="shared" si="42"/>
        <v>0</v>
      </c>
      <c r="G652" s="54">
        <v>0</v>
      </c>
      <c r="H652" s="54"/>
      <c r="I652" s="54"/>
      <c r="J652" s="54"/>
      <c r="K652" s="54"/>
      <c r="L652" s="54"/>
      <c r="M652" s="54"/>
      <c r="N652" s="54">
        <f t="shared" si="39"/>
        <v>587502.09855639283</v>
      </c>
      <c r="O652" s="60"/>
    </row>
    <row r="653" spans="1:15" x14ac:dyDescent="0.2">
      <c r="A653" s="52">
        <f t="shared" si="40"/>
        <v>2061</v>
      </c>
      <c r="B653" s="52">
        <f t="shared" si="41"/>
        <v>4</v>
      </c>
      <c r="C653" s="54">
        <v>112003.95670291521</v>
      </c>
      <c r="D653" s="54"/>
      <c r="E653" s="76">
        <f t="shared" si="43"/>
        <v>484120.32051025034</v>
      </c>
      <c r="F653" s="54">
        <f t="shared" si="42"/>
        <v>0</v>
      </c>
      <c r="G653" s="54">
        <v>0</v>
      </c>
      <c r="H653" s="54"/>
      <c r="I653" s="54"/>
      <c r="J653" s="54"/>
      <c r="K653" s="54"/>
      <c r="L653" s="54"/>
      <c r="M653" s="54"/>
      <c r="N653" s="54">
        <f t="shared" si="39"/>
        <v>596124.27721316554</v>
      </c>
      <c r="O653" s="60"/>
    </row>
    <row r="654" spans="1:15" x14ac:dyDescent="0.2">
      <c r="A654" s="52">
        <f t="shared" si="40"/>
        <v>2061</v>
      </c>
      <c r="B654" s="52">
        <f t="shared" si="41"/>
        <v>5</v>
      </c>
      <c r="C654" s="54">
        <v>128103.34455135897</v>
      </c>
      <c r="D654" s="54"/>
      <c r="E654" s="76">
        <f t="shared" si="43"/>
        <v>515471.82559345016</v>
      </c>
      <c r="F654" s="54">
        <f t="shared" si="42"/>
        <v>0</v>
      </c>
      <c r="G654" s="54">
        <v>0</v>
      </c>
      <c r="H654" s="54"/>
      <c r="I654" s="54"/>
      <c r="J654" s="54"/>
      <c r="K654" s="54"/>
      <c r="L654" s="54"/>
      <c r="M654" s="54"/>
      <c r="N654" s="54">
        <f t="shared" si="39"/>
        <v>643575.17014480918</v>
      </c>
      <c r="O654" s="60"/>
    </row>
    <row r="655" spans="1:15" x14ac:dyDescent="0.2">
      <c r="A655" s="52">
        <f t="shared" si="40"/>
        <v>2061</v>
      </c>
      <c r="B655" s="52">
        <f t="shared" si="41"/>
        <v>6</v>
      </c>
      <c r="C655" s="54">
        <v>139482.37776324261</v>
      </c>
      <c r="D655" s="54"/>
      <c r="E655" s="76">
        <f t="shared" si="43"/>
        <v>530551.12296393875</v>
      </c>
      <c r="F655" s="54">
        <f t="shared" si="42"/>
        <v>0</v>
      </c>
      <c r="G655" s="54">
        <v>0</v>
      </c>
      <c r="H655" s="54"/>
      <c r="I655" s="54"/>
      <c r="J655" s="54"/>
      <c r="K655" s="54"/>
      <c r="L655" s="54"/>
      <c r="M655" s="54"/>
      <c r="N655" s="54">
        <f t="shared" si="39"/>
        <v>670033.50072718132</v>
      </c>
      <c r="O655" s="60"/>
    </row>
    <row r="656" spans="1:15" x14ac:dyDescent="0.2">
      <c r="A656" s="52">
        <f t="shared" si="40"/>
        <v>2061</v>
      </c>
      <c r="B656" s="52">
        <f t="shared" si="41"/>
        <v>7</v>
      </c>
      <c r="C656" s="54">
        <v>152057.51744617752</v>
      </c>
      <c r="D656" s="54"/>
      <c r="E656" s="76">
        <f t="shared" si="43"/>
        <v>542409.15784920088</v>
      </c>
      <c r="F656" s="54">
        <f t="shared" si="42"/>
        <v>0</v>
      </c>
      <c r="G656" s="54">
        <v>0</v>
      </c>
      <c r="H656" s="54"/>
      <c r="I656" s="54"/>
      <c r="J656" s="54"/>
      <c r="K656" s="54"/>
      <c r="L656" s="54"/>
      <c r="M656" s="54"/>
      <c r="N656" s="54">
        <f t="shared" si="39"/>
        <v>694466.67529537843</v>
      </c>
      <c r="O656" s="60"/>
    </row>
    <row r="657" spans="1:15" x14ac:dyDescent="0.2">
      <c r="A657" s="52">
        <f t="shared" si="40"/>
        <v>2061</v>
      </c>
      <c r="B657" s="52">
        <f t="shared" si="41"/>
        <v>8</v>
      </c>
      <c r="C657" s="54">
        <v>150890.17070535509</v>
      </c>
      <c r="D657" s="54"/>
      <c r="E657" s="76">
        <f t="shared" si="43"/>
        <v>541349.15475743113</v>
      </c>
      <c r="F657" s="54">
        <f t="shared" si="42"/>
        <v>0</v>
      </c>
      <c r="G657" s="54">
        <v>0</v>
      </c>
      <c r="H657" s="54"/>
      <c r="I657" s="54"/>
      <c r="J657" s="54"/>
      <c r="K657" s="54"/>
      <c r="L657" s="54"/>
      <c r="M657" s="54"/>
      <c r="N657" s="54">
        <f t="shared" si="39"/>
        <v>692239.32546278625</v>
      </c>
      <c r="O657" s="60"/>
    </row>
    <row r="658" spans="1:15" x14ac:dyDescent="0.2">
      <c r="A658" s="52">
        <f t="shared" si="40"/>
        <v>2061</v>
      </c>
      <c r="B658" s="52">
        <f t="shared" si="41"/>
        <v>9</v>
      </c>
      <c r="C658" s="54">
        <v>129223.28568360618</v>
      </c>
      <c r="D658" s="54"/>
      <c r="E658" s="76">
        <f t="shared" si="43"/>
        <v>526145.53073138965</v>
      </c>
      <c r="F658" s="54">
        <f t="shared" si="42"/>
        <v>0</v>
      </c>
      <c r="G658" s="54">
        <v>0</v>
      </c>
      <c r="H658" s="54"/>
      <c r="I658" s="54"/>
      <c r="J658" s="54"/>
      <c r="K658" s="54"/>
      <c r="L658" s="54"/>
      <c r="M658" s="54"/>
      <c r="N658" s="54">
        <f t="shared" ref="N658:N685" si="44">SUM(C658:K658)</f>
        <v>655368.81641499582</v>
      </c>
      <c r="O658" s="60"/>
    </row>
    <row r="659" spans="1:15" x14ac:dyDescent="0.2">
      <c r="A659" s="52">
        <f t="shared" si="40"/>
        <v>2061</v>
      </c>
      <c r="B659" s="52">
        <f t="shared" si="41"/>
        <v>10</v>
      </c>
      <c r="C659" s="54">
        <v>119348.12600758365</v>
      </c>
      <c r="D659" s="54"/>
      <c r="E659" s="76">
        <f t="shared" si="43"/>
        <v>504925.80592254899</v>
      </c>
      <c r="F659" s="54">
        <f t="shared" si="42"/>
        <v>0</v>
      </c>
      <c r="G659" s="54">
        <v>0</v>
      </c>
      <c r="H659" s="54"/>
      <c r="I659" s="54"/>
      <c r="J659" s="54"/>
      <c r="K659" s="54"/>
      <c r="L659" s="54"/>
      <c r="M659" s="54"/>
      <c r="N659" s="54">
        <f t="shared" si="44"/>
        <v>624273.93193013268</v>
      </c>
      <c r="O659" s="60"/>
    </row>
    <row r="660" spans="1:15" x14ac:dyDescent="0.2">
      <c r="A660" s="52">
        <f t="shared" si="40"/>
        <v>2061</v>
      </c>
      <c r="B660" s="52">
        <f t="shared" si="41"/>
        <v>11</v>
      </c>
      <c r="C660" s="54">
        <v>98540.737794078319</v>
      </c>
      <c r="D660" s="54"/>
      <c r="E660" s="76">
        <f t="shared" si="43"/>
        <v>482223.4718732402</v>
      </c>
      <c r="F660" s="54">
        <f t="shared" si="42"/>
        <v>0</v>
      </c>
      <c r="G660" s="54">
        <v>0</v>
      </c>
      <c r="H660" s="54"/>
      <c r="I660" s="54"/>
      <c r="J660" s="54"/>
      <c r="K660" s="54"/>
      <c r="L660" s="54"/>
      <c r="M660" s="54"/>
      <c r="N660" s="54">
        <f t="shared" si="44"/>
        <v>580764.2096673185</v>
      </c>
      <c r="O660" s="60"/>
    </row>
    <row r="661" spans="1:15" x14ac:dyDescent="0.2">
      <c r="A661" s="52">
        <f t="shared" si="40"/>
        <v>2061</v>
      </c>
      <c r="B661" s="52">
        <f t="shared" si="41"/>
        <v>12</v>
      </c>
      <c r="C661" s="54">
        <v>101411.84513003331</v>
      </c>
      <c r="D661" s="54"/>
      <c r="E661" s="76">
        <f t="shared" si="43"/>
        <v>494134.34792784596</v>
      </c>
      <c r="F661" s="54">
        <f t="shared" si="42"/>
        <v>0</v>
      </c>
      <c r="G661" s="54">
        <v>0</v>
      </c>
      <c r="H661" s="54"/>
      <c r="I661" s="54"/>
      <c r="J661" s="54"/>
      <c r="K661" s="54"/>
      <c r="L661" s="54"/>
      <c r="M661" s="54"/>
      <c r="N661" s="54">
        <f t="shared" si="44"/>
        <v>595546.19305787922</v>
      </c>
      <c r="O661" s="60"/>
    </row>
    <row r="662" spans="1:15" x14ac:dyDescent="0.2">
      <c r="A662" s="52">
        <f t="shared" si="40"/>
        <v>2062</v>
      </c>
      <c r="B662" s="52">
        <f t="shared" si="41"/>
        <v>1</v>
      </c>
      <c r="C662" s="54">
        <v>101439.76938305689</v>
      </c>
      <c r="D662" s="54"/>
      <c r="E662" s="76">
        <f t="shared" si="43"/>
        <v>512514.4078247791</v>
      </c>
      <c r="F662" s="54">
        <f t="shared" si="42"/>
        <v>0</v>
      </c>
      <c r="G662" s="54">
        <v>0</v>
      </c>
      <c r="H662" s="54"/>
      <c r="I662" s="54"/>
      <c r="J662" s="54"/>
      <c r="K662" s="54"/>
      <c r="L662" s="54"/>
      <c r="M662" s="54"/>
      <c r="N662" s="54">
        <f t="shared" si="44"/>
        <v>613954.17720783595</v>
      </c>
      <c r="O662" s="60"/>
    </row>
    <row r="663" spans="1:15" x14ac:dyDescent="0.2">
      <c r="A663" s="52">
        <f t="shared" si="40"/>
        <v>2062</v>
      </c>
      <c r="B663" s="52">
        <f t="shared" si="41"/>
        <v>2</v>
      </c>
      <c r="C663" s="54">
        <v>96078.998083164028</v>
      </c>
      <c r="D663" s="54"/>
      <c r="E663" s="76">
        <f t="shared" si="43"/>
        <v>484950.76811515988</v>
      </c>
      <c r="F663" s="54">
        <f t="shared" si="42"/>
        <v>0</v>
      </c>
      <c r="G663" s="54">
        <v>0</v>
      </c>
      <c r="H663" s="54"/>
      <c r="I663" s="54"/>
      <c r="J663" s="54"/>
      <c r="K663" s="54"/>
      <c r="L663" s="54"/>
      <c r="M663" s="54"/>
      <c r="N663" s="54">
        <f t="shared" si="44"/>
        <v>581029.76619832392</v>
      </c>
      <c r="O663" s="60"/>
    </row>
    <row r="664" spans="1:15" x14ac:dyDescent="0.2">
      <c r="A664" s="52">
        <f t="shared" si="40"/>
        <v>2062</v>
      </c>
      <c r="B664" s="52">
        <f t="shared" si="41"/>
        <v>3</v>
      </c>
      <c r="C664" s="54">
        <v>108190.30245802162</v>
      </c>
      <c r="D664" s="54"/>
      <c r="E664" s="76">
        <f t="shared" si="43"/>
        <v>485561.96871360193</v>
      </c>
      <c r="F664" s="54">
        <f t="shared" si="42"/>
        <v>0</v>
      </c>
      <c r="G664" s="54">
        <v>0</v>
      </c>
      <c r="H664" s="54"/>
      <c r="I664" s="54"/>
      <c r="J664" s="54"/>
      <c r="K664" s="54"/>
      <c r="L664" s="54"/>
      <c r="M664" s="54"/>
      <c r="N664" s="54">
        <f t="shared" si="44"/>
        <v>593752.27117162361</v>
      </c>
      <c r="O664" s="60"/>
    </row>
    <row r="665" spans="1:15" x14ac:dyDescent="0.2">
      <c r="A665" s="52">
        <f t="shared" si="40"/>
        <v>2062</v>
      </c>
      <c r="B665" s="52">
        <f t="shared" si="41"/>
        <v>4</v>
      </c>
      <c r="C665" s="54">
        <v>113416.19341261205</v>
      </c>
      <c r="D665" s="54"/>
      <c r="E665" s="76">
        <f t="shared" si="43"/>
        <v>488937.63595937693</v>
      </c>
      <c r="F665" s="54">
        <f t="shared" si="42"/>
        <v>0</v>
      </c>
      <c r="G665" s="54">
        <v>0</v>
      </c>
      <c r="H665" s="54"/>
      <c r="I665" s="54"/>
      <c r="J665" s="54"/>
      <c r="K665" s="54"/>
      <c r="L665" s="54"/>
      <c r="M665" s="54"/>
      <c r="N665" s="54">
        <f t="shared" si="44"/>
        <v>602353.82937198901</v>
      </c>
      <c r="O665" s="60"/>
    </row>
    <row r="666" spans="1:15" x14ac:dyDescent="0.2">
      <c r="A666" s="52">
        <f t="shared" si="40"/>
        <v>2062</v>
      </c>
      <c r="B666" s="52">
        <f t="shared" si="41"/>
        <v>5</v>
      </c>
      <c r="C666" s="54">
        <v>129718.57539798196</v>
      </c>
      <c r="D666" s="54"/>
      <c r="E666" s="76">
        <f t="shared" si="43"/>
        <v>520182.22060167213</v>
      </c>
      <c r="F666" s="54">
        <f t="shared" si="42"/>
        <v>0</v>
      </c>
      <c r="G666" s="54">
        <v>0</v>
      </c>
      <c r="H666" s="54"/>
      <c r="I666" s="54"/>
      <c r="J666" s="54"/>
      <c r="K666" s="54"/>
      <c r="L666" s="54"/>
      <c r="M666" s="54"/>
      <c r="N666" s="54">
        <f t="shared" si="44"/>
        <v>649900.7959996541</v>
      </c>
      <c r="O666" s="60"/>
    </row>
    <row r="667" spans="1:15" x14ac:dyDescent="0.2">
      <c r="A667" s="52">
        <f t="shared" ref="A667:A685" si="45">+A655+1</f>
        <v>2062</v>
      </c>
      <c r="B667" s="52">
        <f t="shared" ref="B667:B685" si="46">+B655</f>
        <v>6</v>
      </c>
      <c r="C667" s="54">
        <v>141241.08468781618</v>
      </c>
      <c r="D667" s="54"/>
      <c r="E667" s="76">
        <f t="shared" si="43"/>
        <v>535301.67791737092</v>
      </c>
      <c r="F667" s="54">
        <f t="shared" ref="F667:F685" si="47">+F655</f>
        <v>0</v>
      </c>
      <c r="G667" s="54">
        <v>0</v>
      </c>
      <c r="H667" s="54"/>
      <c r="I667" s="54"/>
      <c r="J667" s="54"/>
      <c r="K667" s="54"/>
      <c r="L667" s="54"/>
      <c r="M667" s="54"/>
      <c r="N667" s="54">
        <f t="shared" si="44"/>
        <v>676542.76260518713</v>
      </c>
      <c r="O667" s="60"/>
    </row>
    <row r="668" spans="1:15" x14ac:dyDescent="0.2">
      <c r="A668" s="52">
        <f t="shared" si="45"/>
        <v>2062</v>
      </c>
      <c r="B668" s="52">
        <f t="shared" si="46"/>
        <v>7</v>
      </c>
      <c r="C668" s="54">
        <v>153974.78192900689</v>
      </c>
      <c r="D668" s="54"/>
      <c r="E668" s="76">
        <f t="shared" si="43"/>
        <v>547193.45799434779</v>
      </c>
      <c r="F668" s="54">
        <f t="shared" si="47"/>
        <v>0</v>
      </c>
      <c r="G668" s="54">
        <v>0</v>
      </c>
      <c r="H668" s="54"/>
      <c r="I668" s="54"/>
      <c r="J668" s="54"/>
      <c r="K668" s="54"/>
      <c r="L668" s="54"/>
      <c r="M668" s="54"/>
      <c r="N668" s="54">
        <f t="shared" si="44"/>
        <v>701168.2399233547</v>
      </c>
      <c r="O668" s="60"/>
    </row>
    <row r="669" spans="1:15" x14ac:dyDescent="0.2">
      <c r="A669" s="52">
        <f t="shared" si="45"/>
        <v>2062</v>
      </c>
      <c r="B669" s="52">
        <f t="shared" si="46"/>
        <v>8</v>
      </c>
      <c r="C669" s="54">
        <v>152792.71633387913</v>
      </c>
      <c r="D669" s="54"/>
      <c r="E669" s="76">
        <f t="shared" si="43"/>
        <v>546125.25112361088</v>
      </c>
      <c r="F669" s="54">
        <f t="shared" si="47"/>
        <v>0</v>
      </c>
      <c r="G669" s="54">
        <v>0</v>
      </c>
      <c r="H669" s="54"/>
      <c r="I669" s="54"/>
      <c r="J669" s="54"/>
      <c r="K669" s="54"/>
      <c r="L669" s="54"/>
      <c r="M669" s="54"/>
      <c r="N669" s="54">
        <f t="shared" si="44"/>
        <v>698917.96745749004</v>
      </c>
      <c r="O669" s="60"/>
    </row>
    <row r="670" spans="1:15" x14ac:dyDescent="0.2">
      <c r="A670" s="52">
        <f t="shared" si="45"/>
        <v>2062</v>
      </c>
      <c r="B670" s="52">
        <f t="shared" si="46"/>
        <v>9</v>
      </c>
      <c r="C670" s="54">
        <v>130852.6376561806</v>
      </c>
      <c r="D670" s="54"/>
      <c r="E670" s="76">
        <f t="shared" si="43"/>
        <v>531005.56778273149</v>
      </c>
      <c r="F670" s="54">
        <f t="shared" si="47"/>
        <v>0</v>
      </c>
      <c r="G670" s="54">
        <v>0</v>
      </c>
      <c r="H670" s="54"/>
      <c r="I670" s="54"/>
      <c r="J670" s="54"/>
      <c r="K670" s="54"/>
      <c r="L670" s="54"/>
      <c r="M670" s="54"/>
      <c r="N670" s="54">
        <f t="shared" si="44"/>
        <v>661858.20543891215</v>
      </c>
      <c r="O670" s="60"/>
    </row>
    <row r="671" spans="1:15" x14ac:dyDescent="0.2">
      <c r="A671" s="52">
        <f t="shared" si="45"/>
        <v>2062</v>
      </c>
      <c r="B671" s="52">
        <f t="shared" si="46"/>
        <v>10</v>
      </c>
      <c r="C671" s="54">
        <v>120852.96395923301</v>
      </c>
      <c r="D671" s="54"/>
      <c r="E671" s="76">
        <f t="shared" si="43"/>
        <v>509965.10993900627</v>
      </c>
      <c r="F671" s="54">
        <f t="shared" si="47"/>
        <v>0</v>
      </c>
      <c r="G671" s="54">
        <v>0</v>
      </c>
      <c r="H671" s="54"/>
      <c r="I671" s="54"/>
      <c r="J671" s="54"/>
      <c r="K671" s="54"/>
      <c r="L671" s="54"/>
      <c r="M671" s="54"/>
      <c r="N671" s="54">
        <f t="shared" si="44"/>
        <v>630818.07389823929</v>
      </c>
      <c r="O671" s="60"/>
    </row>
    <row r="672" spans="1:15" x14ac:dyDescent="0.2">
      <c r="A672" s="52">
        <f t="shared" si="45"/>
        <v>2062</v>
      </c>
      <c r="B672" s="52">
        <f t="shared" si="46"/>
        <v>11</v>
      </c>
      <c r="C672" s="54">
        <v>99783.219322499092</v>
      </c>
      <c r="D672" s="54"/>
      <c r="E672" s="76">
        <f t="shared" si="43"/>
        <v>487619.19105164206</v>
      </c>
      <c r="F672" s="54">
        <f t="shared" si="47"/>
        <v>0</v>
      </c>
      <c r="G672" s="54">
        <v>0</v>
      </c>
      <c r="H672" s="54"/>
      <c r="I672" s="54"/>
      <c r="J672" s="54"/>
      <c r="K672" s="54"/>
      <c r="L672" s="54"/>
      <c r="M672" s="54"/>
      <c r="N672" s="54">
        <f t="shared" si="44"/>
        <v>587402.41037414118</v>
      </c>
      <c r="O672" s="60"/>
    </row>
    <row r="673" spans="1:17" x14ac:dyDescent="0.2">
      <c r="A673" s="52">
        <f t="shared" si="45"/>
        <v>2062</v>
      </c>
      <c r="B673" s="52">
        <f t="shared" si="46"/>
        <v>12</v>
      </c>
      <c r="C673" s="54">
        <v>102690.52790791588</v>
      </c>
      <c r="D673" s="54"/>
      <c r="E673" s="76">
        <f t="shared" si="43"/>
        <v>499692.49976710725</v>
      </c>
      <c r="F673" s="54">
        <f t="shared" si="47"/>
        <v>0</v>
      </c>
      <c r="G673" s="54">
        <v>0</v>
      </c>
      <c r="H673" s="54"/>
      <c r="I673" s="54"/>
      <c r="J673" s="54"/>
      <c r="K673" s="54"/>
      <c r="L673" s="54"/>
      <c r="M673" s="54"/>
      <c r="N673" s="54">
        <f t="shared" si="44"/>
        <v>602383.02767502307</v>
      </c>
      <c r="O673" s="60"/>
    </row>
    <row r="674" spans="1:17" x14ac:dyDescent="0.2">
      <c r="A674" s="52">
        <f t="shared" si="45"/>
        <v>2063</v>
      </c>
      <c r="B674" s="52">
        <f t="shared" si="46"/>
        <v>1</v>
      </c>
      <c r="C674" s="54">
        <v>102718.80425256534</v>
      </c>
      <c r="D674" s="54"/>
      <c r="E674" s="76">
        <f t="shared" si="43"/>
        <v>517534.8746148239</v>
      </c>
      <c r="F674" s="54">
        <f t="shared" si="47"/>
        <v>0</v>
      </c>
      <c r="G674" s="54">
        <v>0</v>
      </c>
      <c r="H674" s="54"/>
      <c r="I674" s="54"/>
      <c r="J674" s="54"/>
      <c r="K674" s="54"/>
      <c r="L674" s="54"/>
      <c r="M674" s="54"/>
      <c r="N674" s="54">
        <f t="shared" si="44"/>
        <v>620253.67886738922</v>
      </c>
      <c r="O674" s="60"/>
    </row>
    <row r="675" spans="1:17" x14ac:dyDescent="0.2">
      <c r="A675" s="52">
        <f t="shared" si="45"/>
        <v>2063</v>
      </c>
      <c r="B675" s="52">
        <f t="shared" si="46"/>
        <v>2</v>
      </c>
      <c r="C675" s="54">
        <v>97290.440001094175</v>
      </c>
      <c r="D675" s="54"/>
      <c r="E675" s="76">
        <f t="shared" si="43"/>
        <v>489999.39586006448</v>
      </c>
      <c r="F675" s="54">
        <f t="shared" si="47"/>
        <v>0</v>
      </c>
      <c r="G675" s="54">
        <v>0</v>
      </c>
      <c r="H675" s="54"/>
      <c r="I675" s="54"/>
      <c r="J675" s="54"/>
      <c r="K675" s="54"/>
      <c r="L675" s="54"/>
      <c r="M675" s="54"/>
      <c r="N675" s="54">
        <f t="shared" si="44"/>
        <v>587289.83586115867</v>
      </c>
      <c r="O675" s="60"/>
    </row>
    <row r="676" spans="1:17" x14ac:dyDescent="0.2">
      <c r="A676" s="52">
        <f t="shared" si="45"/>
        <v>2063</v>
      </c>
      <c r="B676" s="52">
        <f t="shared" si="46"/>
        <v>3</v>
      </c>
      <c r="C676" s="54">
        <v>109554.45352252098</v>
      </c>
      <c r="D676" s="54"/>
      <c r="E676" s="76">
        <f t="shared" si="43"/>
        <v>490514.99001092958</v>
      </c>
      <c r="F676" s="54">
        <f t="shared" si="47"/>
        <v>0</v>
      </c>
      <c r="G676" s="54">
        <v>0</v>
      </c>
      <c r="H676" s="54"/>
      <c r="I676" s="54"/>
      <c r="J676" s="54"/>
      <c r="K676" s="54"/>
      <c r="L676" s="54"/>
      <c r="M676" s="54"/>
      <c r="N676" s="54">
        <f t="shared" si="44"/>
        <v>600069.4435334506</v>
      </c>
      <c r="O676" s="60"/>
    </row>
    <row r="677" spans="1:17" x14ac:dyDescent="0.2">
      <c r="A677" s="52">
        <f t="shared" si="45"/>
        <v>2063</v>
      </c>
      <c r="B677" s="52">
        <f t="shared" si="46"/>
        <v>4</v>
      </c>
      <c r="C677" s="54">
        <v>114846.23674792216</v>
      </c>
      <c r="D677" s="54"/>
      <c r="E677" s="76">
        <f t="shared" si="43"/>
        <v>493802.88686411903</v>
      </c>
      <c r="F677" s="54">
        <f t="shared" si="47"/>
        <v>0</v>
      </c>
      <c r="G677" s="54">
        <v>0</v>
      </c>
      <c r="H677" s="54"/>
      <c r="I677" s="54"/>
      <c r="J677" s="54"/>
      <c r="K677" s="54"/>
      <c r="L677" s="54"/>
      <c r="M677" s="54"/>
      <c r="N677" s="54">
        <f t="shared" si="44"/>
        <v>608649.12361204124</v>
      </c>
      <c r="O677" s="60"/>
    </row>
    <row r="678" spans="1:17" x14ac:dyDescent="0.2">
      <c r="A678" s="52">
        <f t="shared" si="45"/>
        <v>2063</v>
      </c>
      <c r="B678" s="52">
        <f t="shared" si="46"/>
        <v>5</v>
      </c>
      <c r="C678" s="54">
        <v>131354.17238490377</v>
      </c>
      <c r="D678" s="54"/>
      <c r="E678" s="76">
        <f t="shared" si="43"/>
        <v>524935.65932253143</v>
      </c>
      <c r="F678" s="54">
        <f t="shared" si="47"/>
        <v>0</v>
      </c>
      <c r="G678" s="54">
        <v>0</v>
      </c>
      <c r="H678" s="54"/>
      <c r="I678" s="54"/>
      <c r="J678" s="54"/>
      <c r="K678" s="54"/>
      <c r="L678" s="54"/>
      <c r="M678" s="54"/>
      <c r="N678" s="54">
        <f t="shared" si="44"/>
        <v>656289.83170743519</v>
      </c>
      <c r="O678" s="60"/>
    </row>
    <row r="679" spans="1:17" x14ac:dyDescent="0.2">
      <c r="A679" s="52">
        <f t="shared" si="45"/>
        <v>2063</v>
      </c>
      <c r="B679" s="52">
        <f t="shared" si="46"/>
        <v>6</v>
      </c>
      <c r="C679" s="54">
        <v>143021.9668154236</v>
      </c>
      <c r="D679" s="54"/>
      <c r="E679" s="76">
        <f t="shared" si="43"/>
        <v>540094.76934163272</v>
      </c>
      <c r="F679" s="54">
        <f t="shared" si="47"/>
        <v>0</v>
      </c>
      <c r="G679" s="54">
        <v>0</v>
      </c>
      <c r="H679" s="54"/>
      <c r="I679" s="54"/>
      <c r="J679" s="54"/>
      <c r="K679" s="54"/>
      <c r="L679" s="54"/>
      <c r="M679" s="54"/>
      <c r="N679" s="54">
        <f t="shared" si="44"/>
        <v>683116.73615705629</v>
      </c>
      <c r="O679" s="60"/>
    </row>
    <row r="680" spans="1:17" x14ac:dyDescent="0.2">
      <c r="A680" s="52">
        <f t="shared" si="45"/>
        <v>2063</v>
      </c>
      <c r="B680" s="52">
        <f t="shared" si="46"/>
        <v>7</v>
      </c>
      <c r="C680" s="54">
        <v>155916.2208371383</v>
      </c>
      <c r="D680" s="54"/>
      <c r="E680" s="76">
        <f t="shared" si="43"/>
        <v>552019.9578840005</v>
      </c>
      <c r="F680" s="54">
        <f t="shared" si="47"/>
        <v>0</v>
      </c>
      <c r="G680" s="54">
        <v>0</v>
      </c>
      <c r="H680" s="54"/>
      <c r="I680" s="54"/>
      <c r="J680" s="54"/>
      <c r="K680" s="54"/>
      <c r="L680" s="54"/>
      <c r="M680" s="54"/>
      <c r="N680" s="54">
        <f t="shared" si="44"/>
        <v>707936.17872113874</v>
      </c>
      <c r="O680" s="60"/>
    </row>
    <row r="681" spans="1:17" x14ac:dyDescent="0.2">
      <c r="A681" s="52">
        <f t="shared" si="45"/>
        <v>2063</v>
      </c>
      <c r="B681" s="52">
        <f t="shared" si="46"/>
        <v>8</v>
      </c>
      <c r="C681" s="54">
        <v>154719.25080045467</v>
      </c>
      <c r="D681" s="54"/>
      <c r="E681" s="76">
        <f t="shared" si="43"/>
        <v>550943.48498330766</v>
      </c>
      <c r="F681" s="54">
        <f t="shared" si="47"/>
        <v>0</v>
      </c>
      <c r="G681" s="54">
        <v>0</v>
      </c>
      <c r="H681" s="54"/>
      <c r="I681" s="54"/>
      <c r="J681" s="54"/>
      <c r="K681" s="54"/>
      <c r="L681" s="54"/>
      <c r="M681" s="54"/>
      <c r="N681" s="54">
        <f t="shared" si="44"/>
        <v>705662.7357837623</v>
      </c>
      <c r="O681" s="60"/>
    </row>
    <row r="682" spans="1:17" x14ac:dyDescent="0.2">
      <c r="A682" s="52">
        <f t="shared" si="45"/>
        <v>2063</v>
      </c>
      <c r="B682" s="52">
        <f t="shared" si="46"/>
        <v>9</v>
      </c>
      <c r="C682" s="54">
        <v>132502.5338196606</v>
      </c>
      <c r="D682" s="54"/>
      <c r="E682" s="76">
        <f t="shared" si="43"/>
        <v>535910.49728066998</v>
      </c>
      <c r="F682" s="54">
        <f t="shared" si="47"/>
        <v>0</v>
      </c>
      <c r="G682" s="54">
        <v>0</v>
      </c>
      <c r="H682" s="54"/>
      <c r="I682" s="54"/>
      <c r="J682" s="54"/>
      <c r="K682" s="54"/>
      <c r="L682" s="54"/>
      <c r="M682" s="54"/>
      <c r="N682" s="54">
        <f t="shared" si="44"/>
        <v>668413.03110033064</v>
      </c>
      <c r="O682" s="60"/>
    </row>
    <row r="683" spans="1:17" x14ac:dyDescent="0.2">
      <c r="A683" s="52">
        <f t="shared" si="45"/>
        <v>2063</v>
      </c>
      <c r="B683" s="52">
        <f t="shared" si="46"/>
        <v>10</v>
      </c>
      <c r="C683" s="54">
        <v>122376.77612804419</v>
      </c>
      <c r="D683" s="54"/>
      <c r="E683" s="76">
        <f t="shared" si="43"/>
        <v>515054.70765143319</v>
      </c>
      <c r="F683" s="54">
        <f t="shared" si="47"/>
        <v>0</v>
      </c>
      <c r="G683" s="54">
        <v>0</v>
      </c>
      <c r="H683" s="54"/>
      <c r="I683" s="54"/>
      <c r="J683" s="54"/>
      <c r="K683" s="54"/>
      <c r="L683" s="54"/>
      <c r="M683" s="54"/>
      <c r="N683" s="54">
        <f t="shared" si="44"/>
        <v>637431.48377947742</v>
      </c>
      <c r="O683" s="60"/>
    </row>
    <row r="684" spans="1:17" x14ac:dyDescent="0.2">
      <c r="A684" s="52">
        <f t="shared" si="45"/>
        <v>2063</v>
      </c>
      <c r="B684" s="52">
        <f t="shared" si="46"/>
        <v>11</v>
      </c>
      <c r="C684" s="54">
        <v>101041.36706555379</v>
      </c>
      <c r="D684" s="54"/>
      <c r="E684" s="76">
        <f t="shared" si="43"/>
        <v>493075.28428305109</v>
      </c>
      <c r="F684" s="54">
        <f t="shared" si="47"/>
        <v>0</v>
      </c>
      <c r="G684" s="54">
        <v>0</v>
      </c>
      <c r="H684" s="54"/>
      <c r="I684" s="54"/>
      <c r="J684" s="54"/>
      <c r="K684" s="54"/>
      <c r="L684" s="54"/>
      <c r="M684" s="54"/>
      <c r="N684" s="54">
        <f t="shared" si="44"/>
        <v>594116.65134860482</v>
      </c>
      <c r="O684" s="60"/>
    </row>
    <row r="685" spans="1:17" x14ac:dyDescent="0.2">
      <c r="A685" s="52">
        <f t="shared" si="45"/>
        <v>2063</v>
      </c>
      <c r="B685" s="52">
        <f t="shared" si="46"/>
        <v>12</v>
      </c>
      <c r="C685" s="54">
        <v>103985.33335514105</v>
      </c>
      <c r="D685" s="54"/>
      <c r="E685" s="76">
        <f t="shared" si="43"/>
        <v>505313.17114583758</v>
      </c>
      <c r="F685" s="54">
        <f t="shared" si="47"/>
        <v>0</v>
      </c>
      <c r="G685" s="54">
        <v>0</v>
      </c>
      <c r="H685" s="54"/>
      <c r="I685" s="54"/>
      <c r="J685" s="54"/>
      <c r="K685" s="54"/>
      <c r="L685" s="54"/>
      <c r="M685" s="54"/>
      <c r="N685" s="54">
        <f t="shared" si="44"/>
        <v>609298.50450097863</v>
      </c>
      <c r="P685" s="56"/>
    </row>
    <row r="686" spans="1:17" x14ac:dyDescent="0.2">
      <c r="B686" s="52"/>
      <c r="C686" s="76"/>
      <c r="D686" s="54"/>
      <c r="E686" s="76"/>
      <c r="F686" s="54"/>
      <c r="G686" s="54"/>
      <c r="H686" s="54"/>
      <c r="I686" s="54"/>
      <c r="J686" s="54"/>
      <c r="K686" s="54"/>
      <c r="L686" s="54"/>
      <c r="M686" s="54"/>
      <c r="N686" s="54"/>
      <c r="P686" s="77"/>
      <c r="Q686" s="56"/>
    </row>
    <row r="687" spans="1:17" x14ac:dyDescent="0.2">
      <c r="B687" s="53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6">
        <f t="shared" ref="O687:O741" si="48">SUM(C690:K690)</f>
        <v>1078062.3360000001</v>
      </c>
      <c r="P687" s="78">
        <f t="shared" ref="P687:P741" si="49">O687-N690</f>
        <v>0</v>
      </c>
      <c r="Q687" s="56"/>
    </row>
    <row r="688" spans="1:17" x14ac:dyDescent="0.2">
      <c r="A688" s="52">
        <v>2007</v>
      </c>
      <c r="C688" s="54">
        <v>749620.26900000009</v>
      </c>
      <c r="D688" s="54">
        <v>766119.47875312692</v>
      </c>
      <c r="E688" s="54">
        <v>0</v>
      </c>
      <c r="F688" s="54">
        <v>0</v>
      </c>
      <c r="G688" s="54">
        <v>0</v>
      </c>
      <c r="H688" s="54">
        <v>1</v>
      </c>
      <c r="I688" s="54">
        <v>0</v>
      </c>
      <c r="J688" s="54">
        <v>0</v>
      </c>
      <c r="K688" s="54">
        <v>0</v>
      </c>
      <c r="L688" s="54"/>
      <c r="M688" s="54"/>
      <c r="N688" s="54">
        <v>0</v>
      </c>
      <c r="O688" s="56">
        <f t="shared" si="48"/>
        <v>2145121.1100000003</v>
      </c>
      <c r="P688" s="78">
        <f t="shared" si="49"/>
        <v>0</v>
      </c>
      <c r="Q688" s="56"/>
    </row>
    <row r="689" spans="1:17" x14ac:dyDescent="0.2">
      <c r="A689" s="52">
        <v>2008</v>
      </c>
      <c r="C689" s="54">
        <f t="shared" ref="C689:N689" si="50">SUM(C8:C19)</f>
        <v>721384.2790000001</v>
      </c>
      <c r="D689" s="54">
        <f t="shared" si="50"/>
        <v>258225</v>
      </c>
      <c r="E689" s="54">
        <f t="shared" si="50"/>
        <v>0</v>
      </c>
      <c r="F689" s="54">
        <f t="shared" si="50"/>
        <v>6959.0720000000001</v>
      </c>
      <c r="G689" s="54">
        <f t="shared" si="50"/>
        <v>4500</v>
      </c>
      <c r="H689" s="54">
        <f t="shared" si="50"/>
        <v>0</v>
      </c>
      <c r="I689" s="54">
        <f t="shared" si="50"/>
        <v>0</v>
      </c>
      <c r="J689" s="54">
        <f t="shared" si="50"/>
        <v>0</v>
      </c>
      <c r="K689" s="54">
        <f t="shared" si="50"/>
        <v>0</v>
      </c>
      <c r="L689" s="54"/>
      <c r="M689" s="54"/>
      <c r="N689" s="54">
        <f t="shared" si="50"/>
        <v>991068.35099999991</v>
      </c>
      <c r="O689" s="56">
        <f t="shared" si="48"/>
        <v>2163412.8429999994</v>
      </c>
      <c r="P689" s="78">
        <f t="shared" si="49"/>
        <v>0</v>
      </c>
      <c r="Q689" s="56"/>
    </row>
    <row r="690" spans="1:17" x14ac:dyDescent="0.2">
      <c r="A690" s="52">
        <v>2009</v>
      </c>
      <c r="C690" s="54">
        <f t="shared" ref="C690:N690" si="51">SUM(C20:C31)</f>
        <v>715316.12899999996</v>
      </c>
      <c r="D690" s="54">
        <f t="shared" si="51"/>
        <v>225928</v>
      </c>
      <c r="E690" s="54">
        <f t="shared" si="51"/>
        <v>0</v>
      </c>
      <c r="F690" s="54">
        <f t="shared" si="51"/>
        <v>6243.2070000000003</v>
      </c>
      <c r="G690" s="54">
        <f t="shared" si="51"/>
        <v>130575</v>
      </c>
      <c r="H690" s="54">
        <f t="shared" si="51"/>
        <v>0</v>
      </c>
      <c r="I690" s="54">
        <f t="shared" si="51"/>
        <v>0</v>
      </c>
      <c r="J690" s="54">
        <f t="shared" si="51"/>
        <v>0</v>
      </c>
      <c r="K690" s="54">
        <f t="shared" si="51"/>
        <v>0</v>
      </c>
      <c r="L690" s="54"/>
      <c r="M690" s="54"/>
      <c r="N690" s="54">
        <f t="shared" si="51"/>
        <v>1078062.3359999999</v>
      </c>
      <c r="O690" s="56">
        <f t="shared" si="48"/>
        <v>2244008.3846274209</v>
      </c>
      <c r="P690" s="78">
        <f t="shared" si="49"/>
        <v>0</v>
      </c>
      <c r="Q690" s="79"/>
    </row>
    <row r="691" spans="1:17" x14ac:dyDescent="0.2">
      <c r="A691" s="52">
        <v>2010</v>
      </c>
      <c r="C691" s="54">
        <f t="shared" ref="C691:N691" si="52">SUM(C32:C43)</f>
        <v>700571.71299999999</v>
      </c>
      <c r="D691" s="54">
        <f t="shared" si="52"/>
        <v>227430</v>
      </c>
      <c r="E691" s="54">
        <f t="shared" si="52"/>
        <v>1210527.0390000001</v>
      </c>
      <c r="F691" s="54">
        <f t="shared" si="52"/>
        <v>6592.3580000000002</v>
      </c>
      <c r="G691" s="54">
        <f t="shared" si="52"/>
        <v>0</v>
      </c>
      <c r="H691" s="54">
        <f t="shared" si="52"/>
        <v>0</v>
      </c>
      <c r="I691" s="54">
        <f t="shared" si="52"/>
        <v>0</v>
      </c>
      <c r="J691" s="54">
        <f t="shared" si="52"/>
        <v>0</v>
      </c>
      <c r="K691" s="54">
        <f t="shared" si="52"/>
        <v>0</v>
      </c>
      <c r="L691" s="54"/>
      <c r="M691" s="54"/>
      <c r="N691" s="54">
        <f t="shared" si="52"/>
        <v>2145121.11</v>
      </c>
      <c r="O691" s="56">
        <f t="shared" si="48"/>
        <v>2152488.2726115813</v>
      </c>
      <c r="P691" s="78">
        <f t="shared" si="49"/>
        <v>0</v>
      </c>
      <c r="Q691" s="79"/>
    </row>
    <row r="692" spans="1:17" x14ac:dyDescent="0.2">
      <c r="A692" s="52">
        <v>2011</v>
      </c>
      <c r="C692" s="54">
        <f t="shared" ref="C692:N692" si="53">SUM(C44:C55)</f>
        <v>737954.81099999987</v>
      </c>
      <c r="D692" s="54">
        <f t="shared" si="53"/>
        <v>226755</v>
      </c>
      <c r="E692" s="54">
        <f t="shared" si="53"/>
        <v>1177915.2519999999</v>
      </c>
      <c r="F692" s="54">
        <f t="shared" si="53"/>
        <v>7159.0049999999992</v>
      </c>
      <c r="G692" s="54">
        <f t="shared" si="53"/>
        <v>0</v>
      </c>
      <c r="H692" s="54">
        <f t="shared" si="53"/>
        <v>0</v>
      </c>
      <c r="I692" s="54">
        <f t="shared" si="53"/>
        <v>13628.775</v>
      </c>
      <c r="J692" s="54">
        <f t="shared" si="53"/>
        <v>0</v>
      </c>
      <c r="K692" s="54">
        <f t="shared" si="53"/>
        <v>0</v>
      </c>
      <c r="L692" s="54"/>
      <c r="M692" s="54"/>
      <c r="N692" s="54">
        <f t="shared" si="53"/>
        <v>2163412.8430000003</v>
      </c>
      <c r="O692" s="56">
        <f t="shared" si="48"/>
        <v>5555677.9685158022</v>
      </c>
      <c r="P692" s="78">
        <f t="shared" si="49"/>
        <v>0</v>
      </c>
      <c r="Q692" s="79"/>
    </row>
    <row r="693" spans="1:17" x14ac:dyDescent="0.2">
      <c r="A693" s="52">
        <v>2012</v>
      </c>
      <c r="C693" s="54">
        <f t="shared" ref="C693:N693" si="54">SUM(C56:C67)</f>
        <v>736959.8724365962</v>
      </c>
      <c r="D693" s="54">
        <f t="shared" si="54"/>
        <v>225675</v>
      </c>
      <c r="E693" s="54">
        <f t="shared" si="54"/>
        <v>1184367.7139943468</v>
      </c>
      <c r="F693" s="54">
        <f t="shared" si="54"/>
        <v>6108.3960000000006</v>
      </c>
      <c r="G693" s="54">
        <f t="shared" si="54"/>
        <v>0</v>
      </c>
      <c r="H693" s="54">
        <f t="shared" si="54"/>
        <v>0</v>
      </c>
      <c r="I693" s="54">
        <f t="shared" si="54"/>
        <v>63284.559886288225</v>
      </c>
      <c r="J693" s="54">
        <f t="shared" si="54"/>
        <v>27612.84231018924</v>
      </c>
      <c r="K693" s="54">
        <f t="shared" si="54"/>
        <v>0</v>
      </c>
      <c r="L693" s="54"/>
      <c r="M693" s="54"/>
      <c r="N693" s="54">
        <f t="shared" si="54"/>
        <v>2244008.3846274205</v>
      </c>
      <c r="O693" s="56">
        <f t="shared" si="48"/>
        <v>6409853.9236885142</v>
      </c>
      <c r="P693" s="78">
        <f t="shared" si="49"/>
        <v>-3929.9999999981374</v>
      </c>
      <c r="Q693" s="79"/>
    </row>
    <row r="694" spans="1:17" x14ac:dyDescent="0.2">
      <c r="A694" s="52">
        <v>2013</v>
      </c>
      <c r="C694" s="54">
        <f t="shared" ref="C694:N694" si="55">SUM(C68:C79)</f>
        <v>758684.10065496736</v>
      </c>
      <c r="D694" s="54">
        <f t="shared" si="55"/>
        <v>86175</v>
      </c>
      <c r="E694" s="54">
        <f t="shared" si="55"/>
        <v>1202479.9526656251</v>
      </c>
      <c r="F694" s="54">
        <f t="shared" si="55"/>
        <v>5251.1829000000007</v>
      </c>
      <c r="G694" s="54">
        <f t="shared" si="55"/>
        <v>0</v>
      </c>
      <c r="H694" s="54">
        <f t="shared" si="55"/>
        <v>0</v>
      </c>
      <c r="I694" s="54">
        <f t="shared" si="55"/>
        <v>61754.245287379017</v>
      </c>
      <c r="J694" s="54">
        <f t="shared" si="55"/>
        <v>38143.791103609714</v>
      </c>
      <c r="K694" s="54">
        <f t="shared" si="55"/>
        <v>0</v>
      </c>
      <c r="L694" s="54"/>
      <c r="M694" s="54"/>
      <c r="N694" s="54">
        <f t="shared" si="55"/>
        <v>2152488.2726115813</v>
      </c>
      <c r="O694" s="56">
        <f t="shared" si="48"/>
        <v>6535346.6389770694</v>
      </c>
      <c r="P694" s="78">
        <f t="shared" si="49"/>
        <v>-296.00000000093132</v>
      </c>
      <c r="Q694" s="79"/>
    </row>
    <row r="695" spans="1:17" x14ac:dyDescent="0.2">
      <c r="A695" s="52">
        <v>2014</v>
      </c>
      <c r="C695" s="54">
        <f t="shared" ref="C695:N695" si="56">SUM(C80:C91)</f>
        <v>800964.15442778589</v>
      </c>
      <c r="D695" s="54">
        <f t="shared" si="56"/>
        <v>0</v>
      </c>
      <c r="E695" s="54">
        <f t="shared" si="56"/>
        <v>3751337.076656932</v>
      </c>
      <c r="F695" s="54">
        <f t="shared" si="56"/>
        <v>0</v>
      </c>
      <c r="G695" s="54">
        <f t="shared" si="56"/>
        <v>521550</v>
      </c>
      <c r="H695" s="54">
        <f t="shared" si="56"/>
        <v>184143</v>
      </c>
      <c r="I695" s="54">
        <f t="shared" si="56"/>
        <v>63274.201767262522</v>
      </c>
      <c r="J695" s="54">
        <f t="shared" si="56"/>
        <v>38695.470063822751</v>
      </c>
      <c r="K695" s="54">
        <f t="shared" si="56"/>
        <v>195714.06560000003</v>
      </c>
      <c r="L695" s="54"/>
      <c r="M695" s="54"/>
      <c r="N695" s="54">
        <f t="shared" si="56"/>
        <v>5555677.9685158031</v>
      </c>
      <c r="O695" s="56">
        <f t="shared" si="48"/>
        <v>5947552.7771574194</v>
      </c>
      <c r="P695" s="78">
        <f t="shared" si="49"/>
        <v>-320</v>
      </c>
      <c r="Q695" s="79"/>
    </row>
    <row r="696" spans="1:17" x14ac:dyDescent="0.2">
      <c r="A696" s="52">
        <v>2015</v>
      </c>
      <c r="C696" s="54">
        <f t="shared" ref="C696:N696" si="57">SUM(C93:C104)</f>
        <v>816569.50693105895</v>
      </c>
      <c r="D696" s="54">
        <f t="shared" si="57"/>
        <v>0</v>
      </c>
      <c r="E696" s="54">
        <f t="shared" si="57"/>
        <v>3907837.2817018116</v>
      </c>
      <c r="F696" s="54">
        <f t="shared" si="57"/>
        <v>0</v>
      </c>
      <c r="G696" s="54">
        <f t="shared" si="57"/>
        <v>1102340</v>
      </c>
      <c r="H696" s="54">
        <f t="shared" si="57"/>
        <v>244050</v>
      </c>
      <c r="I696" s="54">
        <f t="shared" si="57"/>
        <v>64328.029790320485</v>
      </c>
      <c r="J696" s="54">
        <f t="shared" si="57"/>
        <v>38582.142669322755</v>
      </c>
      <c r="K696" s="54">
        <f t="shared" si="57"/>
        <v>236146.96259599988</v>
      </c>
      <c r="L696" s="54"/>
      <c r="M696" s="54"/>
      <c r="N696" s="54">
        <f t="shared" si="57"/>
        <v>6413783.9236885123</v>
      </c>
      <c r="O696" s="56">
        <f t="shared" si="48"/>
        <v>5612410.245116041</v>
      </c>
      <c r="P696" s="78">
        <f t="shared" si="49"/>
        <v>0</v>
      </c>
      <c r="Q696" s="56"/>
    </row>
    <row r="697" spans="1:17" x14ac:dyDescent="0.2">
      <c r="A697" s="52">
        <v>2016</v>
      </c>
      <c r="C697" s="54">
        <f t="shared" ref="C697:N697" si="58">SUM(C106:C117)</f>
        <v>804974.43736751343</v>
      </c>
      <c r="D697" s="54">
        <f t="shared" si="58"/>
        <v>0</v>
      </c>
      <c r="E697" s="54">
        <f t="shared" si="58"/>
        <v>3969952.3279999997</v>
      </c>
      <c r="F697" s="54">
        <f t="shared" si="58"/>
        <v>0</v>
      </c>
      <c r="G697" s="54">
        <f t="shared" si="58"/>
        <v>1102340</v>
      </c>
      <c r="H697" s="54">
        <f t="shared" si="58"/>
        <v>285480</v>
      </c>
      <c r="I697" s="54">
        <f t="shared" si="58"/>
        <v>63764.657514347076</v>
      </c>
      <c r="J697" s="54">
        <f t="shared" si="58"/>
        <v>38634.885805209509</v>
      </c>
      <c r="K697" s="54">
        <f t="shared" si="58"/>
        <v>270200.33028999984</v>
      </c>
      <c r="L697" s="54"/>
      <c r="M697" s="54"/>
      <c r="N697" s="54">
        <f t="shared" si="58"/>
        <v>6535642.6389770703</v>
      </c>
      <c r="O697" s="56">
        <f t="shared" si="48"/>
        <v>5667272.7011439586</v>
      </c>
      <c r="P697" s="78">
        <f t="shared" si="49"/>
        <v>0</v>
      </c>
      <c r="Q697" s="56"/>
    </row>
    <row r="698" spans="1:17" x14ac:dyDescent="0.2">
      <c r="A698" s="52">
        <v>2017</v>
      </c>
      <c r="C698" s="54">
        <f t="shared" ref="C698:N698" si="59">SUM(C119:C130)</f>
        <v>814871.16515741893</v>
      </c>
      <c r="D698" s="54">
        <f t="shared" si="59"/>
        <v>0</v>
      </c>
      <c r="E698" s="54">
        <f t="shared" si="59"/>
        <v>4029501.6120000007</v>
      </c>
      <c r="F698" s="54">
        <f t="shared" si="59"/>
        <v>0</v>
      </c>
      <c r="G698" s="54">
        <f t="shared" si="59"/>
        <v>1102340</v>
      </c>
      <c r="H698" s="54">
        <f t="shared" si="59"/>
        <v>360</v>
      </c>
      <c r="I698" s="54">
        <f t="shared" si="59"/>
        <v>0</v>
      </c>
      <c r="J698" s="54">
        <f t="shared" si="59"/>
        <v>0</v>
      </c>
      <c r="K698" s="54">
        <f t="shared" si="59"/>
        <v>480</v>
      </c>
      <c r="L698" s="54"/>
      <c r="M698" s="54"/>
      <c r="N698" s="54">
        <f t="shared" si="59"/>
        <v>5947872.7771574194</v>
      </c>
      <c r="O698" s="56">
        <f t="shared" si="48"/>
        <v>5708061.6512515768</v>
      </c>
      <c r="P698" s="78">
        <f t="shared" si="49"/>
        <v>0</v>
      </c>
      <c r="Q698" s="56"/>
    </row>
    <row r="699" spans="1:17" x14ac:dyDescent="0.2">
      <c r="A699" s="52">
        <v>2018</v>
      </c>
      <c r="C699" s="54">
        <f t="shared" ref="C699:N699" si="60">SUM(C132:C143)</f>
        <v>836068.83658195776</v>
      </c>
      <c r="D699" s="54">
        <f t="shared" si="60"/>
        <v>0</v>
      </c>
      <c r="E699" s="54">
        <f t="shared" si="60"/>
        <v>3941141.408534083</v>
      </c>
      <c r="F699" s="54">
        <f t="shared" si="60"/>
        <v>0</v>
      </c>
      <c r="G699" s="54">
        <f t="shared" si="60"/>
        <v>835200</v>
      </c>
      <c r="H699" s="54">
        <f t="shared" si="60"/>
        <v>0</v>
      </c>
      <c r="I699" s="54">
        <f t="shared" si="60"/>
        <v>0</v>
      </c>
      <c r="J699" s="54">
        <f t="shared" si="60"/>
        <v>0</v>
      </c>
      <c r="K699" s="54">
        <f t="shared" si="60"/>
        <v>0</v>
      </c>
      <c r="L699" s="54"/>
      <c r="M699" s="54"/>
      <c r="N699" s="54">
        <f t="shared" si="60"/>
        <v>5612410.245116041</v>
      </c>
      <c r="O699" s="56">
        <f t="shared" si="48"/>
        <v>5254013.2962795319</v>
      </c>
      <c r="P699" s="78">
        <f t="shared" si="49"/>
        <v>0</v>
      </c>
      <c r="Q699" s="56"/>
    </row>
    <row r="700" spans="1:17" x14ac:dyDescent="0.2">
      <c r="A700" s="52">
        <v>2019</v>
      </c>
      <c r="C700" s="54">
        <f>SUM(C145:C156)</f>
        <v>846610.67043865239</v>
      </c>
      <c r="D700" s="54">
        <f t="shared" ref="D700:N700" si="61">SUM(D145:D156)</f>
        <v>0</v>
      </c>
      <c r="E700" s="54">
        <f t="shared" si="61"/>
        <v>3985462.0307053062</v>
      </c>
      <c r="F700" s="54">
        <f t="shared" si="61"/>
        <v>0</v>
      </c>
      <c r="G700" s="54">
        <f t="shared" si="61"/>
        <v>835200</v>
      </c>
      <c r="H700" s="54">
        <f t="shared" si="61"/>
        <v>0</v>
      </c>
      <c r="I700" s="54">
        <f t="shared" si="61"/>
        <v>0</v>
      </c>
      <c r="J700" s="54">
        <f t="shared" si="61"/>
        <v>0</v>
      </c>
      <c r="K700" s="54">
        <f t="shared" si="61"/>
        <v>0</v>
      </c>
      <c r="L700" s="54"/>
      <c r="M700" s="54"/>
      <c r="N700" s="54">
        <f t="shared" si="61"/>
        <v>5667272.7011439577</v>
      </c>
      <c r="O700" s="56">
        <f t="shared" si="48"/>
        <v>4959571.6508397385</v>
      </c>
      <c r="P700" s="78">
        <f t="shared" si="49"/>
        <v>0</v>
      </c>
      <c r="Q700" s="56"/>
    </row>
    <row r="701" spans="1:17" x14ac:dyDescent="0.2">
      <c r="A701" s="52">
        <v>2020</v>
      </c>
      <c r="C701" s="54">
        <f>SUM(C158:C169)</f>
        <v>857285.42428494606</v>
      </c>
      <c r="D701" s="54">
        <f t="shared" ref="D701:N701" si="62">SUM(D158:D169)</f>
        <v>0</v>
      </c>
      <c r="E701" s="54">
        <f t="shared" si="62"/>
        <v>4012376.2269666307</v>
      </c>
      <c r="F701" s="54">
        <f t="shared" si="62"/>
        <v>0</v>
      </c>
      <c r="G701" s="54">
        <f t="shared" si="62"/>
        <v>838400</v>
      </c>
      <c r="H701" s="54">
        <f t="shared" si="62"/>
        <v>0</v>
      </c>
      <c r="I701" s="54">
        <f t="shared" si="62"/>
        <v>0</v>
      </c>
      <c r="J701" s="54">
        <f t="shared" si="62"/>
        <v>0</v>
      </c>
      <c r="K701" s="54">
        <f t="shared" si="62"/>
        <v>0</v>
      </c>
      <c r="L701" s="54"/>
      <c r="M701" s="54"/>
      <c r="N701" s="54">
        <f t="shared" si="62"/>
        <v>5708061.6512515768</v>
      </c>
      <c r="O701" s="56">
        <f t="shared" si="48"/>
        <v>5018402.2874213587</v>
      </c>
      <c r="P701" s="78">
        <f t="shared" si="49"/>
        <v>0</v>
      </c>
      <c r="Q701" s="56"/>
    </row>
    <row r="702" spans="1:17" x14ac:dyDescent="0.2">
      <c r="A702" s="52">
        <v>2021</v>
      </c>
      <c r="C702" s="54">
        <f>SUM(C170:C181)</f>
        <v>868094.77408385149</v>
      </c>
      <c r="D702" s="54">
        <f t="shared" ref="D702:N702" si="63">SUM(D170:D181)</f>
        <v>0</v>
      </c>
      <c r="E702" s="54">
        <f t="shared" si="63"/>
        <v>4043518.5221956805</v>
      </c>
      <c r="F702" s="54">
        <f t="shared" si="63"/>
        <v>0</v>
      </c>
      <c r="G702" s="54">
        <f t="shared" si="63"/>
        <v>342400</v>
      </c>
      <c r="H702" s="54">
        <f t="shared" si="63"/>
        <v>0</v>
      </c>
      <c r="I702" s="54">
        <f t="shared" si="63"/>
        <v>0</v>
      </c>
      <c r="J702" s="54">
        <f t="shared" si="63"/>
        <v>0</v>
      </c>
      <c r="K702" s="54">
        <f t="shared" si="63"/>
        <v>0</v>
      </c>
      <c r="L702" s="54"/>
      <c r="M702" s="54"/>
      <c r="N702" s="54">
        <f t="shared" si="63"/>
        <v>5254013.2962795319</v>
      </c>
      <c r="O702" s="56">
        <f t="shared" si="48"/>
        <v>5078425.658175352</v>
      </c>
      <c r="P702" s="78">
        <f t="shared" si="49"/>
        <v>0</v>
      </c>
      <c r="Q702" s="56"/>
    </row>
    <row r="703" spans="1:17" x14ac:dyDescent="0.2">
      <c r="A703" s="52">
        <v>2022</v>
      </c>
      <c r="C703" s="54">
        <f>SUM(C182:C193)</f>
        <v>879040.41693028226</v>
      </c>
      <c r="D703" s="54">
        <f t="shared" ref="D703:N703" si="64">SUM(D182:D193)</f>
        <v>0</v>
      </c>
      <c r="E703" s="54">
        <f t="shared" si="64"/>
        <v>4080531.2339094565</v>
      </c>
      <c r="F703" s="54">
        <f t="shared" si="64"/>
        <v>0</v>
      </c>
      <c r="G703" s="54">
        <f t="shared" si="64"/>
        <v>0</v>
      </c>
      <c r="H703" s="54">
        <f t="shared" si="64"/>
        <v>0</v>
      </c>
      <c r="I703" s="54">
        <f t="shared" si="64"/>
        <v>0</v>
      </c>
      <c r="J703" s="54">
        <f t="shared" si="64"/>
        <v>0</v>
      </c>
      <c r="K703" s="54">
        <f t="shared" si="64"/>
        <v>0</v>
      </c>
      <c r="L703" s="54"/>
      <c r="M703" s="54"/>
      <c r="N703" s="54">
        <f t="shared" si="64"/>
        <v>4959571.6508397395</v>
      </c>
      <c r="O703" s="56">
        <f t="shared" si="48"/>
        <v>5139722.6025651358</v>
      </c>
      <c r="P703" s="78">
        <f t="shared" si="49"/>
        <v>0</v>
      </c>
      <c r="Q703" s="56"/>
    </row>
    <row r="704" spans="1:17" x14ac:dyDescent="0.2">
      <c r="A704" s="52">
        <v>2023</v>
      </c>
      <c r="C704" s="54">
        <f>SUM(C194:C205)</f>
        <v>890124.07131750137</v>
      </c>
      <c r="D704" s="54">
        <f t="shared" ref="D704:N704" si="65">SUM(D194:D205)</f>
        <v>0</v>
      </c>
      <c r="E704" s="54">
        <f t="shared" si="65"/>
        <v>4128278.2161038569</v>
      </c>
      <c r="F704" s="54">
        <f t="shared" si="65"/>
        <v>0</v>
      </c>
      <c r="G704" s="54">
        <f t="shared" si="65"/>
        <v>0</v>
      </c>
      <c r="H704" s="54">
        <f t="shared" si="65"/>
        <v>0</v>
      </c>
      <c r="I704" s="54">
        <f t="shared" si="65"/>
        <v>0</v>
      </c>
      <c r="J704" s="54">
        <f t="shared" si="65"/>
        <v>0</v>
      </c>
      <c r="K704" s="54">
        <f t="shared" si="65"/>
        <v>0</v>
      </c>
      <c r="L704" s="54"/>
      <c r="M704" s="54"/>
      <c r="N704" s="54">
        <f t="shared" si="65"/>
        <v>5018402.2874213587</v>
      </c>
      <c r="O704" s="56">
        <f t="shared" si="48"/>
        <v>5204321.1201999532</v>
      </c>
      <c r="P704" s="78">
        <f t="shared" si="49"/>
        <v>0</v>
      </c>
      <c r="Q704" s="56"/>
    </row>
    <row r="705" spans="1:17" x14ac:dyDescent="0.2">
      <c r="A705" s="52">
        <v>2024</v>
      </c>
      <c r="C705" s="54">
        <f>SUM(C206:C217)</f>
        <v>901347.4774069282</v>
      </c>
      <c r="D705" s="54">
        <f t="shared" ref="D705:N705" si="66">SUM(D206:D217)</f>
        <v>0</v>
      </c>
      <c r="E705" s="54">
        <f t="shared" si="66"/>
        <v>4177078.1807684242</v>
      </c>
      <c r="F705" s="54">
        <f t="shared" si="66"/>
        <v>0</v>
      </c>
      <c r="G705" s="54">
        <f t="shared" si="66"/>
        <v>0</v>
      </c>
      <c r="H705" s="54">
        <f t="shared" si="66"/>
        <v>0</v>
      </c>
      <c r="I705" s="54">
        <f t="shared" si="66"/>
        <v>0</v>
      </c>
      <c r="J705" s="54">
        <f t="shared" si="66"/>
        <v>0</v>
      </c>
      <c r="K705" s="54">
        <f t="shared" si="66"/>
        <v>0</v>
      </c>
      <c r="L705" s="54"/>
      <c r="M705" s="54"/>
      <c r="N705" s="54">
        <f t="shared" si="66"/>
        <v>5078425.658175353</v>
      </c>
      <c r="O705" s="56">
        <f t="shared" si="48"/>
        <v>5273128.0535869086</v>
      </c>
      <c r="P705" s="78">
        <f t="shared" si="49"/>
        <v>0</v>
      </c>
      <c r="Q705" s="56"/>
    </row>
    <row r="706" spans="1:17" x14ac:dyDescent="0.2">
      <c r="A706" s="52">
        <v>2025</v>
      </c>
      <c r="C706" s="54">
        <f>SUM(C218:C229)</f>
        <v>912712.39730134839</v>
      </c>
      <c r="D706" s="54">
        <f t="shared" ref="D706:K706" si="67">SUM(D218:D229)</f>
        <v>0</v>
      </c>
      <c r="E706" s="54">
        <f t="shared" si="67"/>
        <v>4227010.2052637869</v>
      </c>
      <c r="F706" s="54">
        <f t="shared" si="67"/>
        <v>0</v>
      </c>
      <c r="G706" s="54">
        <f t="shared" si="67"/>
        <v>0</v>
      </c>
      <c r="H706" s="54">
        <f t="shared" si="67"/>
        <v>0</v>
      </c>
      <c r="I706" s="54">
        <f t="shared" si="67"/>
        <v>0</v>
      </c>
      <c r="J706" s="54">
        <f t="shared" si="67"/>
        <v>0</v>
      </c>
      <c r="K706" s="54">
        <f t="shared" si="67"/>
        <v>0</v>
      </c>
      <c r="L706" s="54"/>
      <c r="M706" s="54"/>
      <c r="N706" s="54">
        <f>SUM(N218:N229)</f>
        <v>5139722.6025651358</v>
      </c>
      <c r="O706" s="56">
        <f t="shared" si="48"/>
        <v>5335301.0902091172</v>
      </c>
      <c r="P706" s="78">
        <f t="shared" si="49"/>
        <v>0</v>
      </c>
      <c r="Q706" s="56"/>
    </row>
    <row r="707" spans="1:17" x14ac:dyDescent="0.2">
      <c r="A707" s="52">
        <v>2026</v>
      </c>
      <c r="C707" s="54">
        <f>SUM(C230:C241)</f>
        <v>924220.6153215681</v>
      </c>
      <c r="D707" s="54">
        <f t="shared" ref="D707:N707" si="68">SUM(D230:D241)</f>
        <v>0</v>
      </c>
      <c r="E707" s="54">
        <f t="shared" si="68"/>
        <v>4280100.504878385</v>
      </c>
      <c r="F707" s="54">
        <f t="shared" si="68"/>
        <v>0</v>
      </c>
      <c r="G707" s="54">
        <f t="shared" si="68"/>
        <v>0</v>
      </c>
      <c r="H707" s="54">
        <f t="shared" si="68"/>
        <v>0</v>
      </c>
      <c r="I707" s="54">
        <f t="shared" si="68"/>
        <v>0</v>
      </c>
      <c r="J707" s="54">
        <f t="shared" si="68"/>
        <v>0</v>
      </c>
      <c r="K707" s="54">
        <f t="shared" si="68"/>
        <v>0</v>
      </c>
      <c r="L707" s="54"/>
      <c r="M707" s="54"/>
      <c r="N707" s="54">
        <f t="shared" si="68"/>
        <v>5204321.1201999523</v>
      </c>
      <c r="O707" s="56">
        <f t="shared" si="48"/>
        <v>5393729.7738763075</v>
      </c>
      <c r="P707" s="78">
        <f t="shared" si="49"/>
        <v>0</v>
      </c>
      <c r="Q707" s="56"/>
    </row>
    <row r="708" spans="1:17" x14ac:dyDescent="0.2">
      <c r="A708" s="52">
        <v>2027</v>
      </c>
      <c r="C708" s="54">
        <f>SUM(C242:C253)</f>
        <v>935873.9382865571</v>
      </c>
      <c r="D708" s="54">
        <f t="shared" ref="D708:N708" si="69">SUM(D242:D253)</f>
        <v>0</v>
      </c>
      <c r="E708" s="54">
        <f t="shared" si="69"/>
        <v>4337254.1153003518</v>
      </c>
      <c r="F708" s="54">
        <f t="shared" si="69"/>
        <v>0</v>
      </c>
      <c r="G708" s="54">
        <f t="shared" si="69"/>
        <v>0</v>
      </c>
      <c r="H708" s="54">
        <f t="shared" si="69"/>
        <v>0</v>
      </c>
      <c r="I708" s="54">
        <f t="shared" si="69"/>
        <v>0</v>
      </c>
      <c r="J708" s="54">
        <f t="shared" si="69"/>
        <v>0</v>
      </c>
      <c r="K708" s="54">
        <f t="shared" si="69"/>
        <v>0</v>
      </c>
      <c r="L708" s="54"/>
      <c r="M708" s="54"/>
      <c r="N708" s="54">
        <f t="shared" si="69"/>
        <v>5273128.0535869086</v>
      </c>
      <c r="O708" s="56">
        <f t="shared" si="48"/>
        <v>5453035.4079189152</v>
      </c>
      <c r="P708" s="78">
        <f t="shared" si="49"/>
        <v>0</v>
      </c>
      <c r="Q708" s="56"/>
    </row>
    <row r="709" spans="1:17" x14ac:dyDescent="0.2">
      <c r="A709" s="52">
        <v>2028</v>
      </c>
      <c r="C709" s="54">
        <f>SUM(C254:C265)</f>
        <v>947674.19579712464</v>
      </c>
      <c r="D709" s="54">
        <f t="shared" ref="D709:N709" si="70">SUM(D254:D265)</f>
        <v>0</v>
      </c>
      <c r="E709" s="54">
        <f t="shared" si="70"/>
        <v>4387626.8944119923</v>
      </c>
      <c r="F709" s="54">
        <f t="shared" si="70"/>
        <v>0</v>
      </c>
      <c r="G709" s="54">
        <f t="shared" si="70"/>
        <v>0</v>
      </c>
      <c r="H709" s="54">
        <f t="shared" si="70"/>
        <v>0</v>
      </c>
      <c r="I709" s="54">
        <f t="shared" si="70"/>
        <v>0</v>
      </c>
      <c r="J709" s="54">
        <f t="shared" si="70"/>
        <v>0</v>
      </c>
      <c r="K709" s="54">
        <f t="shared" si="70"/>
        <v>0</v>
      </c>
      <c r="L709" s="54"/>
      <c r="M709" s="54"/>
      <c r="N709" s="54">
        <f t="shared" si="70"/>
        <v>5335301.0902091172</v>
      </c>
      <c r="O709" s="56">
        <f t="shared" si="48"/>
        <v>5517399.7391246902</v>
      </c>
      <c r="P709" s="78">
        <f t="shared" si="49"/>
        <v>0</v>
      </c>
      <c r="Q709" s="56"/>
    </row>
    <row r="710" spans="1:17" x14ac:dyDescent="0.2">
      <c r="A710" s="52">
        <v>2029</v>
      </c>
      <c r="C710" s="54">
        <f>SUM(C266:C277)</f>
        <v>959623.24052316975</v>
      </c>
      <c r="D710" s="54">
        <f t="shared" ref="D710:N710" si="71">SUM(D266:D277)</f>
        <v>0</v>
      </c>
      <c r="E710" s="54">
        <f t="shared" si="71"/>
        <v>4434106.5333531378</v>
      </c>
      <c r="F710" s="54">
        <f t="shared" si="71"/>
        <v>0</v>
      </c>
      <c r="G710" s="54">
        <f t="shared" si="71"/>
        <v>0</v>
      </c>
      <c r="H710" s="54">
        <f t="shared" si="71"/>
        <v>0</v>
      </c>
      <c r="I710" s="54">
        <f t="shared" si="71"/>
        <v>0</v>
      </c>
      <c r="J710" s="54">
        <f t="shared" si="71"/>
        <v>0</v>
      </c>
      <c r="K710" s="54">
        <f t="shared" si="71"/>
        <v>0</v>
      </c>
      <c r="L710" s="54"/>
      <c r="M710" s="54"/>
      <c r="N710" s="54">
        <f t="shared" si="71"/>
        <v>5393729.7738763085</v>
      </c>
      <c r="O710" s="56">
        <f t="shared" si="48"/>
        <v>5589117.4461959973</v>
      </c>
      <c r="P710" s="78">
        <f t="shared" si="49"/>
        <v>0</v>
      </c>
      <c r="Q710" s="56"/>
    </row>
    <row r="711" spans="1:17" x14ac:dyDescent="0.2">
      <c r="A711" s="52">
        <v>2030</v>
      </c>
      <c r="C711" s="54">
        <f>SUM(C278:C289)</f>
        <v>971722.94849455624</v>
      </c>
      <c r="D711" s="54">
        <f t="shared" ref="D711:N711" si="72">SUM(D278:D289)</f>
        <v>0</v>
      </c>
      <c r="E711" s="54">
        <f t="shared" si="72"/>
        <v>4481312.4594243588</v>
      </c>
      <c r="F711" s="54">
        <f t="shared" si="72"/>
        <v>0</v>
      </c>
      <c r="G711" s="54">
        <f t="shared" si="72"/>
        <v>0</v>
      </c>
      <c r="H711" s="54">
        <f t="shared" si="72"/>
        <v>0</v>
      </c>
      <c r="I711" s="54">
        <f t="shared" si="72"/>
        <v>0</v>
      </c>
      <c r="J711" s="54">
        <f t="shared" si="72"/>
        <v>0</v>
      </c>
      <c r="K711" s="54">
        <f t="shared" si="72"/>
        <v>0</v>
      </c>
      <c r="L711" s="54"/>
      <c r="M711" s="54"/>
      <c r="N711" s="54">
        <f t="shared" si="72"/>
        <v>5453035.4079189152</v>
      </c>
      <c r="O711" s="56">
        <f t="shared" si="48"/>
        <v>5653429.5520721832</v>
      </c>
      <c r="P711" s="78">
        <f t="shared" si="49"/>
        <v>0</v>
      </c>
      <c r="Q711" s="56"/>
    </row>
    <row r="712" spans="1:17" x14ac:dyDescent="0.2">
      <c r="A712" s="52">
        <v>2031</v>
      </c>
      <c r="C712" s="54">
        <f>SUM(C290:C301)</f>
        <v>983975.21939565334</v>
      </c>
      <c r="D712" s="54">
        <f t="shared" ref="D712:N712" si="73">SUM(D290:D301)</f>
        <v>0</v>
      </c>
      <c r="E712" s="54">
        <f t="shared" si="73"/>
        <v>4533424.5197290368</v>
      </c>
      <c r="F712" s="54">
        <f t="shared" si="73"/>
        <v>0</v>
      </c>
      <c r="G712" s="54">
        <f t="shared" si="73"/>
        <v>0</v>
      </c>
      <c r="H712" s="54">
        <f t="shared" si="73"/>
        <v>0</v>
      </c>
      <c r="I712" s="54">
        <f t="shared" si="73"/>
        <v>0</v>
      </c>
      <c r="J712" s="54">
        <f t="shared" si="73"/>
        <v>0</v>
      </c>
      <c r="K712" s="54">
        <f t="shared" si="73"/>
        <v>0</v>
      </c>
      <c r="L712" s="54"/>
      <c r="M712" s="54"/>
      <c r="N712" s="54">
        <f t="shared" si="73"/>
        <v>5517399.7391246902</v>
      </c>
      <c r="O712" s="56">
        <f t="shared" si="48"/>
        <v>5711401.2165379738</v>
      </c>
      <c r="P712" s="78">
        <f t="shared" si="49"/>
        <v>0</v>
      </c>
      <c r="Q712" s="56"/>
    </row>
    <row r="713" spans="1:17" x14ac:dyDescent="0.2">
      <c r="A713" s="52">
        <v>2032</v>
      </c>
      <c r="C713" s="54">
        <f>SUM(C302:C313)</f>
        <v>996381.97686359193</v>
      </c>
      <c r="D713" s="54">
        <f t="shared" ref="D713:N713" si="74">SUM(D302:D313)</f>
        <v>0</v>
      </c>
      <c r="E713" s="54">
        <f t="shared" si="74"/>
        <v>4592735.4693324054</v>
      </c>
      <c r="F713" s="54">
        <f t="shared" si="74"/>
        <v>0</v>
      </c>
      <c r="G713" s="54">
        <f t="shared" si="74"/>
        <v>0</v>
      </c>
      <c r="H713" s="54">
        <f t="shared" si="74"/>
        <v>0</v>
      </c>
      <c r="I713" s="54">
        <f t="shared" si="74"/>
        <v>0</v>
      </c>
      <c r="J713" s="54">
        <f t="shared" si="74"/>
        <v>0</v>
      </c>
      <c r="K713" s="54">
        <f t="shared" si="74"/>
        <v>0</v>
      </c>
      <c r="L713" s="54"/>
      <c r="M713" s="54"/>
      <c r="N713" s="54">
        <f t="shared" si="74"/>
        <v>5589117.4461959982</v>
      </c>
      <c r="O713" s="56">
        <f t="shared" si="48"/>
        <v>5768872.1017069528</v>
      </c>
      <c r="P713" s="78">
        <f t="shared" si="49"/>
        <v>0</v>
      </c>
      <c r="Q713" s="56"/>
    </row>
    <row r="714" spans="1:17" x14ac:dyDescent="0.2">
      <c r="A714" s="52">
        <v>2033</v>
      </c>
      <c r="C714" s="54">
        <f>SUM(C314:C325)</f>
        <v>1008945.1687902792</v>
      </c>
      <c r="D714" s="54">
        <f t="shared" ref="D714:N714" si="75">SUM(D314:D325)</f>
        <v>0</v>
      </c>
      <c r="E714" s="54">
        <f t="shared" si="75"/>
        <v>4644484.3832819043</v>
      </c>
      <c r="F714" s="54">
        <f t="shared" si="75"/>
        <v>0</v>
      </c>
      <c r="G714" s="54">
        <f t="shared" si="75"/>
        <v>0</v>
      </c>
      <c r="H714" s="54">
        <f t="shared" si="75"/>
        <v>0</v>
      </c>
      <c r="I714" s="54">
        <f t="shared" si="75"/>
        <v>0</v>
      </c>
      <c r="J714" s="54">
        <f t="shared" si="75"/>
        <v>0</v>
      </c>
      <c r="K714" s="54">
        <f t="shared" si="75"/>
        <v>0</v>
      </c>
      <c r="L714" s="54"/>
      <c r="M714" s="54"/>
      <c r="N714" s="54">
        <f t="shared" si="75"/>
        <v>5653429.5520721842</v>
      </c>
      <c r="O714" s="56">
        <f t="shared" si="48"/>
        <v>5827759.2840953236</v>
      </c>
      <c r="P714" s="78">
        <f t="shared" si="49"/>
        <v>0</v>
      </c>
      <c r="Q714" s="56"/>
    </row>
    <row r="715" spans="1:17" x14ac:dyDescent="0.2">
      <c r="A715" s="52">
        <v>2034</v>
      </c>
      <c r="C715" s="54">
        <f>SUM(C326:C337)</f>
        <v>1021666.7676282233</v>
      </c>
      <c r="D715" s="54">
        <f t="shared" ref="D715:N715" si="76">SUM(D326:D337)</f>
        <v>0</v>
      </c>
      <c r="E715" s="54">
        <f t="shared" si="76"/>
        <v>4689734.4489097502</v>
      </c>
      <c r="F715" s="54">
        <f t="shared" si="76"/>
        <v>0</v>
      </c>
      <c r="G715" s="54">
        <f t="shared" si="76"/>
        <v>0</v>
      </c>
      <c r="H715" s="54">
        <f t="shared" si="76"/>
        <v>0</v>
      </c>
      <c r="I715" s="54">
        <f t="shared" si="76"/>
        <v>0</v>
      </c>
      <c r="J715" s="54">
        <f t="shared" si="76"/>
        <v>0</v>
      </c>
      <c r="K715" s="54">
        <f t="shared" si="76"/>
        <v>0</v>
      </c>
      <c r="L715" s="54"/>
      <c r="M715" s="54"/>
      <c r="N715" s="54">
        <f t="shared" si="76"/>
        <v>5711401.2165379738</v>
      </c>
      <c r="O715" s="56">
        <f t="shared" si="48"/>
        <v>5883300.4627703391</v>
      </c>
      <c r="P715" s="78">
        <f t="shared" si="49"/>
        <v>0</v>
      </c>
      <c r="Q715" s="56"/>
    </row>
    <row r="716" spans="1:17" x14ac:dyDescent="0.2">
      <c r="A716" s="52">
        <v>2035</v>
      </c>
      <c r="C716" s="54">
        <f>SUM(C338:C349)</f>
        <v>1034548.7707002127</v>
      </c>
      <c r="D716" s="54">
        <f t="shared" ref="D716:N716" si="77">SUM(D338:D349)</f>
        <v>0</v>
      </c>
      <c r="E716" s="54">
        <f t="shared" si="77"/>
        <v>4734323.3310067402</v>
      </c>
      <c r="F716" s="54">
        <f t="shared" si="77"/>
        <v>0</v>
      </c>
      <c r="G716" s="54">
        <f t="shared" si="77"/>
        <v>0</v>
      </c>
      <c r="H716" s="54">
        <f t="shared" si="77"/>
        <v>0</v>
      </c>
      <c r="I716" s="54">
        <f t="shared" si="77"/>
        <v>0</v>
      </c>
      <c r="J716" s="54">
        <f t="shared" si="77"/>
        <v>0</v>
      </c>
      <c r="K716" s="54">
        <f t="shared" si="77"/>
        <v>0</v>
      </c>
      <c r="L716" s="54"/>
      <c r="M716" s="54"/>
      <c r="N716" s="54">
        <f t="shared" si="77"/>
        <v>5768872.1017069537</v>
      </c>
      <c r="O716" s="56">
        <f t="shared" si="48"/>
        <v>5944136.1740213595</v>
      </c>
      <c r="P716" s="78">
        <f t="shared" si="49"/>
        <v>0</v>
      </c>
      <c r="Q716" s="56"/>
    </row>
    <row r="717" spans="1:17" x14ac:dyDescent="0.2">
      <c r="A717" s="52">
        <v>2036</v>
      </c>
      <c r="C717" s="54">
        <f>SUM(C350:C361)</f>
        <v>1047593.2005129012</v>
      </c>
      <c r="D717" s="54">
        <f t="shared" ref="D717:N717" si="78">SUM(D350:D361)</f>
        <v>0</v>
      </c>
      <c r="E717" s="54">
        <f t="shared" si="78"/>
        <v>4780166.0835824227</v>
      </c>
      <c r="F717" s="54">
        <f t="shared" si="78"/>
        <v>0</v>
      </c>
      <c r="G717" s="54">
        <f t="shared" si="78"/>
        <v>0</v>
      </c>
      <c r="H717" s="54">
        <f t="shared" si="78"/>
        <v>0</v>
      </c>
      <c r="I717" s="54">
        <f t="shared" si="78"/>
        <v>0</v>
      </c>
      <c r="J717" s="54">
        <f t="shared" si="78"/>
        <v>0</v>
      </c>
      <c r="K717" s="54">
        <f t="shared" si="78"/>
        <v>0</v>
      </c>
      <c r="L717" s="54"/>
      <c r="M717" s="54"/>
      <c r="N717" s="54">
        <f t="shared" si="78"/>
        <v>5827759.2840953236</v>
      </c>
      <c r="O717" s="56">
        <f t="shared" si="48"/>
        <v>6004163.3269838262</v>
      </c>
      <c r="P717" s="78">
        <f t="shared" si="49"/>
        <v>0</v>
      </c>
      <c r="Q717" s="56"/>
    </row>
    <row r="718" spans="1:17" x14ac:dyDescent="0.2">
      <c r="A718" s="52">
        <v>2037</v>
      </c>
      <c r="C718" s="54">
        <f>SUM(C362:C373)</f>
        <v>1060802.1050743475</v>
      </c>
      <c r="D718" s="54">
        <f t="shared" ref="D718:N718" si="79">SUM(D362:D373)</f>
        <v>0</v>
      </c>
      <c r="E718" s="54">
        <f t="shared" si="79"/>
        <v>4822498.3576959921</v>
      </c>
      <c r="F718" s="54">
        <f t="shared" si="79"/>
        <v>0</v>
      </c>
      <c r="G718" s="54">
        <f t="shared" si="79"/>
        <v>0</v>
      </c>
      <c r="H718" s="54">
        <f t="shared" si="79"/>
        <v>0</v>
      </c>
      <c r="I718" s="54">
        <f t="shared" si="79"/>
        <v>0</v>
      </c>
      <c r="J718" s="54">
        <f t="shared" si="79"/>
        <v>0</v>
      </c>
      <c r="K718" s="54">
        <f t="shared" si="79"/>
        <v>0</v>
      </c>
      <c r="L718" s="54"/>
      <c r="M718" s="54"/>
      <c r="N718" s="54">
        <f t="shared" si="79"/>
        <v>5883300.46277034</v>
      </c>
      <c r="O718" s="56">
        <f t="shared" si="48"/>
        <v>6065896.4580265777</v>
      </c>
      <c r="P718" s="78">
        <f t="shared" si="49"/>
        <v>0</v>
      </c>
      <c r="Q718" s="56"/>
    </row>
    <row r="719" spans="1:17" x14ac:dyDescent="0.2">
      <c r="A719" s="52">
        <v>2038</v>
      </c>
      <c r="C719" s="54">
        <f>SUM(C374:C385)</f>
        <v>1074177.5582155553</v>
      </c>
      <c r="D719" s="54">
        <f t="shared" ref="D719:N719" si="80">SUM(D374:D385)</f>
        <v>0</v>
      </c>
      <c r="E719" s="54">
        <f t="shared" si="80"/>
        <v>4869958.6158058047</v>
      </c>
      <c r="F719" s="54">
        <f t="shared" si="80"/>
        <v>0</v>
      </c>
      <c r="G719" s="54">
        <f t="shared" si="80"/>
        <v>0</v>
      </c>
      <c r="H719" s="54">
        <f t="shared" si="80"/>
        <v>0</v>
      </c>
      <c r="I719" s="54">
        <f t="shared" si="80"/>
        <v>0</v>
      </c>
      <c r="J719" s="54">
        <f t="shared" si="80"/>
        <v>0</v>
      </c>
      <c r="K719" s="54">
        <f t="shared" si="80"/>
        <v>0</v>
      </c>
      <c r="L719" s="54"/>
      <c r="M719" s="54"/>
      <c r="N719" s="54">
        <f t="shared" si="80"/>
        <v>5944136.1740213605</v>
      </c>
      <c r="O719" s="56">
        <f t="shared" si="48"/>
        <v>6128274.7537747258</v>
      </c>
      <c r="P719" s="78">
        <f t="shared" si="49"/>
        <v>0</v>
      </c>
      <c r="Q719" s="56"/>
    </row>
    <row r="720" spans="1:17" x14ac:dyDescent="0.2">
      <c r="A720" s="52">
        <v>2039</v>
      </c>
      <c r="C720" s="54">
        <f>SUM(C386:C397)</f>
        <v>1087721.6599160717</v>
      </c>
      <c r="D720" s="54">
        <f t="shared" ref="D720:N720" si="81">SUM(D386:D397)</f>
        <v>0</v>
      </c>
      <c r="E720" s="54">
        <f t="shared" si="81"/>
        <v>4916441.6670677541</v>
      </c>
      <c r="F720" s="54">
        <f t="shared" si="81"/>
        <v>0</v>
      </c>
      <c r="G720" s="54">
        <f t="shared" si="81"/>
        <v>0</v>
      </c>
      <c r="H720" s="54">
        <f t="shared" si="81"/>
        <v>0</v>
      </c>
      <c r="I720" s="54">
        <f t="shared" si="81"/>
        <v>0</v>
      </c>
      <c r="J720" s="54">
        <f t="shared" si="81"/>
        <v>0</v>
      </c>
      <c r="K720" s="54">
        <f t="shared" si="81"/>
        <v>0</v>
      </c>
      <c r="L720" s="54"/>
      <c r="M720" s="54"/>
      <c r="N720" s="54">
        <f t="shared" si="81"/>
        <v>6004163.3269838262</v>
      </c>
      <c r="O720" s="56">
        <f t="shared" si="48"/>
        <v>6191305.0716963811</v>
      </c>
      <c r="P720" s="78">
        <f t="shared" si="49"/>
        <v>0</v>
      </c>
      <c r="Q720" s="56"/>
    </row>
    <row r="721" spans="1:17" x14ac:dyDescent="0.2">
      <c r="A721" s="52">
        <v>2040</v>
      </c>
      <c r="C721" s="54">
        <f>SUM(C398:C409)</f>
        <v>1101436.5366336897</v>
      </c>
      <c r="D721" s="54">
        <f t="shared" ref="D721:N721" si="82">SUM(D398:D409)</f>
        <v>0</v>
      </c>
      <c r="E721" s="54">
        <f t="shared" si="82"/>
        <v>4964459.9213928878</v>
      </c>
      <c r="F721" s="54">
        <f t="shared" si="82"/>
        <v>0</v>
      </c>
      <c r="G721" s="54">
        <f t="shared" si="82"/>
        <v>0</v>
      </c>
      <c r="H721" s="54">
        <f t="shared" si="82"/>
        <v>0</v>
      </c>
      <c r="I721" s="54">
        <f t="shared" si="82"/>
        <v>0</v>
      </c>
      <c r="J721" s="54">
        <f t="shared" si="82"/>
        <v>0</v>
      </c>
      <c r="K721" s="54">
        <f t="shared" si="82"/>
        <v>0</v>
      </c>
      <c r="L721" s="54"/>
      <c r="M721" s="54"/>
      <c r="N721" s="54">
        <f t="shared" si="82"/>
        <v>6065896.4580265768</v>
      </c>
      <c r="O721" s="56">
        <f t="shared" si="48"/>
        <v>6254994.3434051555</v>
      </c>
      <c r="P721" s="78">
        <f t="shared" si="49"/>
        <v>0</v>
      </c>
      <c r="Q721" s="56"/>
    </row>
    <row r="722" spans="1:17" x14ac:dyDescent="0.2">
      <c r="A722" s="52">
        <v>2041</v>
      </c>
      <c r="C722" s="54">
        <f>SUM(C410:C421)</f>
        <v>1115324.3416383052</v>
      </c>
      <c r="D722" s="54">
        <f t="shared" ref="D722:N722" si="83">SUM(D410:D421)</f>
        <v>0</v>
      </c>
      <c r="E722" s="54">
        <f t="shared" si="83"/>
        <v>5012950.4121364206</v>
      </c>
      <c r="F722" s="54">
        <f t="shared" si="83"/>
        <v>0</v>
      </c>
      <c r="G722" s="54">
        <f t="shared" si="83"/>
        <v>0</v>
      </c>
      <c r="H722" s="54">
        <f t="shared" si="83"/>
        <v>0</v>
      </c>
      <c r="I722" s="54">
        <f t="shared" si="83"/>
        <v>0</v>
      </c>
      <c r="J722" s="54">
        <f t="shared" si="83"/>
        <v>0</v>
      </c>
      <c r="K722" s="54">
        <f t="shared" si="83"/>
        <v>0</v>
      </c>
      <c r="L722" s="54"/>
      <c r="M722" s="54"/>
      <c r="N722" s="54">
        <f t="shared" si="83"/>
        <v>6128274.7537747258</v>
      </c>
      <c r="O722" s="56">
        <f t="shared" si="48"/>
        <v>6319349.5754755121</v>
      </c>
      <c r="P722" s="78">
        <f t="shared" si="49"/>
        <v>0</v>
      </c>
      <c r="Q722" s="56"/>
    </row>
    <row r="723" spans="1:17" x14ac:dyDescent="0.2">
      <c r="A723" s="52">
        <v>2042</v>
      </c>
      <c r="C723" s="54">
        <f>SUM(C422:C433)</f>
        <v>1129387.2553499874</v>
      </c>
      <c r="D723" s="54">
        <f t="shared" ref="D723:N723" si="84">SUM(D422:D433)</f>
        <v>0</v>
      </c>
      <c r="E723" s="54">
        <f t="shared" si="84"/>
        <v>5061917.8163463939</v>
      </c>
      <c r="F723" s="54">
        <f t="shared" si="84"/>
        <v>0</v>
      </c>
      <c r="G723" s="54">
        <f t="shared" si="84"/>
        <v>0</v>
      </c>
      <c r="H723" s="54">
        <f t="shared" si="84"/>
        <v>0</v>
      </c>
      <c r="I723" s="54">
        <f t="shared" si="84"/>
        <v>0</v>
      </c>
      <c r="J723" s="54">
        <f t="shared" si="84"/>
        <v>0</v>
      </c>
      <c r="K723" s="54">
        <f t="shared" si="84"/>
        <v>0</v>
      </c>
      <c r="L723" s="54"/>
      <c r="M723" s="54"/>
      <c r="N723" s="54">
        <f t="shared" si="84"/>
        <v>6191305.0716963802</v>
      </c>
      <c r="O723" s="56">
        <f t="shared" si="48"/>
        <v>6384377.8502672212</v>
      </c>
      <c r="P723" s="78">
        <f t="shared" si="49"/>
        <v>0</v>
      </c>
      <c r="Q723" s="56"/>
    </row>
    <row r="724" spans="1:17" x14ac:dyDescent="0.2">
      <c r="A724" s="52">
        <v>2043</v>
      </c>
      <c r="C724" s="54">
        <f>SUM(C434:C445)</f>
        <v>1143627.4856813108</v>
      </c>
      <c r="D724" s="54">
        <f t="shared" ref="D724:N724" si="85">SUM(D434:D445)</f>
        <v>0</v>
      </c>
      <c r="E724" s="54">
        <f t="shared" si="85"/>
        <v>5111366.8577238452</v>
      </c>
      <c r="F724" s="54">
        <f t="shared" si="85"/>
        <v>0</v>
      </c>
      <c r="G724" s="54">
        <f t="shared" si="85"/>
        <v>0</v>
      </c>
      <c r="H724" s="54">
        <f t="shared" si="85"/>
        <v>0</v>
      </c>
      <c r="I724" s="54">
        <f t="shared" si="85"/>
        <v>0</v>
      </c>
      <c r="J724" s="54">
        <f t="shared" si="85"/>
        <v>0</v>
      </c>
      <c r="K724" s="54">
        <f t="shared" si="85"/>
        <v>0</v>
      </c>
      <c r="L724" s="54"/>
      <c r="M724" s="54"/>
      <c r="N724" s="54">
        <f t="shared" si="85"/>
        <v>6254994.3434051555</v>
      </c>
      <c r="O724" s="56">
        <f t="shared" si="48"/>
        <v>6450086.326759032</v>
      </c>
      <c r="P724" s="78">
        <f t="shared" si="49"/>
        <v>0</v>
      </c>
      <c r="Q724" s="56"/>
    </row>
    <row r="725" spans="1:17" x14ac:dyDescent="0.2">
      <c r="A725" s="52">
        <v>2044</v>
      </c>
      <c r="C725" s="54">
        <f>SUM(C446:C457)</f>
        <v>1158047.2683840001</v>
      </c>
      <c r="D725" s="54">
        <f t="shared" ref="D725:N725" si="86">SUM(D446:D457)</f>
        <v>0</v>
      </c>
      <c r="E725" s="54">
        <f t="shared" si="86"/>
        <v>5161302.3070915118</v>
      </c>
      <c r="F725" s="54">
        <f t="shared" si="86"/>
        <v>0</v>
      </c>
      <c r="G725" s="54">
        <f t="shared" si="86"/>
        <v>0</v>
      </c>
      <c r="H725" s="54">
        <f t="shared" si="86"/>
        <v>0</v>
      </c>
      <c r="I725" s="54">
        <f t="shared" si="86"/>
        <v>0</v>
      </c>
      <c r="J725" s="54">
        <f t="shared" si="86"/>
        <v>0</v>
      </c>
      <c r="K725" s="54">
        <f t="shared" si="86"/>
        <v>0</v>
      </c>
      <c r="L725" s="54"/>
      <c r="M725" s="54"/>
      <c r="N725" s="54">
        <f t="shared" si="86"/>
        <v>6319349.5754755121</v>
      </c>
      <c r="O725" s="56">
        <f t="shared" si="48"/>
        <v>6516482.2413916709</v>
      </c>
      <c r="P725" s="78">
        <f t="shared" si="49"/>
        <v>0</v>
      </c>
      <c r="Q725" s="56"/>
    </row>
    <row r="726" spans="1:17" x14ac:dyDescent="0.2">
      <c r="A726" s="52">
        <v>2045</v>
      </c>
      <c r="C726" s="54">
        <f>SUM(C458:C469)</f>
        <v>1172648.8673999526</v>
      </c>
      <c r="D726" s="54">
        <f t="shared" ref="D726:N726" si="87">SUM(D458:D469)</f>
        <v>0</v>
      </c>
      <c r="E726" s="54">
        <f t="shared" si="87"/>
        <v>5211728.9828672688</v>
      </c>
      <c r="F726" s="54">
        <f t="shared" si="87"/>
        <v>0</v>
      </c>
      <c r="G726" s="54">
        <f t="shared" si="87"/>
        <v>0</v>
      </c>
      <c r="H726" s="54">
        <f t="shared" si="87"/>
        <v>0</v>
      </c>
      <c r="I726" s="54">
        <f t="shared" si="87"/>
        <v>0</v>
      </c>
      <c r="J726" s="54">
        <f t="shared" si="87"/>
        <v>0</v>
      </c>
      <c r="K726" s="54">
        <f t="shared" si="87"/>
        <v>0</v>
      </c>
      <c r="L726" s="54"/>
      <c r="M726" s="54"/>
      <c r="N726" s="54">
        <f t="shared" si="87"/>
        <v>6384377.8502672222</v>
      </c>
      <c r="O726" s="56">
        <f t="shared" si="48"/>
        <v>6583572.9089202657</v>
      </c>
      <c r="P726" s="78">
        <f t="shared" si="49"/>
        <v>0</v>
      </c>
      <c r="Q726" s="56"/>
    </row>
    <row r="727" spans="1:17" x14ac:dyDescent="0.2">
      <c r="A727" s="52">
        <v>2046</v>
      </c>
      <c r="C727" s="54">
        <f>SUM(C470:C481)</f>
        <v>1187434.5752166798</v>
      </c>
      <c r="D727" s="54">
        <f t="shared" ref="D727:N727" si="88">SUM(D470:D481)</f>
        <v>0</v>
      </c>
      <c r="E727" s="54">
        <f t="shared" si="88"/>
        <v>5262651.7515423521</v>
      </c>
      <c r="F727" s="54">
        <f t="shared" si="88"/>
        <v>0</v>
      </c>
      <c r="G727" s="54">
        <f t="shared" si="88"/>
        <v>0</v>
      </c>
      <c r="H727" s="54">
        <f t="shared" si="88"/>
        <v>0</v>
      </c>
      <c r="I727" s="54">
        <f t="shared" si="88"/>
        <v>0</v>
      </c>
      <c r="J727" s="54">
        <f t="shared" si="88"/>
        <v>0</v>
      </c>
      <c r="K727" s="54">
        <f t="shared" si="88"/>
        <v>0</v>
      </c>
      <c r="L727" s="54"/>
      <c r="M727" s="54"/>
      <c r="N727" s="54">
        <f t="shared" si="88"/>
        <v>6450086.326759032</v>
      </c>
      <c r="O727" s="56">
        <f t="shared" si="48"/>
        <v>6651365.7232762966</v>
      </c>
      <c r="P727" s="78">
        <f t="shared" si="49"/>
        <v>0</v>
      </c>
      <c r="Q727" s="56"/>
    </row>
    <row r="728" spans="1:17" x14ac:dyDescent="0.2">
      <c r="A728" s="52">
        <v>2047</v>
      </c>
      <c r="C728" s="54">
        <f>SUM(C482:C493)</f>
        <v>1202406.713227235</v>
      </c>
      <c r="D728" s="54">
        <f t="shared" ref="D728:N728" si="89">SUM(D482:D493)</f>
        <v>0</v>
      </c>
      <c r="E728" s="54">
        <f t="shared" si="89"/>
        <v>5314075.5281644361</v>
      </c>
      <c r="F728" s="54">
        <f t="shared" si="89"/>
        <v>0</v>
      </c>
      <c r="G728" s="54">
        <f t="shared" si="89"/>
        <v>0</v>
      </c>
      <c r="H728" s="54">
        <f t="shared" si="89"/>
        <v>0</v>
      </c>
      <c r="I728" s="54">
        <f t="shared" si="89"/>
        <v>0</v>
      </c>
      <c r="J728" s="54">
        <f t="shared" si="89"/>
        <v>0</v>
      </c>
      <c r="K728" s="54">
        <f t="shared" si="89"/>
        <v>0</v>
      </c>
      <c r="L728" s="54"/>
      <c r="M728" s="54"/>
      <c r="N728" s="54">
        <f t="shared" si="89"/>
        <v>6516482.2413916718</v>
      </c>
      <c r="O728" s="56">
        <f t="shared" si="48"/>
        <v>6719868.1584392004</v>
      </c>
      <c r="P728" s="78">
        <f t="shared" si="49"/>
        <v>0</v>
      </c>
      <c r="Q728" s="56"/>
    </row>
    <row r="729" spans="1:17" x14ac:dyDescent="0.2">
      <c r="A729" s="52">
        <v>2048</v>
      </c>
      <c r="C729" s="54">
        <f>SUM(C494:C505)</f>
        <v>1217567.6320946778</v>
      </c>
      <c r="D729" s="54">
        <f t="shared" ref="D729:N729" si="90">SUM(D494:D505)</f>
        <v>0</v>
      </c>
      <c r="E729" s="54">
        <f t="shared" si="90"/>
        <v>5366005.2768255882</v>
      </c>
      <c r="F729" s="54">
        <f t="shared" si="90"/>
        <v>0</v>
      </c>
      <c r="G729" s="54">
        <f t="shared" si="90"/>
        <v>0</v>
      </c>
      <c r="H729" s="54">
        <f t="shared" si="90"/>
        <v>0</v>
      </c>
      <c r="I729" s="54">
        <f t="shared" si="90"/>
        <v>0</v>
      </c>
      <c r="J729" s="54">
        <f t="shared" si="90"/>
        <v>0</v>
      </c>
      <c r="K729" s="54">
        <f t="shared" si="90"/>
        <v>0</v>
      </c>
      <c r="L729" s="54"/>
      <c r="M729" s="54"/>
      <c r="N729" s="54">
        <f t="shared" si="90"/>
        <v>6583572.9089202657</v>
      </c>
      <c r="O729" s="56">
        <f t="shared" si="48"/>
        <v>6789087.7693177182</v>
      </c>
      <c r="P729" s="78">
        <f t="shared" si="49"/>
        <v>0</v>
      </c>
      <c r="Q729" s="56"/>
    </row>
    <row r="730" spans="1:17" x14ac:dyDescent="0.2">
      <c r="A730" s="52">
        <v>2049</v>
      </c>
      <c r="C730" s="54">
        <f>SUM(C506:C517)</f>
        <v>1232919.7121211332</v>
      </c>
      <c r="D730" s="54">
        <f t="shared" ref="D730:N730" si="91">SUM(D506:D517)</f>
        <v>0</v>
      </c>
      <c r="E730" s="54">
        <f t="shared" si="91"/>
        <v>5418446.0111551629</v>
      </c>
      <c r="F730" s="54">
        <f t="shared" si="91"/>
        <v>0</v>
      </c>
      <c r="G730" s="54">
        <f t="shared" si="91"/>
        <v>0</v>
      </c>
      <c r="H730" s="54">
        <f t="shared" si="91"/>
        <v>0</v>
      </c>
      <c r="I730" s="54">
        <f t="shared" si="91"/>
        <v>0</v>
      </c>
      <c r="J730" s="54">
        <f t="shared" si="91"/>
        <v>0</v>
      </c>
      <c r="K730" s="54">
        <f t="shared" si="91"/>
        <v>0</v>
      </c>
      <c r="L730" s="54"/>
      <c r="M730" s="54"/>
      <c r="N730" s="54">
        <f t="shared" si="91"/>
        <v>6651365.7232762966</v>
      </c>
      <c r="O730" s="56">
        <f t="shared" si="48"/>
        <v>6859032.1926411092</v>
      </c>
      <c r="P730" s="78">
        <f t="shared" si="49"/>
        <v>0</v>
      </c>
      <c r="Q730" s="56"/>
    </row>
    <row r="731" spans="1:17" x14ac:dyDescent="0.2">
      <c r="A731" s="52">
        <v>2050</v>
      </c>
      <c r="C731" s="54">
        <f>SUM(C518:C529)</f>
        <v>1248465.3636215057</v>
      </c>
      <c r="D731" s="54">
        <f t="shared" ref="D731:N731" si="92">SUM(D518:D529)</f>
        <v>0</v>
      </c>
      <c r="E731" s="54">
        <f t="shared" si="92"/>
        <v>5471402.7948176945</v>
      </c>
      <c r="F731" s="54">
        <f t="shared" si="92"/>
        <v>0</v>
      </c>
      <c r="G731" s="54">
        <f t="shared" si="92"/>
        <v>0</v>
      </c>
      <c r="H731" s="54">
        <f t="shared" si="92"/>
        <v>0</v>
      </c>
      <c r="I731" s="54">
        <f t="shared" si="92"/>
        <v>0</v>
      </c>
      <c r="J731" s="54">
        <f t="shared" si="92"/>
        <v>0</v>
      </c>
      <c r="K731" s="54">
        <f t="shared" si="92"/>
        <v>0</v>
      </c>
      <c r="L731" s="54"/>
      <c r="M731" s="54"/>
      <c r="N731" s="54">
        <f t="shared" si="92"/>
        <v>6719868.1584392004</v>
      </c>
      <c r="O731" s="56">
        <f t="shared" si="48"/>
        <v>6929709.1478603408</v>
      </c>
      <c r="P731" s="78">
        <f t="shared" si="49"/>
        <v>0</v>
      </c>
      <c r="Q731" s="56"/>
    </row>
    <row r="732" spans="1:17" x14ac:dyDescent="0.2">
      <c r="A732" s="52">
        <v>2051</v>
      </c>
      <c r="C732" s="54">
        <f>SUM(C530:C541)</f>
        <v>1264207.0273019054</v>
      </c>
      <c r="D732" s="54">
        <f t="shared" ref="D732:N732" si="93">SUM(D530:D541)</f>
        <v>0</v>
      </c>
      <c r="E732" s="54">
        <f t="shared" si="93"/>
        <v>5524880.7420158125</v>
      </c>
      <c r="F732" s="54">
        <f t="shared" si="93"/>
        <v>0</v>
      </c>
      <c r="G732" s="54">
        <f t="shared" si="93"/>
        <v>0</v>
      </c>
      <c r="H732" s="54">
        <f t="shared" si="93"/>
        <v>0</v>
      </c>
      <c r="I732" s="54">
        <f t="shared" si="93"/>
        <v>0</v>
      </c>
      <c r="J732" s="54">
        <f t="shared" si="93"/>
        <v>0</v>
      </c>
      <c r="K732" s="54">
        <f t="shared" si="93"/>
        <v>0</v>
      </c>
      <c r="L732" s="54"/>
      <c r="M732" s="54"/>
      <c r="N732" s="54">
        <f t="shared" si="93"/>
        <v>6789087.7693177173</v>
      </c>
      <c r="O732" s="56">
        <f t="shared" si="48"/>
        <v>7001126.4380593635</v>
      </c>
      <c r="P732" s="78">
        <f t="shared" si="49"/>
        <v>0</v>
      </c>
    </row>
    <row r="733" spans="1:17" x14ac:dyDescent="0.2">
      <c r="A733" s="52">
        <v>2052</v>
      </c>
      <c r="C733" s="54">
        <f>SUM(C542:C553)</f>
        <v>1280147.1746428432</v>
      </c>
      <c r="D733" s="54">
        <f t="shared" ref="D733:N733" si="94">SUM(D542:D553)</f>
        <v>0</v>
      </c>
      <c r="E733" s="54">
        <f t="shared" si="94"/>
        <v>5578885.017998266</v>
      </c>
      <c r="F733" s="54">
        <f t="shared" si="94"/>
        <v>0</v>
      </c>
      <c r="G733" s="54">
        <f t="shared" si="94"/>
        <v>0</v>
      </c>
      <c r="H733" s="54">
        <f t="shared" si="94"/>
        <v>0</v>
      </c>
      <c r="I733" s="54">
        <f t="shared" si="94"/>
        <v>0</v>
      </c>
      <c r="J733" s="54">
        <f t="shared" si="94"/>
        <v>0</v>
      </c>
      <c r="K733" s="54">
        <f t="shared" si="94"/>
        <v>0</v>
      </c>
      <c r="L733" s="54"/>
      <c r="M733" s="54"/>
      <c r="N733" s="54">
        <f t="shared" si="94"/>
        <v>6859032.1926411092</v>
      </c>
      <c r="O733" s="56">
        <f t="shared" si="48"/>
        <v>7073291.950876588</v>
      </c>
      <c r="P733" s="78">
        <f t="shared" si="49"/>
        <v>0</v>
      </c>
    </row>
    <row r="734" spans="1:17" x14ac:dyDescent="0.2">
      <c r="A734" s="52">
        <v>2053</v>
      </c>
      <c r="C734" s="54">
        <f>SUM(C554:C565)</f>
        <v>1296288.3082872613</v>
      </c>
      <c r="D734" s="54">
        <f t="shared" ref="D734:N734" si="95">SUM(D554:D565)</f>
        <v>0</v>
      </c>
      <c r="E734" s="54">
        <f t="shared" si="95"/>
        <v>5633420.8395730797</v>
      </c>
      <c r="F734" s="54">
        <f t="shared" si="95"/>
        <v>0</v>
      </c>
      <c r="G734" s="54">
        <f t="shared" si="95"/>
        <v>0</v>
      </c>
      <c r="H734" s="54">
        <f t="shared" si="95"/>
        <v>0</v>
      </c>
      <c r="I734" s="54">
        <f t="shared" si="95"/>
        <v>0</v>
      </c>
      <c r="J734" s="54">
        <f t="shared" si="95"/>
        <v>0</v>
      </c>
      <c r="K734" s="54">
        <f t="shared" si="95"/>
        <v>0</v>
      </c>
      <c r="L734" s="54"/>
      <c r="M734" s="54"/>
      <c r="N734" s="54">
        <f t="shared" si="95"/>
        <v>6929709.1478603408</v>
      </c>
      <c r="O734" s="56">
        <f t="shared" si="48"/>
        <v>7146213.6594366888</v>
      </c>
      <c r="P734" s="78">
        <f t="shared" si="49"/>
        <v>0</v>
      </c>
    </row>
    <row r="735" spans="1:17" x14ac:dyDescent="0.2">
      <c r="A735" s="52">
        <v>2054</v>
      </c>
      <c r="C735" s="54">
        <f>SUM(C566:C577)</f>
        <v>1312632.9624334525</v>
      </c>
      <c r="D735" s="54">
        <f t="shared" ref="D735:N735" si="96">SUM(D566:D577)</f>
        <v>0</v>
      </c>
      <c r="E735" s="54">
        <f t="shared" si="96"/>
        <v>5688493.4756259108</v>
      </c>
      <c r="F735" s="54">
        <f t="shared" si="96"/>
        <v>0</v>
      </c>
      <c r="G735" s="54">
        <f t="shared" si="96"/>
        <v>0</v>
      </c>
      <c r="H735" s="54">
        <f t="shared" si="96"/>
        <v>0</v>
      </c>
      <c r="I735" s="54">
        <f t="shared" si="96"/>
        <v>0</v>
      </c>
      <c r="J735" s="54">
        <f t="shared" si="96"/>
        <v>0</v>
      </c>
      <c r="K735" s="54">
        <f t="shared" si="96"/>
        <v>0</v>
      </c>
      <c r="L735" s="54"/>
      <c r="M735" s="54"/>
      <c r="N735" s="54">
        <f t="shared" si="96"/>
        <v>7001126.4380593635</v>
      </c>
      <c r="O735" s="56">
        <f t="shared" si="48"/>
        <v>7219899.6232928261</v>
      </c>
      <c r="P735" s="78">
        <f t="shared" si="49"/>
        <v>0</v>
      </c>
    </row>
    <row r="736" spans="1:17" x14ac:dyDescent="0.2">
      <c r="A736" s="52">
        <v>2055</v>
      </c>
      <c r="C736" s="54">
        <f>SUM(C578:C589)</f>
        <v>1329183.7032329373</v>
      </c>
      <c r="D736" s="54">
        <f t="shared" ref="D736:N736" si="97">SUM(D578:D589)</f>
        <v>0</v>
      </c>
      <c r="E736" s="54">
        <f t="shared" si="97"/>
        <v>5744108.2476436505</v>
      </c>
      <c r="F736" s="54">
        <f t="shared" si="97"/>
        <v>0</v>
      </c>
      <c r="G736" s="54">
        <f t="shared" si="97"/>
        <v>0</v>
      </c>
      <c r="H736" s="54">
        <f t="shared" si="97"/>
        <v>0</v>
      </c>
      <c r="I736" s="54">
        <f t="shared" si="97"/>
        <v>0</v>
      </c>
      <c r="J736" s="54">
        <f t="shared" si="97"/>
        <v>0</v>
      </c>
      <c r="K736" s="54">
        <f t="shared" si="97"/>
        <v>0</v>
      </c>
      <c r="L736" s="54"/>
      <c r="M736" s="54"/>
      <c r="N736" s="54">
        <f t="shared" si="97"/>
        <v>7073291.950876588</v>
      </c>
      <c r="O736" s="56">
        <f t="shared" si="48"/>
        <v>7294357.9893794479</v>
      </c>
      <c r="P736" s="78">
        <f t="shared" si="49"/>
        <v>0</v>
      </c>
    </row>
    <row r="737" spans="1:16" x14ac:dyDescent="0.2">
      <c r="A737" s="52">
        <v>2056</v>
      </c>
      <c r="C737" s="54">
        <f>SUM(C590:C601)</f>
        <v>1345943.1291933556</v>
      </c>
      <c r="D737" s="54">
        <f t="shared" ref="D737:N737" si="98">SUM(D590:D601)</f>
        <v>0</v>
      </c>
      <c r="E737" s="54">
        <f t="shared" si="98"/>
        <v>5800270.5302433334</v>
      </c>
      <c r="F737" s="54">
        <f t="shared" si="98"/>
        <v>0</v>
      </c>
      <c r="G737" s="54">
        <f t="shared" si="98"/>
        <v>0</v>
      </c>
      <c r="H737" s="54">
        <f t="shared" si="98"/>
        <v>0</v>
      </c>
      <c r="I737" s="54">
        <f t="shared" si="98"/>
        <v>0</v>
      </c>
      <c r="J737" s="54">
        <f t="shared" si="98"/>
        <v>0</v>
      </c>
      <c r="K737" s="54">
        <f t="shared" si="98"/>
        <v>0</v>
      </c>
      <c r="L737" s="54"/>
      <c r="M737" s="54"/>
      <c r="N737" s="54">
        <f t="shared" si="98"/>
        <v>7146213.6594366878</v>
      </c>
      <c r="O737" s="56">
        <f t="shared" si="48"/>
        <v>7369596.9929757435</v>
      </c>
      <c r="P737" s="78">
        <f t="shared" si="49"/>
        <v>0</v>
      </c>
    </row>
    <row r="738" spans="1:16" x14ac:dyDescent="0.2">
      <c r="A738" s="52">
        <v>2057</v>
      </c>
      <c r="C738" s="54">
        <f>SUM(C602:C613)</f>
        <v>1362913.8715864378</v>
      </c>
      <c r="D738" s="54">
        <f t="shared" ref="D738:N738" si="99">SUM(D602:D613)</f>
        <v>0</v>
      </c>
      <c r="E738" s="54">
        <f t="shared" si="99"/>
        <v>5856985.7517063878</v>
      </c>
      <c r="F738" s="54">
        <f t="shared" si="99"/>
        <v>0</v>
      </c>
      <c r="G738" s="54">
        <f t="shared" si="99"/>
        <v>0</v>
      </c>
      <c r="H738" s="54">
        <f t="shared" si="99"/>
        <v>0</v>
      </c>
      <c r="I738" s="54">
        <f t="shared" si="99"/>
        <v>0</v>
      </c>
      <c r="J738" s="54">
        <f t="shared" si="99"/>
        <v>0</v>
      </c>
      <c r="K738" s="54">
        <f t="shared" si="99"/>
        <v>0</v>
      </c>
      <c r="L738" s="54"/>
      <c r="M738" s="54"/>
      <c r="N738" s="54">
        <f t="shared" si="99"/>
        <v>7219899.6232928243</v>
      </c>
      <c r="O738" s="56">
        <f t="shared" si="48"/>
        <v>7445624.9586799126</v>
      </c>
      <c r="P738" s="78">
        <f t="shared" si="49"/>
        <v>0</v>
      </c>
    </row>
    <row r="739" spans="1:16" x14ac:dyDescent="0.2">
      <c r="A739" s="52">
        <v>2058</v>
      </c>
      <c r="C739" s="54">
        <f>SUM(C614:C625)</f>
        <v>1380098.594861123</v>
      </c>
      <c r="D739" s="54">
        <f t="shared" ref="D739:N739" si="100">SUM(D614:D625)</f>
        <v>0</v>
      </c>
      <c r="E739" s="54">
        <f t="shared" si="100"/>
        <v>5914259.3945183251</v>
      </c>
      <c r="F739" s="54">
        <f t="shared" si="100"/>
        <v>0</v>
      </c>
      <c r="G739" s="54">
        <f t="shared" si="100"/>
        <v>0</v>
      </c>
      <c r="H739" s="54">
        <f t="shared" si="100"/>
        <v>0</v>
      </c>
      <c r="I739" s="54">
        <f t="shared" si="100"/>
        <v>0</v>
      </c>
      <c r="J739" s="54">
        <f t="shared" si="100"/>
        <v>0</v>
      </c>
      <c r="K739" s="54">
        <f t="shared" si="100"/>
        <v>0</v>
      </c>
      <c r="L739" s="54"/>
      <c r="M739" s="54"/>
      <c r="N739" s="54">
        <f t="shared" si="100"/>
        <v>7294357.989379447</v>
      </c>
      <c r="O739" s="56">
        <f t="shared" si="48"/>
        <v>7522450.3013943303</v>
      </c>
      <c r="P739" s="78">
        <f t="shared" si="49"/>
        <v>0</v>
      </c>
    </row>
    <row r="740" spans="1:16" x14ac:dyDescent="0.2">
      <c r="A740" s="52">
        <v>2059</v>
      </c>
      <c r="C740" s="54">
        <f>SUM(C626:C637)</f>
        <v>1397499.9970618833</v>
      </c>
      <c r="D740" s="54">
        <f t="shared" ref="D740:N740" si="101">SUM(D626:D637)</f>
        <v>0</v>
      </c>
      <c r="E740" s="54">
        <f t="shared" si="101"/>
        <v>5972096.9959138604</v>
      </c>
      <c r="F740" s="54">
        <f t="shared" si="101"/>
        <v>0</v>
      </c>
      <c r="G740" s="54">
        <f t="shared" si="101"/>
        <v>0</v>
      </c>
      <c r="H740" s="54">
        <f t="shared" si="101"/>
        <v>0</v>
      </c>
      <c r="I740" s="54">
        <f t="shared" si="101"/>
        <v>0</v>
      </c>
      <c r="J740" s="54">
        <f t="shared" si="101"/>
        <v>0</v>
      </c>
      <c r="K740" s="54">
        <f t="shared" si="101"/>
        <v>0</v>
      </c>
      <c r="L740" s="54"/>
      <c r="M740" s="54"/>
      <c r="N740" s="54">
        <f t="shared" si="101"/>
        <v>7369596.9929757444</v>
      </c>
      <c r="O740" s="56">
        <f t="shared" si="48"/>
        <v>7600081.5273217745</v>
      </c>
      <c r="P740" s="78">
        <f t="shared" si="49"/>
        <v>0</v>
      </c>
    </row>
    <row r="741" spans="1:16" x14ac:dyDescent="0.2">
      <c r="A741" s="52">
        <v>2060</v>
      </c>
      <c r="C741" s="54">
        <f>SUM(C638:C649)</f>
        <v>1415120.8102523217</v>
      </c>
      <c r="D741" s="54">
        <f t="shared" ref="D741:N741" si="102">SUM(D638:D649)</f>
        <v>0</v>
      </c>
      <c r="E741" s="54">
        <f t="shared" si="102"/>
        <v>6030504.1484275907</v>
      </c>
      <c r="F741" s="54">
        <f t="shared" si="102"/>
        <v>0</v>
      </c>
      <c r="G741" s="54">
        <f t="shared" si="102"/>
        <v>0</v>
      </c>
      <c r="H741" s="54">
        <f t="shared" si="102"/>
        <v>0</v>
      </c>
      <c r="I741" s="54">
        <f t="shared" si="102"/>
        <v>0</v>
      </c>
      <c r="J741" s="54">
        <f t="shared" si="102"/>
        <v>0</v>
      </c>
      <c r="K741" s="54">
        <f t="shared" si="102"/>
        <v>0</v>
      </c>
      <c r="L741" s="54"/>
      <c r="M741" s="54"/>
      <c r="N741" s="54">
        <f t="shared" si="102"/>
        <v>7445624.9586799126</v>
      </c>
      <c r="O741" s="56">
        <f t="shared" si="48"/>
        <v>7678527.2349728253</v>
      </c>
      <c r="P741" s="78">
        <f t="shared" si="49"/>
        <v>0</v>
      </c>
    </row>
    <row r="742" spans="1:16" x14ac:dyDescent="0.2">
      <c r="A742" s="52">
        <v>2061</v>
      </c>
      <c r="C742" s="54">
        <f>SUM(C650:C661)</f>
        <v>1432963.8009441167</v>
      </c>
      <c r="D742" s="54">
        <f t="shared" ref="D742:N742" si="103">SUM(D650:D661)</f>
        <v>0</v>
      </c>
      <c r="E742" s="54">
        <f t="shared" si="103"/>
        <v>6089486.5004502134</v>
      </c>
      <c r="F742" s="54">
        <f t="shared" si="103"/>
        <v>0</v>
      </c>
      <c r="G742" s="54">
        <f t="shared" si="103"/>
        <v>0</v>
      </c>
      <c r="H742" s="54">
        <f t="shared" si="103"/>
        <v>0</v>
      </c>
      <c r="I742" s="54">
        <f t="shared" si="103"/>
        <v>0</v>
      </c>
      <c r="J742" s="54">
        <f t="shared" si="103"/>
        <v>0</v>
      </c>
      <c r="K742" s="54">
        <f t="shared" si="103"/>
        <v>0</v>
      </c>
      <c r="L742" s="54"/>
      <c r="M742" s="54"/>
      <c r="N742" s="54">
        <f t="shared" si="103"/>
        <v>7522450.3013943285</v>
      </c>
    </row>
    <row r="743" spans="1:16" x14ac:dyDescent="0.2">
      <c r="A743" s="52">
        <v>2062</v>
      </c>
      <c r="C743" s="54">
        <f>SUM(C662:C673)</f>
        <v>1451031.7705313673</v>
      </c>
      <c r="D743" s="54">
        <f t="shared" ref="D743:N743" si="104">SUM(D662:D673)</f>
        <v>0</v>
      </c>
      <c r="E743" s="54">
        <f t="shared" si="104"/>
        <v>6149049.756790407</v>
      </c>
      <c r="F743" s="54">
        <f t="shared" si="104"/>
        <v>0</v>
      </c>
      <c r="G743" s="54">
        <f t="shared" si="104"/>
        <v>0</v>
      </c>
      <c r="H743" s="54">
        <f t="shared" si="104"/>
        <v>0</v>
      </c>
      <c r="I743" s="54">
        <f t="shared" si="104"/>
        <v>0</v>
      </c>
      <c r="J743" s="54">
        <f t="shared" si="104"/>
        <v>0</v>
      </c>
      <c r="K743" s="54">
        <f t="shared" si="104"/>
        <v>0</v>
      </c>
      <c r="L743" s="54"/>
      <c r="M743" s="54"/>
      <c r="N743" s="54">
        <f t="shared" si="104"/>
        <v>7600081.5273217736</v>
      </c>
    </row>
    <row r="744" spans="1:16" x14ac:dyDescent="0.2">
      <c r="A744" s="52">
        <v>2063</v>
      </c>
      <c r="C744" s="54">
        <f>SUM(C674:C685)</f>
        <v>1469327.5557304225</v>
      </c>
      <c r="D744" s="54">
        <f t="shared" ref="D744:N744" si="105">SUM(D674:D685)</f>
        <v>0</v>
      </c>
      <c r="E744" s="54">
        <f t="shared" si="105"/>
        <v>6209199.6792424023</v>
      </c>
      <c r="F744" s="54">
        <f t="shared" si="105"/>
        <v>0</v>
      </c>
      <c r="G744" s="54">
        <f t="shared" si="105"/>
        <v>0</v>
      </c>
      <c r="H744" s="54">
        <f t="shared" si="105"/>
        <v>0</v>
      </c>
      <c r="I744" s="54">
        <f t="shared" si="105"/>
        <v>0</v>
      </c>
      <c r="J744" s="54">
        <f t="shared" si="105"/>
        <v>0</v>
      </c>
      <c r="K744" s="54">
        <f t="shared" si="105"/>
        <v>0</v>
      </c>
      <c r="L744" s="54"/>
      <c r="M744" s="54"/>
      <c r="N744" s="54">
        <f t="shared" si="105"/>
        <v>7678527.2349728253</v>
      </c>
    </row>
    <row r="746" spans="1:16" x14ac:dyDescent="0.2">
      <c r="G746" s="56"/>
      <c r="H746" s="56"/>
    </row>
    <row r="747" spans="1:16" x14ac:dyDescent="0.2">
      <c r="G747" s="56"/>
      <c r="H747" s="56"/>
    </row>
  </sheetData>
  <mergeCells count="1">
    <mergeCell ref="A6:N6"/>
  </mergeCells>
  <pageMargins left="0.25" right="0.24" top="0.19" bottom="0.2" header="0.17" footer="0.18"/>
  <pageSetup scale="1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Y1469"/>
  <sheetViews>
    <sheetView zoomScaleNormal="100" zoomScaleSheetLayoutView="100" workbookViewId="0">
      <pane xSplit="2" ySplit="8" topLeftCell="C9" activePane="bottomRight" state="frozen"/>
      <selection sqref="A1:XFD1487"/>
      <selection pane="topRight" sqref="A1:XFD1487"/>
      <selection pane="bottomLeft" sqref="A1:XFD1487"/>
      <selection pane="bottomRight" activeCell="E13" activeCellId="1" sqref="A1:A2 E13:H23"/>
    </sheetView>
  </sheetViews>
  <sheetFormatPr defaultColWidth="9.109375" defaultRowHeight="13.2" outlineLevelRow="1" x14ac:dyDescent="0.25"/>
  <cols>
    <col min="1" max="1" width="4.88671875" style="21" customWidth="1"/>
    <col min="2" max="2" width="9.109375" style="8"/>
    <col min="3" max="3" width="9.6640625" style="8" customWidth="1"/>
    <col min="4" max="5" width="10.109375" style="8" customWidth="1"/>
    <col min="6" max="6" width="10.33203125" style="8" customWidth="1"/>
    <col min="7" max="7" width="11" style="8" customWidth="1"/>
    <col min="8" max="8" width="9.6640625" style="8" customWidth="1"/>
    <col min="9" max="9" width="12.33203125" style="8" customWidth="1"/>
    <col min="10" max="10" width="14.88671875" style="8" customWidth="1"/>
    <col min="11" max="11" width="9.88671875" style="8" customWidth="1"/>
    <col min="12" max="16" width="14.6640625" style="7" customWidth="1"/>
    <col min="17" max="17" width="9.109375" style="7"/>
    <col min="18" max="16384" width="9.109375" style="8"/>
  </cols>
  <sheetData>
    <row r="1" spans="1:25" x14ac:dyDescent="0.25">
      <c r="A1" s="278" t="s">
        <v>266</v>
      </c>
    </row>
    <row r="2" spans="1:25" ht="13.8" thickBot="1" x14ac:dyDescent="0.3">
      <c r="A2" s="279" t="s">
        <v>262</v>
      </c>
    </row>
    <row r="3" spans="1:25" x14ac:dyDescent="0.25">
      <c r="A3" s="1"/>
      <c r="B3" s="2"/>
      <c r="C3" s="2"/>
      <c r="D3" s="3"/>
      <c r="E3" s="3"/>
      <c r="F3" s="4" t="s">
        <v>0</v>
      </c>
      <c r="G3" s="3"/>
      <c r="H3" s="3"/>
      <c r="I3" s="3"/>
      <c r="J3" s="5"/>
      <c r="K3" s="6"/>
      <c r="Q3" s="2"/>
      <c r="R3" s="2"/>
      <c r="S3" s="2"/>
      <c r="T3" s="3"/>
      <c r="U3" s="3"/>
      <c r="V3" s="4"/>
      <c r="W3" s="3"/>
      <c r="X3" s="3"/>
      <c r="Y3" s="3"/>
    </row>
    <row r="4" spans="1:25" x14ac:dyDescent="0.25">
      <c r="A4" s="1"/>
      <c r="B4" s="9"/>
      <c r="C4" s="9"/>
      <c r="D4" s="9"/>
      <c r="E4" s="9"/>
      <c r="F4" s="4" t="s">
        <v>1</v>
      </c>
      <c r="G4" s="9"/>
      <c r="H4" s="9"/>
      <c r="I4" s="9"/>
      <c r="J4" s="9"/>
      <c r="K4" s="9"/>
      <c r="Q4" s="2"/>
      <c r="R4" s="9"/>
      <c r="S4" s="9"/>
      <c r="T4" s="9"/>
      <c r="U4" s="9"/>
      <c r="V4" s="10"/>
      <c r="W4" s="9"/>
      <c r="X4" s="9"/>
      <c r="Y4" s="9"/>
    </row>
    <row r="5" spans="1:25" x14ac:dyDescent="0.25">
      <c r="A5" s="1"/>
      <c r="B5" s="2"/>
      <c r="C5" s="2"/>
      <c r="D5" s="2"/>
      <c r="E5" s="2"/>
      <c r="F5" s="11" t="s">
        <v>2</v>
      </c>
      <c r="G5" s="2"/>
      <c r="H5" s="2"/>
      <c r="I5" s="2"/>
      <c r="J5" s="2"/>
      <c r="K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1"/>
      <c r="B7" s="2"/>
      <c r="C7" s="2"/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5</v>
      </c>
      <c r="J7" s="12" t="s">
        <v>8</v>
      </c>
      <c r="K7" s="12"/>
      <c r="Q7" s="2"/>
      <c r="R7" s="2"/>
      <c r="S7" s="2"/>
      <c r="T7" s="12"/>
      <c r="U7" s="12"/>
      <c r="V7" s="12"/>
      <c r="W7" s="12"/>
      <c r="X7" s="12"/>
      <c r="Y7" s="12"/>
    </row>
    <row r="8" spans="1:25" x14ac:dyDescent="0.25">
      <c r="A8" s="1"/>
      <c r="B8" s="12" t="s">
        <v>9</v>
      </c>
      <c r="C8" s="12" t="s">
        <v>10</v>
      </c>
      <c r="D8" s="12" t="s">
        <v>11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13</v>
      </c>
      <c r="J8" s="12" t="s">
        <v>15</v>
      </c>
      <c r="K8" s="12"/>
      <c r="Q8" s="2"/>
      <c r="R8" s="12"/>
      <c r="S8" s="12"/>
      <c r="T8" s="12"/>
      <c r="U8" s="12"/>
      <c r="V8" s="12"/>
      <c r="W8" s="12"/>
      <c r="X8" s="12"/>
      <c r="Y8" s="12"/>
    </row>
    <row r="9" spans="1:25" x14ac:dyDescent="0.25">
      <c r="A9" s="1"/>
      <c r="B9" s="12"/>
      <c r="C9" s="13"/>
      <c r="D9" s="13"/>
      <c r="E9" s="13"/>
      <c r="F9" s="13"/>
      <c r="G9" s="13"/>
      <c r="H9" s="13"/>
      <c r="I9" s="13"/>
      <c r="J9" s="13"/>
      <c r="K9" s="13"/>
      <c r="Q9" s="2"/>
      <c r="R9" s="12"/>
      <c r="S9" s="13"/>
      <c r="T9" s="13"/>
      <c r="U9" s="13"/>
      <c r="V9" s="13"/>
      <c r="W9" s="13"/>
      <c r="X9" s="13"/>
      <c r="Y9" s="13"/>
    </row>
    <row r="10" spans="1:25" s="17" customFormat="1" x14ac:dyDescent="0.25">
      <c r="A10" s="259"/>
      <c r="B10" s="12"/>
      <c r="C10" s="260"/>
      <c r="D10" s="260"/>
      <c r="E10" s="15"/>
      <c r="F10" s="260"/>
      <c r="G10" s="260"/>
      <c r="H10" s="260"/>
      <c r="I10" s="260"/>
      <c r="J10" s="260"/>
      <c r="K10" s="14"/>
      <c r="L10" s="16"/>
      <c r="M10" s="16"/>
      <c r="N10" s="16"/>
      <c r="O10" s="16"/>
      <c r="P10" s="16"/>
      <c r="Q10" s="12"/>
      <c r="R10" s="12"/>
      <c r="S10" s="14"/>
      <c r="T10" s="14"/>
      <c r="U10" s="14"/>
      <c r="V10" s="14"/>
      <c r="W10" s="14"/>
      <c r="X10" s="14"/>
      <c r="Y10" s="14"/>
    </row>
    <row r="11" spans="1:25" x14ac:dyDescent="0.25">
      <c r="A11" s="1">
        <v>2004</v>
      </c>
      <c r="B11" s="18"/>
      <c r="C11" s="15">
        <v>108093463</v>
      </c>
      <c r="D11" s="15">
        <v>100626214.49699999</v>
      </c>
      <c r="E11" s="15">
        <v>100684971.29700002</v>
      </c>
      <c r="F11" s="15">
        <v>51022294.117080629</v>
      </c>
      <c r="G11" s="15">
        <v>7267948.8060000027</v>
      </c>
      <c r="H11" s="15">
        <v>140542.89699999997</v>
      </c>
      <c r="I11" s="15">
        <v>7408491.7030000025</v>
      </c>
      <c r="J11" s="19">
        <v>6.8537832884491848E-2</v>
      </c>
      <c r="K11" s="18"/>
      <c r="P11" s="8"/>
      <c r="Q11" s="20"/>
      <c r="R11" s="20"/>
      <c r="S11" s="20"/>
      <c r="T11" s="20"/>
      <c r="U11" s="20"/>
      <c r="V11" s="20"/>
      <c r="W11" s="18"/>
      <c r="X11" s="20"/>
    </row>
    <row r="12" spans="1:25" x14ac:dyDescent="0.25">
      <c r="A12" s="1">
        <v>2005</v>
      </c>
      <c r="B12" s="18"/>
      <c r="C12" s="15">
        <v>111300768</v>
      </c>
      <c r="D12" s="15">
        <v>103802730.366</v>
      </c>
      <c r="E12" s="15">
        <v>103494243.366</v>
      </c>
      <c r="F12" s="15">
        <v>47978976.478640474</v>
      </c>
      <c r="G12" s="15">
        <v>7670034.649000003</v>
      </c>
      <c r="H12" s="15">
        <v>136489.98500000002</v>
      </c>
      <c r="I12" s="15">
        <v>7806524.6340000033</v>
      </c>
      <c r="J12" s="19">
        <v>7.013900060420071E-2</v>
      </c>
      <c r="K12" s="18"/>
      <c r="P12" s="8"/>
      <c r="Q12" s="20"/>
      <c r="R12" s="20"/>
      <c r="S12" s="20"/>
      <c r="T12" s="20"/>
      <c r="U12" s="20"/>
      <c r="V12" s="20"/>
      <c r="W12" s="18"/>
      <c r="X12" s="20"/>
    </row>
    <row r="13" spans="1:25" x14ac:dyDescent="0.25">
      <c r="A13" s="1">
        <v>2006</v>
      </c>
      <c r="B13" s="18"/>
      <c r="C13" s="15">
        <v>113137277</v>
      </c>
      <c r="D13" s="15">
        <v>105228047.61129999</v>
      </c>
      <c r="E13" s="15">
        <v>105212920.28032249</v>
      </c>
      <c r="F13" s="15">
        <v>46875322.705247357</v>
      </c>
      <c r="G13" s="15">
        <v>7794187.2786775082</v>
      </c>
      <c r="H13" s="15">
        <v>130169.44100000002</v>
      </c>
      <c r="I13" s="15">
        <v>7924356.7196775079</v>
      </c>
      <c r="J13" s="19">
        <v>7.0041960791380087E-2</v>
      </c>
      <c r="K13" s="18"/>
      <c r="P13" s="8"/>
      <c r="Q13" s="20"/>
      <c r="R13" s="20"/>
      <c r="S13" s="20"/>
      <c r="T13" s="20"/>
      <c r="U13" s="20"/>
      <c r="V13" s="20"/>
      <c r="W13" s="18"/>
      <c r="X13" s="20"/>
    </row>
    <row r="14" spans="1:25" x14ac:dyDescent="0.25">
      <c r="A14" s="1">
        <v>2007</v>
      </c>
      <c r="B14" s="18"/>
      <c r="C14" s="15">
        <v>114314587</v>
      </c>
      <c r="D14" s="15">
        <v>106913929.14999998</v>
      </c>
      <c r="E14" s="15">
        <v>106729298.14549999</v>
      </c>
      <c r="F14" s="15">
        <v>44917667.561607108</v>
      </c>
      <c r="G14" s="15">
        <v>7455552.0865000105</v>
      </c>
      <c r="H14" s="15">
        <v>129736.76800000001</v>
      </c>
      <c r="I14" s="15">
        <v>7585288.8545000106</v>
      </c>
      <c r="J14" s="19">
        <v>6.6354513921307437E-2</v>
      </c>
      <c r="K14" s="18"/>
      <c r="P14" s="8"/>
      <c r="Q14" s="20"/>
      <c r="R14" s="20"/>
      <c r="S14" s="20"/>
      <c r="T14" s="20"/>
      <c r="U14" s="20"/>
      <c r="V14" s="20"/>
      <c r="W14" s="18"/>
      <c r="X14" s="20"/>
    </row>
    <row r="15" spans="1:25" x14ac:dyDescent="0.25">
      <c r="A15" s="1">
        <v>2008</v>
      </c>
      <c r="B15" s="18"/>
      <c r="C15" s="15">
        <v>111100357</v>
      </c>
      <c r="D15" s="15">
        <v>103911982.772</v>
      </c>
      <c r="E15" s="15">
        <v>103740787.228</v>
      </c>
      <c r="F15" s="15">
        <v>44544187.210525267</v>
      </c>
      <c r="G15" s="15">
        <v>7236755.9759999998</v>
      </c>
      <c r="H15" s="15">
        <v>122813.79599999997</v>
      </c>
      <c r="I15" s="15">
        <v>7359569.7719999999</v>
      </c>
      <c r="J15" s="19">
        <v>6.6242539364657488E-2</v>
      </c>
      <c r="K15" s="18"/>
      <c r="P15" s="8"/>
      <c r="Q15" s="20"/>
      <c r="R15" s="20"/>
      <c r="S15" s="20"/>
      <c r="T15" s="20"/>
      <c r="U15" s="20"/>
      <c r="V15" s="20"/>
      <c r="W15" s="18"/>
      <c r="X15" s="20"/>
    </row>
    <row r="16" spans="1:25" x14ac:dyDescent="0.25">
      <c r="A16" s="1">
        <v>2009</v>
      </c>
      <c r="B16" s="18"/>
      <c r="C16" s="15">
        <v>111237416</v>
      </c>
      <c r="D16" s="15">
        <v>103909489.52399999</v>
      </c>
      <c r="E16" s="15">
        <v>103923413.52399999</v>
      </c>
      <c r="F16" s="15">
        <v>43849551.655821621</v>
      </c>
      <c r="G16" s="15">
        <v>7191082.5960000111</v>
      </c>
      <c r="H16" s="15">
        <v>122919.88000000002</v>
      </c>
      <c r="I16" s="15">
        <v>7314002.476000011</v>
      </c>
      <c r="J16" s="19">
        <v>6.5751279911068869E-2</v>
      </c>
      <c r="K16" s="18"/>
      <c r="P16" s="8"/>
      <c r="Q16" s="20"/>
      <c r="R16" s="20"/>
      <c r="S16" s="20"/>
      <c r="T16" s="20"/>
      <c r="U16" s="20"/>
      <c r="V16" s="20"/>
      <c r="W16" s="18"/>
      <c r="X16" s="20"/>
    </row>
    <row r="17" spans="1:24" x14ac:dyDescent="0.25"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24" x14ac:dyDescent="0.25">
      <c r="A18" s="1">
        <v>2007</v>
      </c>
      <c r="B18" s="22" t="s">
        <v>16</v>
      </c>
      <c r="C18" s="15">
        <v>8457601</v>
      </c>
      <c r="D18" s="15">
        <v>8668887.6099999994</v>
      </c>
      <c r="E18" s="15">
        <v>7932169.6100000003</v>
      </c>
      <c r="F18" s="15">
        <v>2907009.3876126846</v>
      </c>
      <c r="G18" s="15">
        <v>513979.84399999969</v>
      </c>
      <c r="H18" s="15">
        <v>11451.545999999997</v>
      </c>
      <c r="I18" s="15">
        <v>525431.38999999966</v>
      </c>
      <c r="J18" s="23">
        <v>6.2125346182682263E-2</v>
      </c>
      <c r="K18" s="24"/>
      <c r="L18" s="25"/>
      <c r="M18" s="25"/>
      <c r="N18" s="26"/>
      <c r="O18" s="26"/>
      <c r="P18" s="2"/>
      <c r="Q18" s="27"/>
      <c r="R18" s="19"/>
      <c r="S18" s="19"/>
      <c r="T18" s="19"/>
      <c r="U18" s="19"/>
      <c r="V18" s="19"/>
      <c r="W18" s="19"/>
      <c r="X18" s="19"/>
    </row>
    <row r="19" spans="1:24" x14ac:dyDescent="0.25">
      <c r="A19" s="28"/>
      <c r="B19" s="22" t="s">
        <v>17</v>
      </c>
      <c r="C19" s="15">
        <v>7476205</v>
      </c>
      <c r="D19" s="15">
        <v>7574647.0939999996</v>
      </c>
      <c r="E19" s="15">
        <v>7042442.0940000005</v>
      </c>
      <c r="F19" s="15">
        <v>2405071.2839936856</v>
      </c>
      <c r="G19" s="15">
        <v>423726.7799999995</v>
      </c>
      <c r="H19" s="15">
        <v>10036.126</v>
      </c>
      <c r="I19" s="15">
        <v>433762.90599999949</v>
      </c>
      <c r="J19" s="23">
        <v>5.8019129491499961E-2</v>
      </c>
      <c r="K19" s="24"/>
      <c r="L19" s="25"/>
      <c r="M19" s="25"/>
      <c r="N19" s="26"/>
      <c r="O19" s="26"/>
      <c r="P19" s="29"/>
      <c r="Q19" s="27"/>
      <c r="R19" s="19"/>
      <c r="S19" s="19"/>
      <c r="T19" s="19"/>
      <c r="U19" s="19"/>
      <c r="V19" s="19"/>
      <c r="W19" s="19"/>
      <c r="X19" s="19"/>
    </row>
    <row r="20" spans="1:24" x14ac:dyDescent="0.25">
      <c r="A20" s="28"/>
      <c r="B20" s="22" t="s">
        <v>18</v>
      </c>
      <c r="C20" s="15">
        <v>8426529</v>
      </c>
      <c r="D20" s="15">
        <v>7491790.9039999992</v>
      </c>
      <c r="E20" s="15">
        <v>7967937.9040000001</v>
      </c>
      <c r="F20" s="15">
        <v>2727758.3178502666</v>
      </c>
      <c r="G20" s="15">
        <v>449502.95199999987</v>
      </c>
      <c r="H20" s="15">
        <v>9088.1440000000021</v>
      </c>
      <c r="I20" s="15">
        <v>458591.0959999999</v>
      </c>
      <c r="J20" s="23">
        <v>5.4422300807366819E-2</v>
      </c>
      <c r="K20" s="24"/>
      <c r="L20" s="25"/>
      <c r="M20" s="25"/>
      <c r="N20" s="26"/>
      <c r="O20" s="26"/>
      <c r="P20" s="29"/>
      <c r="Q20" s="27"/>
      <c r="R20" s="19"/>
      <c r="S20" s="19"/>
      <c r="T20" s="19"/>
      <c r="U20" s="19"/>
      <c r="V20" s="19"/>
      <c r="W20" s="19"/>
      <c r="X20" s="19"/>
    </row>
    <row r="21" spans="1:24" x14ac:dyDescent="0.25">
      <c r="A21" s="28"/>
      <c r="B21" s="22" t="s">
        <v>19</v>
      </c>
      <c r="C21" s="15">
        <v>8774734</v>
      </c>
      <c r="D21" s="15">
        <v>7604488.1600000001</v>
      </c>
      <c r="E21" s="15">
        <v>8132695.1555000003</v>
      </c>
      <c r="F21" s="15">
        <v>3321835.1178949624</v>
      </c>
      <c r="G21" s="15">
        <v>632243.15449999971</v>
      </c>
      <c r="H21" s="15">
        <v>9795.69</v>
      </c>
      <c r="I21" s="15">
        <v>642038.84449999966</v>
      </c>
      <c r="J21" s="23">
        <v>7.3169037887644187E-2</v>
      </c>
      <c r="K21" s="24"/>
      <c r="L21" s="25"/>
      <c r="M21" s="25"/>
      <c r="N21" s="26"/>
      <c r="O21" s="26"/>
      <c r="P21" s="29"/>
      <c r="Q21" s="27"/>
      <c r="R21" s="19"/>
      <c r="S21" s="19"/>
      <c r="T21" s="19"/>
      <c r="U21" s="19"/>
      <c r="V21" s="19"/>
      <c r="W21" s="19"/>
      <c r="X21" s="19"/>
    </row>
    <row r="22" spans="1:24" x14ac:dyDescent="0.25">
      <c r="A22" s="28"/>
      <c r="B22" s="22" t="s">
        <v>20</v>
      </c>
      <c r="C22" s="15">
        <v>9318740</v>
      </c>
      <c r="D22" s="15">
        <v>8376287.267</v>
      </c>
      <c r="E22" s="15">
        <v>8701269.2670000009</v>
      </c>
      <c r="F22" s="15">
        <v>3658585.5339434417</v>
      </c>
      <c r="G22" s="15">
        <v>607150.88699999906</v>
      </c>
      <c r="H22" s="15">
        <v>10319.846</v>
      </c>
      <c r="I22" s="15">
        <v>617470.73299999908</v>
      </c>
      <c r="J22" s="23">
        <v>6.6261182627694204E-2</v>
      </c>
      <c r="K22" s="24"/>
      <c r="L22" s="25"/>
      <c r="M22" s="25"/>
      <c r="N22" s="26"/>
      <c r="O22" s="26"/>
      <c r="P22" s="29"/>
      <c r="Q22" s="27"/>
      <c r="R22" s="19"/>
      <c r="S22" s="19"/>
      <c r="T22" s="19"/>
      <c r="U22" s="19"/>
      <c r="V22" s="19"/>
      <c r="W22" s="19"/>
      <c r="X22" s="19"/>
    </row>
    <row r="23" spans="1:24" x14ac:dyDescent="0.25">
      <c r="A23" s="28"/>
      <c r="B23" s="22" t="s">
        <v>21</v>
      </c>
      <c r="C23" s="15">
        <v>10592821</v>
      </c>
      <c r="D23" s="15">
        <v>9218517.6929999981</v>
      </c>
      <c r="E23" s="15">
        <v>9917019.693</v>
      </c>
      <c r="F23" s="15">
        <v>4224158.7646890711</v>
      </c>
      <c r="G23" s="15">
        <v>665028.77800000005</v>
      </c>
      <c r="H23" s="15">
        <v>10772.529</v>
      </c>
      <c r="I23" s="15">
        <v>675801.30700000003</v>
      </c>
      <c r="J23" s="23">
        <v>6.3798048414109895E-2</v>
      </c>
      <c r="K23" s="24"/>
      <c r="L23" s="25"/>
      <c r="M23" s="25"/>
      <c r="N23" s="26"/>
      <c r="O23" s="26"/>
      <c r="P23" s="29"/>
      <c r="Q23" s="27"/>
      <c r="R23" s="19"/>
      <c r="S23" s="19"/>
      <c r="T23" s="19"/>
      <c r="U23" s="19"/>
      <c r="V23" s="19"/>
      <c r="W23" s="19"/>
      <c r="X23" s="19"/>
    </row>
    <row r="24" spans="1:24" x14ac:dyDescent="0.25">
      <c r="A24" s="28"/>
      <c r="B24" s="22" t="s">
        <v>22</v>
      </c>
      <c r="C24" s="15">
        <v>10979151</v>
      </c>
      <c r="D24" s="15">
        <v>10282883.837000001</v>
      </c>
      <c r="E24" s="15">
        <v>10143932.837000001</v>
      </c>
      <c r="F24" s="15">
        <v>4253020.5607946683</v>
      </c>
      <c r="G24" s="15">
        <v>823182.15599999879</v>
      </c>
      <c r="H24" s="15">
        <v>12036.007000000003</v>
      </c>
      <c r="I24" s="15">
        <v>835218.16299999878</v>
      </c>
      <c r="J24" s="23">
        <v>7.6073110115709205E-2</v>
      </c>
      <c r="K24" s="24"/>
      <c r="L24" s="25"/>
      <c r="M24" s="25"/>
      <c r="N24" s="26"/>
      <c r="O24" s="26"/>
      <c r="P24" s="29"/>
      <c r="Q24" s="27"/>
      <c r="R24" s="19"/>
      <c r="S24" s="19"/>
      <c r="T24" s="19"/>
      <c r="U24" s="19"/>
      <c r="V24" s="19"/>
      <c r="W24" s="19"/>
      <c r="X24" s="19"/>
    </row>
    <row r="25" spans="1:24" x14ac:dyDescent="0.25">
      <c r="A25" s="28"/>
      <c r="B25" s="22" t="s">
        <v>23</v>
      </c>
      <c r="C25" s="15">
        <v>11978003</v>
      </c>
      <c r="D25" s="15">
        <v>10371781.380999999</v>
      </c>
      <c r="E25" s="15">
        <v>11231296.380999999</v>
      </c>
      <c r="F25" s="15">
        <v>4988425.9491674248</v>
      </c>
      <c r="G25" s="15">
        <v>734882.60000000091</v>
      </c>
      <c r="H25" s="15">
        <v>11824.019</v>
      </c>
      <c r="I25" s="15">
        <v>746706.61900000088</v>
      </c>
      <c r="J25" s="23">
        <v>6.2339825678788097E-2</v>
      </c>
      <c r="K25" s="24"/>
      <c r="L25" s="25"/>
      <c r="M25" s="25"/>
      <c r="N25" s="26"/>
      <c r="O25" s="26"/>
      <c r="P25" s="29"/>
      <c r="Q25" s="27"/>
      <c r="R25" s="19"/>
      <c r="S25" s="19"/>
      <c r="T25" s="19"/>
      <c r="U25" s="19"/>
      <c r="V25" s="19"/>
      <c r="W25" s="19"/>
      <c r="X25" s="19"/>
    </row>
    <row r="26" spans="1:24" x14ac:dyDescent="0.25">
      <c r="A26" s="28"/>
      <c r="B26" s="22" t="s">
        <v>24</v>
      </c>
      <c r="C26" s="15">
        <v>11283134</v>
      </c>
      <c r="D26" s="15">
        <v>10848349.828</v>
      </c>
      <c r="E26" s="15">
        <v>10468144.828</v>
      </c>
      <c r="F26" s="15">
        <v>4476648.200329992</v>
      </c>
      <c r="G26" s="15">
        <v>803332.24300000025</v>
      </c>
      <c r="H26" s="15">
        <v>11656.929</v>
      </c>
      <c r="I26" s="15">
        <v>814989.17200000025</v>
      </c>
      <c r="J26" s="23">
        <v>7.2230744755845344E-2</v>
      </c>
      <c r="K26" s="24"/>
      <c r="L26" s="25"/>
      <c r="M26" s="25"/>
      <c r="N26" s="26"/>
      <c r="O26" s="26"/>
      <c r="P26" s="29"/>
      <c r="Q26" s="27"/>
      <c r="R26" s="19"/>
      <c r="S26" s="19"/>
      <c r="T26" s="19"/>
      <c r="U26" s="19"/>
      <c r="V26" s="19"/>
      <c r="W26" s="19"/>
      <c r="X26" s="19"/>
    </row>
    <row r="27" spans="1:24" x14ac:dyDescent="0.25">
      <c r="A27" s="28"/>
      <c r="B27" s="22" t="s">
        <v>25</v>
      </c>
      <c r="C27" s="15">
        <v>10293316</v>
      </c>
      <c r="D27" s="15">
        <v>9554350.736999996</v>
      </c>
      <c r="E27" s="15">
        <v>9430137.7369999997</v>
      </c>
      <c r="F27" s="15">
        <v>4678346.1483117798</v>
      </c>
      <c r="G27" s="15">
        <v>851555.01500000025</v>
      </c>
      <c r="H27" s="15">
        <v>11623.248</v>
      </c>
      <c r="I27" s="15">
        <v>863178.26300000027</v>
      </c>
      <c r="J27" s="23">
        <v>8.3858133083643815E-2</v>
      </c>
      <c r="K27" s="24"/>
      <c r="L27" s="25"/>
      <c r="M27" s="25"/>
      <c r="N27" s="26"/>
      <c r="O27" s="26"/>
      <c r="P27" s="29"/>
      <c r="Q27" s="27"/>
      <c r="R27" s="19"/>
      <c r="S27" s="19"/>
      <c r="T27" s="19"/>
      <c r="U27" s="19"/>
      <c r="V27" s="19"/>
      <c r="W27" s="19"/>
      <c r="X27" s="19"/>
    </row>
    <row r="28" spans="1:24" x14ac:dyDescent="0.25">
      <c r="A28" s="28"/>
      <c r="B28" s="22" t="s">
        <v>26</v>
      </c>
      <c r="C28" s="15">
        <v>8434259</v>
      </c>
      <c r="D28" s="15">
        <v>8733071.7799999993</v>
      </c>
      <c r="E28" s="15">
        <v>8004243.7800000003</v>
      </c>
      <c r="F28" s="15">
        <v>3814821.2970191324</v>
      </c>
      <c r="G28" s="15">
        <v>418751.68499999976</v>
      </c>
      <c r="H28" s="15">
        <v>11263.534999999998</v>
      </c>
      <c r="I28" s="15">
        <v>430015.21999999974</v>
      </c>
      <c r="J28" s="23">
        <v>5.0984350848130196E-2</v>
      </c>
      <c r="K28" s="24"/>
      <c r="L28" s="25"/>
      <c r="M28" s="25"/>
      <c r="N28" s="26"/>
      <c r="O28" s="26"/>
      <c r="P28" s="29"/>
      <c r="Q28" s="27"/>
      <c r="R28" s="19"/>
      <c r="S28" s="19"/>
      <c r="T28" s="19"/>
      <c r="U28" s="19"/>
      <c r="V28" s="19"/>
      <c r="W28" s="19"/>
      <c r="X28" s="19"/>
    </row>
    <row r="29" spans="1:24" x14ac:dyDescent="0.25">
      <c r="A29" s="28"/>
      <c r="B29" s="22" t="s">
        <v>27</v>
      </c>
      <c r="C29" s="15">
        <v>8300094</v>
      </c>
      <c r="D29" s="15">
        <v>8188872.8590000011</v>
      </c>
      <c r="E29" s="15">
        <v>7758008.8590000002</v>
      </c>
      <c r="F29" s="15">
        <v>3461987</v>
      </c>
      <c r="G29" s="15">
        <v>532215.99199999985</v>
      </c>
      <c r="H29" s="15">
        <v>9869.1489999999976</v>
      </c>
      <c r="I29" s="15">
        <v>542085.14099999983</v>
      </c>
      <c r="J29" s="23">
        <v>6.5310723107473226E-2</v>
      </c>
      <c r="K29" s="24"/>
      <c r="L29" s="25"/>
      <c r="M29" s="25"/>
      <c r="N29" s="26"/>
      <c r="O29" s="26"/>
      <c r="P29" s="29"/>
      <c r="Q29" s="27"/>
      <c r="R29" s="19"/>
      <c r="S29" s="19"/>
      <c r="T29" s="19"/>
      <c r="U29" s="19"/>
      <c r="V29" s="19"/>
      <c r="W29" s="19"/>
      <c r="X29" s="19"/>
    </row>
    <row r="30" spans="1:24" x14ac:dyDescent="0.25">
      <c r="A30" s="30"/>
      <c r="B30" s="22"/>
      <c r="C30" s="15"/>
      <c r="D30" s="15"/>
      <c r="E30" s="15"/>
      <c r="F30" s="15"/>
      <c r="G30" s="15"/>
      <c r="H30" s="15"/>
      <c r="I30" s="15"/>
      <c r="J30" s="23"/>
      <c r="K30" s="23"/>
      <c r="L30" s="25"/>
      <c r="M30" s="25"/>
      <c r="P30" s="31"/>
      <c r="Q30" s="27"/>
      <c r="R30" s="32"/>
      <c r="S30" s="33"/>
      <c r="T30" s="32"/>
      <c r="U30" s="34"/>
      <c r="V30" s="34"/>
      <c r="W30" s="35"/>
      <c r="X30" s="34"/>
    </row>
    <row r="31" spans="1:24" x14ac:dyDescent="0.25">
      <c r="A31" s="1"/>
      <c r="B31" s="22" t="s">
        <v>5</v>
      </c>
      <c r="C31" s="15">
        <v>114314587</v>
      </c>
      <c r="D31" s="15">
        <v>106913929.14999998</v>
      </c>
      <c r="E31" s="15">
        <v>106729298.14549999</v>
      </c>
      <c r="F31" s="15">
        <v>44917667.561607108</v>
      </c>
      <c r="G31" s="15">
        <v>7455552.0864999965</v>
      </c>
      <c r="H31" s="15">
        <v>129736.76800000001</v>
      </c>
      <c r="I31" s="15">
        <v>7585288.8544999976</v>
      </c>
      <c r="J31" s="23">
        <v>6.6354513921307326E-2</v>
      </c>
      <c r="K31" s="36"/>
      <c r="P31" s="2"/>
      <c r="Q31" s="27"/>
      <c r="R31" s="33"/>
      <c r="S31" s="33"/>
      <c r="T31" s="33"/>
      <c r="U31" s="33"/>
      <c r="V31" s="33"/>
      <c r="W31" s="37"/>
      <c r="X31" s="33"/>
    </row>
    <row r="32" spans="1:24" x14ac:dyDescent="0.25">
      <c r="A32" s="1"/>
      <c r="B32" s="22"/>
      <c r="C32" s="23">
        <v>1.040603089643044E-2</v>
      </c>
      <c r="D32" s="23">
        <v>1.6021218458099895E-2</v>
      </c>
      <c r="E32" s="23">
        <v>1.4412468175366344E-2</v>
      </c>
      <c r="F32" s="23">
        <v>-4.1763022218535117E-2</v>
      </c>
      <c r="G32" s="23">
        <v>-4.3447145939630283E-2</v>
      </c>
      <c r="H32" s="23">
        <v>-3.3239214724752886E-3</v>
      </c>
      <c r="I32" s="23">
        <v>-4.2788061816493972E-2</v>
      </c>
      <c r="J32" s="261"/>
      <c r="K32" s="38"/>
      <c r="P32" s="12"/>
      <c r="Q32" s="27"/>
      <c r="R32" s="39"/>
      <c r="S32" s="39"/>
      <c r="T32" s="39"/>
      <c r="U32" s="39"/>
      <c r="V32" s="39"/>
      <c r="W32" s="38"/>
      <c r="X32" s="39"/>
    </row>
    <row r="33" spans="1:1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x14ac:dyDescent="0.25">
      <c r="A34" s="1">
        <v>2008</v>
      </c>
      <c r="B34" s="22" t="s">
        <v>16</v>
      </c>
      <c r="C34" s="15">
        <v>8158564</v>
      </c>
      <c r="D34" s="15">
        <v>8470750.2469999995</v>
      </c>
      <c r="E34" s="15">
        <v>7773957.2469999995</v>
      </c>
      <c r="F34" s="15">
        <v>2700158.4137721201</v>
      </c>
      <c r="G34" s="15">
        <v>374281.5240000005</v>
      </c>
      <c r="H34" s="15">
        <v>10325.228999999999</v>
      </c>
      <c r="I34" s="15">
        <v>384606.75300000049</v>
      </c>
      <c r="J34" s="23">
        <v>4.7141476490225549E-2</v>
      </c>
      <c r="K34" s="15"/>
    </row>
    <row r="35" spans="1:11" x14ac:dyDescent="0.25">
      <c r="A35" s="28"/>
      <c r="B35" s="22" t="s">
        <v>17</v>
      </c>
      <c r="C35" s="15">
        <v>7896972</v>
      </c>
      <c r="D35" s="15">
        <v>7524833.6550000003</v>
      </c>
      <c r="E35" s="15">
        <v>7368404.6550000003</v>
      </c>
      <c r="F35" s="15">
        <v>2547915.432059736</v>
      </c>
      <c r="G35" s="15">
        <v>519059.38499999972</v>
      </c>
      <c r="H35" s="15">
        <v>9507.9599999999991</v>
      </c>
      <c r="I35" s="15">
        <v>528567.34499999974</v>
      </c>
      <c r="J35" s="23">
        <v>6.6932913653486387E-2</v>
      </c>
      <c r="K35" s="15"/>
    </row>
    <row r="36" spans="1:11" x14ac:dyDescent="0.25">
      <c r="A36" s="28"/>
      <c r="B36" s="22" t="s">
        <v>18</v>
      </c>
      <c r="C36" s="15">
        <v>8325921</v>
      </c>
      <c r="D36" s="15">
        <v>7446360.0850000009</v>
      </c>
      <c r="E36" s="15">
        <v>7754317.085</v>
      </c>
      <c r="F36" s="15">
        <v>2836821.3463939345</v>
      </c>
      <c r="G36" s="15">
        <v>562044.53</v>
      </c>
      <c r="H36" s="15">
        <v>9559.3849999999966</v>
      </c>
      <c r="I36" s="15">
        <v>571603.91500000004</v>
      </c>
      <c r="J36" s="23">
        <v>6.8653535746976219E-2</v>
      </c>
      <c r="K36" s="15"/>
    </row>
    <row r="37" spans="1:11" x14ac:dyDescent="0.25">
      <c r="A37" s="28"/>
      <c r="B37" s="22" t="s">
        <v>19</v>
      </c>
      <c r="C37" s="15">
        <v>8619990</v>
      </c>
      <c r="D37" s="15">
        <v>7712149.1159999995</v>
      </c>
      <c r="E37" s="15">
        <v>8218531.1160000004</v>
      </c>
      <c r="F37" s="15">
        <v>3320970.4385595694</v>
      </c>
      <c r="G37" s="15">
        <v>393383.04999999964</v>
      </c>
      <c r="H37" s="15">
        <v>8075.8339999999989</v>
      </c>
      <c r="I37" s="15">
        <v>401458.88399999961</v>
      </c>
      <c r="J37" s="23">
        <v>4.6573010409524794E-2</v>
      </c>
      <c r="K37" s="15"/>
    </row>
    <row r="38" spans="1:11" x14ac:dyDescent="0.25">
      <c r="A38" s="28"/>
      <c r="B38" s="22" t="s">
        <v>20</v>
      </c>
      <c r="C38" s="15">
        <v>10292599</v>
      </c>
      <c r="D38" s="15">
        <v>8420389.1520000007</v>
      </c>
      <c r="E38" s="15">
        <v>9153877.1520000007</v>
      </c>
      <c r="F38" s="15">
        <v>4061926.0317705721</v>
      </c>
      <c r="G38" s="15">
        <v>1128438.3149999992</v>
      </c>
      <c r="H38" s="15">
        <v>10283.532999999999</v>
      </c>
      <c r="I38" s="15">
        <v>1138721.8479999993</v>
      </c>
      <c r="J38" s="23">
        <v>0.11063501531537363</v>
      </c>
      <c r="K38" s="15"/>
    </row>
    <row r="39" spans="1:11" x14ac:dyDescent="0.25">
      <c r="A39" s="28"/>
      <c r="B39" s="22" t="s">
        <v>21</v>
      </c>
      <c r="C39" s="15">
        <v>10508760</v>
      </c>
      <c r="D39" s="15">
        <v>9854130.9110000003</v>
      </c>
      <c r="E39" s="15">
        <v>10105443.911</v>
      </c>
      <c r="F39" s="15">
        <v>4310839.366301815</v>
      </c>
      <c r="G39" s="15">
        <v>392336.23099999968</v>
      </c>
      <c r="H39" s="15">
        <v>10979.857999999997</v>
      </c>
      <c r="I39" s="15">
        <v>403316.08899999969</v>
      </c>
      <c r="J39" s="23">
        <v>3.8379037012930134E-2</v>
      </c>
      <c r="K39" s="15"/>
    </row>
    <row r="40" spans="1:11" x14ac:dyDescent="0.25">
      <c r="A40" s="28"/>
      <c r="B40" s="22" t="s">
        <v>22</v>
      </c>
      <c r="C40" s="15">
        <v>10745283</v>
      </c>
      <c r="D40" s="15">
        <v>9852979</v>
      </c>
      <c r="E40" s="15">
        <v>9676714.2039999999</v>
      </c>
      <c r="F40" s="15">
        <v>4161924.7799858786</v>
      </c>
      <c r="G40" s="15">
        <v>1057466.2220000001</v>
      </c>
      <c r="H40" s="15">
        <v>11102.573999999999</v>
      </c>
      <c r="I40" s="15">
        <v>1068568.7960000001</v>
      </c>
      <c r="J40" s="23">
        <v>9.9445384174618776E-2</v>
      </c>
      <c r="K40" s="15"/>
    </row>
    <row r="41" spans="1:11" x14ac:dyDescent="0.25">
      <c r="A41" s="28"/>
      <c r="B41" s="22" t="s">
        <v>23</v>
      </c>
      <c r="C41" s="15">
        <v>11090020</v>
      </c>
      <c r="D41" s="15">
        <v>9770559</v>
      </c>
      <c r="E41" s="15">
        <v>10362505.873</v>
      </c>
      <c r="F41" s="15">
        <v>4665682.3643690851</v>
      </c>
      <c r="G41" s="15">
        <v>717326.30200000037</v>
      </c>
      <c r="H41" s="15">
        <v>10187.825000000001</v>
      </c>
      <c r="I41" s="15">
        <v>727514.12700000033</v>
      </c>
      <c r="J41" s="23">
        <v>6.5600794858801006E-2</v>
      </c>
      <c r="K41" s="15"/>
    </row>
    <row r="42" spans="1:11" x14ac:dyDescent="0.25">
      <c r="A42" s="28"/>
      <c r="B42" s="22" t="s">
        <v>24</v>
      </c>
      <c r="C42" s="15">
        <v>10640369</v>
      </c>
      <c r="D42" s="15">
        <v>10336112</v>
      </c>
      <c r="E42" s="15">
        <v>10299167.275</v>
      </c>
      <c r="F42" s="15">
        <v>4621615.1893125586</v>
      </c>
      <c r="G42" s="15">
        <v>329493.77999999962</v>
      </c>
      <c r="H42" s="15">
        <v>11707.944999999996</v>
      </c>
      <c r="I42" s="15">
        <v>341201.72499999963</v>
      </c>
      <c r="J42" s="23">
        <v>3.2066719208704096E-2</v>
      </c>
      <c r="K42" s="20"/>
    </row>
    <row r="43" spans="1:11" x14ac:dyDescent="0.25">
      <c r="A43" s="28"/>
      <c r="B43" s="22" t="s">
        <v>25</v>
      </c>
      <c r="C43" s="15">
        <v>9367637</v>
      </c>
      <c r="D43" s="15">
        <v>9150907</v>
      </c>
      <c r="E43" s="15">
        <v>8632523.1040000003</v>
      </c>
      <c r="F43" s="15">
        <v>4182457</v>
      </c>
      <c r="G43" s="15">
        <v>725318.48099999968</v>
      </c>
      <c r="H43" s="15">
        <v>9795.4150000000009</v>
      </c>
      <c r="I43" s="15">
        <v>735113.89599999972</v>
      </c>
      <c r="J43" s="23">
        <v>7.847378116807896E-2</v>
      </c>
      <c r="K43" s="20"/>
    </row>
    <row r="44" spans="1:11" x14ac:dyDescent="0.25">
      <c r="A44" s="28"/>
      <c r="B44" s="22" t="s">
        <v>26</v>
      </c>
      <c r="C44" s="15">
        <v>7648144</v>
      </c>
      <c r="D44" s="15">
        <v>7651233.8359999992</v>
      </c>
      <c r="E44" s="15">
        <v>7378389.8360000001</v>
      </c>
      <c r="F44" s="15">
        <v>3919204</v>
      </c>
      <c r="G44" s="15">
        <v>258490.62899999987</v>
      </c>
      <c r="H44" s="15">
        <v>11263.534999999998</v>
      </c>
      <c r="I44" s="15">
        <v>269754.16399999987</v>
      </c>
      <c r="J44" s="23">
        <v>3.5270539362229562E-2</v>
      </c>
      <c r="K44" s="20"/>
    </row>
    <row r="45" spans="1:11" x14ac:dyDescent="0.25">
      <c r="A45" s="28"/>
      <c r="B45" s="22" t="s">
        <v>27</v>
      </c>
      <c r="C45" s="15">
        <v>7806098</v>
      </c>
      <c r="D45" s="15">
        <v>7721578.7700000005</v>
      </c>
      <c r="E45" s="15">
        <v>7016955.7699999996</v>
      </c>
      <c r="F45" s="15">
        <v>3214672.8480000002</v>
      </c>
      <c r="G45" s="15">
        <v>779117.52700000047</v>
      </c>
      <c r="H45" s="15">
        <v>10024.703000000001</v>
      </c>
      <c r="I45" s="15">
        <v>789142.23000000045</v>
      </c>
      <c r="J45" s="23">
        <v>0.10109304674371247</v>
      </c>
      <c r="K45" s="20"/>
    </row>
    <row r="46" spans="1:11" x14ac:dyDescent="0.25">
      <c r="A46" s="30"/>
      <c r="B46" s="22"/>
      <c r="C46" s="15"/>
      <c r="D46" s="15"/>
      <c r="E46" s="15"/>
      <c r="F46" s="15"/>
      <c r="G46" s="15"/>
      <c r="H46" s="15"/>
      <c r="I46" s="15"/>
      <c r="J46" s="23"/>
      <c r="K46" s="20"/>
    </row>
    <row r="47" spans="1:11" x14ac:dyDescent="0.25">
      <c r="A47" s="1"/>
      <c r="B47" s="22" t="s">
        <v>5</v>
      </c>
      <c r="C47" s="15">
        <v>111100357</v>
      </c>
      <c r="D47" s="15">
        <v>103911982.772</v>
      </c>
      <c r="E47" s="15">
        <v>103740787.228</v>
      </c>
      <c r="F47" s="15">
        <v>44544187.210525267</v>
      </c>
      <c r="G47" s="15">
        <v>7236755.9759999989</v>
      </c>
      <c r="H47" s="15">
        <v>122813.79599999997</v>
      </c>
      <c r="I47" s="15">
        <v>7359569.7719999989</v>
      </c>
      <c r="J47" s="23">
        <v>6.6242539364657474E-2</v>
      </c>
      <c r="K47" s="20"/>
    </row>
    <row r="48" spans="1:11" x14ac:dyDescent="0.25">
      <c r="A48" s="1"/>
      <c r="B48" s="22"/>
      <c r="C48" s="23"/>
      <c r="D48" s="23"/>
      <c r="E48" s="23"/>
      <c r="F48" s="23"/>
      <c r="G48" s="23"/>
      <c r="H48" s="23"/>
      <c r="I48" s="23"/>
      <c r="J48" s="261"/>
      <c r="K48" s="20"/>
    </row>
    <row r="49" spans="1:1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x14ac:dyDescent="0.25">
      <c r="A50" s="1">
        <v>2009</v>
      </c>
      <c r="B50" s="22" t="s">
        <v>16</v>
      </c>
      <c r="C50" s="15">
        <v>8007278</v>
      </c>
      <c r="D50" s="15">
        <v>7949034.6619999995</v>
      </c>
      <c r="E50" s="15">
        <v>7513268.6620000005</v>
      </c>
      <c r="F50" s="15">
        <v>2778907.2681587352</v>
      </c>
      <c r="G50" s="15">
        <v>484925.8399999995</v>
      </c>
      <c r="H50" s="15">
        <v>9083.4980000000014</v>
      </c>
      <c r="I50" s="15">
        <v>494009.33799999952</v>
      </c>
      <c r="J50" s="23">
        <v>6.1695040187189645E-2</v>
      </c>
      <c r="K50" s="20"/>
    </row>
    <row r="51" spans="1:11" x14ac:dyDescent="0.25">
      <c r="A51" s="28"/>
      <c r="B51" s="22" t="s">
        <v>17</v>
      </c>
      <c r="C51" s="15">
        <v>7235663</v>
      </c>
      <c r="D51" s="15">
        <v>7469330.1199999992</v>
      </c>
      <c r="E51" s="15">
        <v>6835326.1199999992</v>
      </c>
      <c r="F51" s="15">
        <v>2144903.280675028</v>
      </c>
      <c r="G51" s="15">
        <v>392165.9090000008</v>
      </c>
      <c r="H51" s="15">
        <v>8170.9709999999995</v>
      </c>
      <c r="I51" s="15">
        <v>400336.88000000082</v>
      </c>
      <c r="J51" s="23">
        <v>5.5328292652656826E-2</v>
      </c>
      <c r="K51" s="20"/>
    </row>
    <row r="52" spans="1:11" x14ac:dyDescent="0.25">
      <c r="A52" s="28"/>
      <c r="B52" s="22" t="s">
        <v>18</v>
      </c>
      <c r="C52" s="15">
        <v>8009351</v>
      </c>
      <c r="D52" s="15">
        <v>6950861.0340000009</v>
      </c>
      <c r="E52" s="15">
        <v>7460003.034</v>
      </c>
      <c r="F52" s="15">
        <v>2654074.7280231449</v>
      </c>
      <c r="G52" s="15">
        <v>540779.44200000004</v>
      </c>
      <c r="H52" s="15">
        <v>8568.5239999999976</v>
      </c>
      <c r="I52" s="15">
        <v>549347.96600000001</v>
      </c>
      <c r="J52" s="23">
        <v>6.8588324572115764E-2</v>
      </c>
      <c r="K52" s="20"/>
    </row>
    <row r="53" spans="1:11" x14ac:dyDescent="0.25">
      <c r="A53" s="28"/>
      <c r="B53" s="22" t="s">
        <v>19</v>
      </c>
      <c r="C53" s="15">
        <v>8493145</v>
      </c>
      <c r="D53" s="15">
        <v>7523513.5530000003</v>
      </c>
      <c r="E53" s="15">
        <v>8152950.5530000003</v>
      </c>
      <c r="F53" s="15">
        <v>3283512.1301582158</v>
      </c>
      <c r="G53" s="15">
        <v>331674.18399999972</v>
      </c>
      <c r="H53" s="15">
        <v>8520.2630000000008</v>
      </c>
      <c r="I53" s="15">
        <v>340194.44699999969</v>
      </c>
      <c r="J53" s="23">
        <v>4.0055179441773302E-2</v>
      </c>
      <c r="K53" s="20"/>
    </row>
    <row r="54" spans="1:11" x14ac:dyDescent="0.25">
      <c r="A54" s="28"/>
      <c r="B54" s="22" t="s">
        <v>20</v>
      </c>
      <c r="C54" s="15">
        <v>9656281</v>
      </c>
      <c r="D54" s="15">
        <v>8319518.2830000008</v>
      </c>
      <c r="E54" s="15">
        <v>8618451.2829999998</v>
      </c>
      <c r="F54" s="15">
        <v>3582444.8500175965</v>
      </c>
      <c r="G54" s="15">
        <v>1027539.9160000002</v>
      </c>
      <c r="H54" s="15">
        <v>10289.800999999999</v>
      </c>
      <c r="I54" s="15">
        <v>1037829.7170000002</v>
      </c>
      <c r="J54" s="23">
        <v>0.1074771661056674</v>
      </c>
      <c r="K54" s="20"/>
    </row>
    <row r="55" spans="1:11" x14ac:dyDescent="0.25">
      <c r="A55" s="28"/>
      <c r="B55" s="22" t="s">
        <v>21</v>
      </c>
      <c r="C55" s="15">
        <v>10367469</v>
      </c>
      <c r="D55" s="15">
        <v>9212089.8550000004</v>
      </c>
      <c r="E55" s="15">
        <v>9950520.8550000004</v>
      </c>
      <c r="F55" s="15">
        <v>4320875.6499147033</v>
      </c>
      <c r="G55" s="15">
        <v>406473.81799999956</v>
      </c>
      <c r="H55" s="15">
        <v>10474.326999999999</v>
      </c>
      <c r="I55" s="15">
        <v>416948.14499999955</v>
      </c>
      <c r="J55" s="23">
        <v>4.0216965683716979E-2</v>
      </c>
      <c r="K55" s="20"/>
    </row>
    <row r="56" spans="1:11" x14ac:dyDescent="0.25">
      <c r="A56" s="28"/>
      <c r="B56" s="22" t="s">
        <v>22</v>
      </c>
      <c r="C56" s="15">
        <v>11007925</v>
      </c>
      <c r="D56" s="15">
        <v>10109168.402999997</v>
      </c>
      <c r="E56" s="15">
        <v>9896531.4030000009</v>
      </c>
      <c r="F56" s="15">
        <v>4108238.8351562442</v>
      </c>
      <c r="G56" s="15">
        <v>1099776.574999999</v>
      </c>
      <c r="H56" s="15">
        <v>11617.022000000001</v>
      </c>
      <c r="I56" s="15">
        <v>1111393.5969999991</v>
      </c>
      <c r="J56" s="23">
        <v>0.10096304226273337</v>
      </c>
      <c r="K56" s="20"/>
    </row>
    <row r="57" spans="1:11" x14ac:dyDescent="0.25">
      <c r="A57" s="28"/>
      <c r="B57" s="22" t="s">
        <v>23</v>
      </c>
      <c r="C57" s="15">
        <v>11448322</v>
      </c>
      <c r="D57" s="15">
        <v>10005086.994000001</v>
      </c>
      <c r="E57" s="15">
        <v>10678186.994000001</v>
      </c>
      <c r="F57" s="15">
        <v>4781339.3747902671</v>
      </c>
      <c r="G57" s="15">
        <v>758887.89599999913</v>
      </c>
      <c r="H57" s="15">
        <v>11247.11</v>
      </c>
      <c r="I57" s="15">
        <v>770135.00599999912</v>
      </c>
      <c r="J57" s="23">
        <v>6.7270557728896785E-2</v>
      </c>
      <c r="K57" s="20"/>
    </row>
    <row r="58" spans="1:11" x14ac:dyDescent="0.25">
      <c r="A58" s="28"/>
      <c r="B58" s="22" t="s">
        <v>24</v>
      </c>
      <c r="C58" s="15">
        <v>10342759</v>
      </c>
      <c r="D58" s="15">
        <v>10124234.235000001</v>
      </c>
      <c r="E58" s="15">
        <v>9993213.2349999994</v>
      </c>
      <c r="F58" s="15">
        <v>4650318</v>
      </c>
      <c r="G58" s="15">
        <v>337929.80900000059</v>
      </c>
      <c r="H58" s="15">
        <v>11615.956</v>
      </c>
      <c r="I58" s="15">
        <v>349545.7650000006</v>
      </c>
      <c r="J58" s="23">
        <v>3.3796181947196156E-2</v>
      </c>
      <c r="K58" s="20"/>
    </row>
    <row r="59" spans="1:11" x14ac:dyDescent="0.25">
      <c r="A59" s="28"/>
      <c r="B59" s="22" t="s">
        <v>25</v>
      </c>
      <c r="C59" s="15">
        <v>10338743</v>
      </c>
      <c r="D59" s="15">
        <v>9598261.3080000021</v>
      </c>
      <c r="E59" s="15">
        <v>9331106.3080000002</v>
      </c>
      <c r="F59" s="15">
        <v>4383163</v>
      </c>
      <c r="G59" s="15">
        <v>996375.72899999982</v>
      </c>
      <c r="H59" s="15">
        <v>11260.963000000002</v>
      </c>
      <c r="I59" s="15">
        <v>1007636.6919999998</v>
      </c>
      <c r="J59" s="23">
        <v>9.7462205221659909E-2</v>
      </c>
      <c r="K59" s="20"/>
    </row>
    <row r="60" spans="1:11" x14ac:dyDescent="0.25">
      <c r="A60" s="28"/>
      <c r="B60" s="22" t="s">
        <v>26</v>
      </c>
      <c r="C60" s="15">
        <v>8115012</v>
      </c>
      <c r="D60" s="15">
        <v>8529354.5199999996</v>
      </c>
      <c r="E60" s="15">
        <v>8079339.5199999996</v>
      </c>
      <c r="F60" s="15">
        <v>3933148</v>
      </c>
      <c r="G60" s="15">
        <v>25223.274000000449</v>
      </c>
      <c r="H60" s="15">
        <v>10449.206</v>
      </c>
      <c r="I60" s="15">
        <v>35672.480000000447</v>
      </c>
      <c r="J60" s="23">
        <v>4.395862877343921E-3</v>
      </c>
      <c r="K60" s="20"/>
    </row>
    <row r="61" spans="1:11" x14ac:dyDescent="0.25">
      <c r="A61" s="28"/>
      <c r="B61" s="22" t="s">
        <v>27</v>
      </c>
      <c r="C61" s="15">
        <v>8215468</v>
      </c>
      <c r="D61" s="15">
        <v>8119036.557</v>
      </c>
      <c r="E61" s="15">
        <v>7414515.557</v>
      </c>
      <c r="F61" s="15">
        <v>3228626.5389276897</v>
      </c>
      <c r="G61" s="15">
        <v>789330.20400000003</v>
      </c>
      <c r="H61" s="15">
        <v>11622.239</v>
      </c>
      <c r="I61" s="15">
        <v>800952.44299999997</v>
      </c>
      <c r="J61" s="23">
        <v>9.7493221688648768E-2</v>
      </c>
      <c r="K61" s="20"/>
    </row>
    <row r="62" spans="1:11" x14ac:dyDescent="0.25">
      <c r="A62" s="30"/>
      <c r="B62" s="22"/>
      <c r="C62" s="15"/>
      <c r="D62" s="15"/>
      <c r="E62" s="15"/>
      <c r="F62" s="15"/>
      <c r="G62" s="15"/>
      <c r="H62" s="15"/>
      <c r="I62" s="15"/>
      <c r="J62" s="23"/>
      <c r="K62" s="20"/>
    </row>
    <row r="63" spans="1:11" x14ac:dyDescent="0.25">
      <c r="A63" s="1"/>
      <c r="B63" s="22" t="s">
        <v>5</v>
      </c>
      <c r="C63" s="15">
        <v>111237416</v>
      </c>
      <c r="D63" s="15">
        <v>103909489.52399999</v>
      </c>
      <c r="E63" s="15">
        <v>103923413.52399999</v>
      </c>
      <c r="F63" s="15">
        <v>43849551.655821621</v>
      </c>
      <c r="G63" s="15">
        <v>7191082.5959999971</v>
      </c>
      <c r="H63" s="15">
        <v>122919.88000000002</v>
      </c>
      <c r="I63" s="15">
        <v>7314002.4759999989</v>
      </c>
      <c r="J63" s="24">
        <v>6.5751279911068758E-2</v>
      </c>
      <c r="K63" s="20"/>
    </row>
    <row r="64" spans="1:11" x14ac:dyDescent="0.25">
      <c r="B64" s="20"/>
      <c r="C64" s="40"/>
      <c r="D64" s="40"/>
      <c r="E64" s="40"/>
      <c r="F64" s="40"/>
      <c r="G64" s="40"/>
      <c r="H64" s="40"/>
      <c r="I64" s="40"/>
      <c r="J64" s="20"/>
      <c r="K64" s="20"/>
    </row>
    <row r="65" spans="1:11" x14ac:dyDescent="0.25"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 x14ac:dyDescent="0.25">
      <c r="A66" s="1">
        <v>2010</v>
      </c>
      <c r="B66" s="22" t="s">
        <v>16</v>
      </c>
      <c r="C66" s="15">
        <v>9390504</v>
      </c>
      <c r="D66" s="15">
        <v>9190609.3279999997</v>
      </c>
      <c r="E66" s="15">
        <v>8839621.3279999997</v>
      </c>
      <c r="F66" s="15">
        <v>2877638.5051508057</v>
      </c>
      <c r="G66" s="15">
        <v>540352.9380000002</v>
      </c>
      <c r="H66" s="15">
        <v>10529.733999999999</v>
      </c>
      <c r="I66" s="15">
        <v>550882.67200000025</v>
      </c>
      <c r="J66" s="23">
        <v>5.8663802496649833E-2</v>
      </c>
      <c r="K66" s="20"/>
    </row>
    <row r="67" spans="1:11" x14ac:dyDescent="0.25">
      <c r="A67" s="28"/>
      <c r="B67" s="22" t="s">
        <v>17</v>
      </c>
      <c r="C67" s="15">
        <v>7653971</v>
      </c>
      <c r="D67" s="15">
        <v>7673815.0499999998</v>
      </c>
      <c r="E67" s="15">
        <v>7076735.0499999998</v>
      </c>
      <c r="F67" s="15">
        <v>2280559.2078493596</v>
      </c>
      <c r="G67" s="15">
        <v>567548.70000000019</v>
      </c>
      <c r="H67" s="15">
        <v>9687.25</v>
      </c>
      <c r="I67" s="15">
        <v>577235.95000000019</v>
      </c>
      <c r="J67" s="23">
        <v>7.5416532150435395E-2</v>
      </c>
      <c r="K67" s="20"/>
    </row>
    <row r="68" spans="1:11" x14ac:dyDescent="0.25">
      <c r="A68" s="28"/>
      <c r="B68" s="22" t="s">
        <v>18</v>
      </c>
      <c r="C68" s="15">
        <v>7879751.5</v>
      </c>
      <c r="D68" s="15">
        <v>7350261.3449999988</v>
      </c>
      <c r="E68" s="15">
        <v>7584294.3449999997</v>
      </c>
      <c r="F68" s="15">
        <v>2514592.1259884923</v>
      </c>
      <c r="G68" s="15">
        <v>286364.73400000029</v>
      </c>
      <c r="H68" s="15">
        <v>9092.4210000000003</v>
      </c>
      <c r="I68" s="15">
        <v>295457.15500000026</v>
      </c>
      <c r="J68" s="23">
        <v>3.7495745265570909E-2</v>
      </c>
      <c r="K68" s="20"/>
    </row>
    <row r="69" spans="1:11" x14ac:dyDescent="0.25">
      <c r="A69" s="28"/>
      <c r="B69" s="22" t="s">
        <v>19</v>
      </c>
      <c r="C69" s="15">
        <v>8037871</v>
      </c>
      <c r="D69" s="15">
        <v>7041000.4790000012</v>
      </c>
      <c r="E69" s="15">
        <v>7634483.4790000003</v>
      </c>
      <c r="F69" s="15">
        <v>3108075</v>
      </c>
      <c r="G69" s="15">
        <v>393267.76099999971</v>
      </c>
      <c r="H69" s="15">
        <v>10119.76</v>
      </c>
      <c r="I69" s="15">
        <v>403387.52099999972</v>
      </c>
      <c r="J69" s="23">
        <v>5.0185866506192958E-2</v>
      </c>
      <c r="K69" s="20"/>
    </row>
    <row r="70" spans="1:11" x14ac:dyDescent="0.25">
      <c r="A70" s="28"/>
      <c r="B70" s="22" t="s">
        <v>20</v>
      </c>
      <c r="C70" s="15">
        <v>10395115</v>
      </c>
      <c r="D70" s="15">
        <v>8451975.0600000005</v>
      </c>
      <c r="E70" s="15">
        <v>9240213.0599999987</v>
      </c>
      <c r="F70" s="15">
        <v>3896313</v>
      </c>
      <c r="G70" s="15">
        <v>1143850.9710000013</v>
      </c>
      <c r="H70" s="15">
        <v>11050.968999999997</v>
      </c>
      <c r="I70" s="15">
        <v>1154901.9400000013</v>
      </c>
      <c r="J70" s="23">
        <v>0.11110044862418562</v>
      </c>
      <c r="K70" s="20"/>
    </row>
    <row r="71" spans="1:11" x14ac:dyDescent="0.25">
      <c r="A71" s="28"/>
      <c r="B71" s="22" t="s">
        <v>21</v>
      </c>
      <c r="C71" s="15">
        <v>11409507</v>
      </c>
      <c r="D71" s="15">
        <v>10174179.499</v>
      </c>
      <c r="E71" s="15">
        <v>10904588.499</v>
      </c>
      <c r="F71" s="15">
        <v>4626722</v>
      </c>
      <c r="G71" s="15">
        <v>492434.58000000019</v>
      </c>
      <c r="H71" s="15">
        <v>12483.921</v>
      </c>
      <c r="I71" s="15">
        <v>504918.50100000016</v>
      </c>
      <c r="J71" s="23">
        <v>4.4254190912893974E-2</v>
      </c>
      <c r="K71" s="20"/>
    </row>
    <row r="72" spans="1:11" x14ac:dyDescent="0.25">
      <c r="A72" s="28"/>
      <c r="B72" s="22" t="s">
        <v>22</v>
      </c>
      <c r="C72" s="15">
        <v>11649520</v>
      </c>
      <c r="D72" s="15">
        <v>10681472.721000001</v>
      </c>
      <c r="E72" s="15">
        <v>10441919.721000001</v>
      </c>
      <c r="F72" s="15">
        <v>4387169</v>
      </c>
      <c r="G72" s="15">
        <v>1194839.2469999993</v>
      </c>
      <c r="H72" s="15">
        <v>12761.032000000001</v>
      </c>
      <c r="I72" s="15">
        <v>1207600.2789999992</v>
      </c>
      <c r="J72" s="23">
        <v>0.10366094731800102</v>
      </c>
      <c r="K72" s="20"/>
    </row>
    <row r="73" spans="1:11" x14ac:dyDescent="0.25">
      <c r="A73" s="28"/>
      <c r="B73" s="22" t="s">
        <v>23</v>
      </c>
      <c r="C73" s="15">
        <v>11521499</v>
      </c>
      <c r="D73" s="15">
        <v>10556122.421</v>
      </c>
      <c r="E73" s="15">
        <v>10894853.421</v>
      </c>
      <c r="F73" s="15">
        <v>4725900</v>
      </c>
      <c r="G73" s="15">
        <v>614490.57399999991</v>
      </c>
      <c r="H73" s="15">
        <v>12155.005000000001</v>
      </c>
      <c r="I73" s="15">
        <v>626645.57899999991</v>
      </c>
      <c r="J73" s="23">
        <v>5.4389240410470885E-2</v>
      </c>
      <c r="K73" s="20"/>
    </row>
    <row r="74" spans="1:11" x14ac:dyDescent="0.25">
      <c r="A74" s="28"/>
      <c r="B74" s="22" t="s">
        <v>24</v>
      </c>
      <c r="C74" s="15">
        <v>10666454</v>
      </c>
      <c r="D74" s="15">
        <v>10383432.869000003</v>
      </c>
      <c r="E74" s="15">
        <v>10335868.869000001</v>
      </c>
      <c r="F74" s="15">
        <v>4678336</v>
      </c>
      <c r="G74" s="15">
        <v>318006.06999999913</v>
      </c>
      <c r="H74" s="15">
        <v>12579.061</v>
      </c>
      <c r="I74" s="15">
        <v>330585.13099999912</v>
      </c>
      <c r="J74" s="23">
        <v>3.099297395366812E-2</v>
      </c>
      <c r="K74" s="20"/>
    </row>
    <row r="75" spans="1:11" x14ac:dyDescent="0.25">
      <c r="A75" s="28"/>
      <c r="B75" s="22" t="s">
        <v>25</v>
      </c>
      <c r="C75" s="15">
        <v>9299921</v>
      </c>
      <c r="D75" s="15">
        <v>9039614.7740000002</v>
      </c>
      <c r="E75" s="15">
        <v>8406425.7740000002</v>
      </c>
      <c r="F75" s="15">
        <v>4045147</v>
      </c>
      <c r="G75" s="15">
        <v>882747.39599999983</v>
      </c>
      <c r="H75" s="15">
        <v>10747.83</v>
      </c>
      <c r="I75" s="15">
        <v>893495.22599999979</v>
      </c>
      <c r="J75" s="23">
        <v>9.6075571609694294E-2</v>
      </c>
      <c r="K75" s="20"/>
    </row>
    <row r="76" spans="1:11" x14ac:dyDescent="0.25">
      <c r="A76" s="28"/>
      <c r="B76" s="22" t="s">
        <v>26</v>
      </c>
      <c r="C76" s="15">
        <v>7811927</v>
      </c>
      <c r="D76" s="15">
        <v>7993522.727</v>
      </c>
      <c r="E76" s="15">
        <v>7650107.727</v>
      </c>
      <c r="F76" s="15">
        <v>3701732</v>
      </c>
      <c r="G76" s="15">
        <v>151674.11000000004</v>
      </c>
      <c r="H76" s="15">
        <v>10145.162999999999</v>
      </c>
      <c r="I76" s="15">
        <v>161819.27300000004</v>
      </c>
      <c r="J76" s="23">
        <v>2.0714386219942923E-2</v>
      </c>
      <c r="K76" s="20"/>
    </row>
    <row r="77" spans="1:11" x14ac:dyDescent="0.25">
      <c r="A77" s="28"/>
      <c r="B77" s="22" t="s">
        <v>27</v>
      </c>
      <c r="C77" s="15">
        <v>8887492</v>
      </c>
      <c r="D77" s="15">
        <v>8069110.6040000003</v>
      </c>
      <c r="E77" s="15">
        <v>8139636.6040000003</v>
      </c>
      <c r="F77" s="15">
        <v>3772258</v>
      </c>
      <c r="G77" s="15">
        <v>737056.79499999969</v>
      </c>
      <c r="H77" s="15">
        <v>10798.601000000001</v>
      </c>
      <c r="I77" s="15">
        <v>747855.39599999972</v>
      </c>
      <c r="J77" s="23">
        <v>8.4146955744095156E-2</v>
      </c>
      <c r="K77" s="20"/>
    </row>
    <row r="78" spans="1:11" x14ac:dyDescent="0.25">
      <c r="A78" s="30"/>
      <c r="B78" s="22"/>
      <c r="C78" s="15"/>
      <c r="D78" s="15"/>
      <c r="E78" s="15"/>
      <c r="F78" s="15"/>
      <c r="G78" s="15"/>
      <c r="H78" s="15"/>
      <c r="I78" s="15"/>
      <c r="J78" s="23"/>
      <c r="K78" s="20"/>
    </row>
    <row r="79" spans="1:11" x14ac:dyDescent="0.25">
      <c r="A79" s="1"/>
      <c r="B79" s="22" t="s">
        <v>5</v>
      </c>
      <c r="C79" s="15">
        <v>114603532.5</v>
      </c>
      <c r="D79" s="15">
        <v>106605116.877</v>
      </c>
      <c r="E79" s="15">
        <v>107148747.877</v>
      </c>
      <c r="F79" s="15">
        <v>44614441.838988662</v>
      </c>
      <c r="G79" s="15">
        <v>7322633.8760000002</v>
      </c>
      <c r="H79" s="15">
        <v>132150.747</v>
      </c>
      <c r="I79" s="15">
        <v>7454784.6229999997</v>
      </c>
      <c r="J79" s="24">
        <v>6.5048471546895817E-2</v>
      </c>
      <c r="K79" s="20"/>
    </row>
    <row r="80" spans="1:11" x14ac:dyDescent="0.25"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1" x14ac:dyDescent="0.25"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1" x14ac:dyDescent="0.25">
      <c r="A82" s="1">
        <v>2011</v>
      </c>
      <c r="B82" s="22" t="s">
        <v>16</v>
      </c>
      <c r="C82" s="15">
        <v>7922768</v>
      </c>
      <c r="D82" s="15">
        <v>8390413.4469999988</v>
      </c>
      <c r="E82" s="15">
        <v>7581323.4469999997</v>
      </c>
      <c r="F82" s="15">
        <v>2963168</v>
      </c>
      <c r="G82" s="15">
        <v>330649.28300000029</v>
      </c>
      <c r="H82" s="41">
        <v>10795.27</v>
      </c>
      <c r="I82" s="15">
        <v>341444.55300000031</v>
      </c>
      <c r="J82" s="23">
        <v>4.3096623932443852E-2</v>
      </c>
      <c r="K82" s="20"/>
    </row>
    <row r="83" spans="1:11" x14ac:dyDescent="0.25">
      <c r="A83" s="28"/>
      <c r="B83" s="22" t="s">
        <v>17</v>
      </c>
      <c r="C83" s="41">
        <v>7253717</v>
      </c>
      <c r="D83" s="41">
        <v>7081196.7250000006</v>
      </c>
      <c r="E83" s="41">
        <v>6800802.7250000006</v>
      </c>
      <c r="F83" s="41">
        <v>2682774</v>
      </c>
      <c r="G83" s="41">
        <v>442582.26299999945</v>
      </c>
      <c r="H83" s="41">
        <v>10332.012000000001</v>
      </c>
      <c r="I83" s="41">
        <v>452914.27499999944</v>
      </c>
      <c r="J83" s="42">
        <v>6.2438922693013724E-2</v>
      </c>
      <c r="K83" s="20"/>
    </row>
    <row r="84" spans="1:11" x14ac:dyDescent="0.25">
      <c r="A84" s="28"/>
      <c r="B84" s="22" t="s">
        <v>18</v>
      </c>
      <c r="C84" s="41">
        <v>8196116.5</v>
      </c>
      <c r="D84" s="41">
        <v>7155217.3389999997</v>
      </c>
      <c r="E84" s="41">
        <v>7656680.3389999997</v>
      </c>
      <c r="F84" s="41">
        <v>3184237</v>
      </c>
      <c r="G84" s="41">
        <v>528065.49300000037</v>
      </c>
      <c r="H84" s="41">
        <v>11370.667999999998</v>
      </c>
      <c r="I84" s="41">
        <v>539436.16100000031</v>
      </c>
      <c r="J84" s="42">
        <v>6.581606801221046E-2</v>
      </c>
      <c r="K84" s="20"/>
    </row>
    <row r="85" spans="1:11" x14ac:dyDescent="0.25">
      <c r="A85" s="28"/>
      <c r="B85" s="22" t="s">
        <v>19</v>
      </c>
      <c r="C85" s="41">
        <v>9460285</v>
      </c>
      <c r="D85" s="41">
        <v>8402569.8670000006</v>
      </c>
      <c r="E85" s="41">
        <v>9198493.8669999987</v>
      </c>
      <c r="F85" s="41">
        <v>3980161</v>
      </c>
      <c r="G85" s="41">
        <v>248841.7430000013</v>
      </c>
      <c r="H85" s="41">
        <v>12949.39</v>
      </c>
      <c r="I85" s="41">
        <v>261791.13300000131</v>
      </c>
      <c r="J85" s="42">
        <v>2.7672647599940311E-2</v>
      </c>
      <c r="K85" s="20"/>
    </row>
    <row r="86" spans="1:11" x14ac:dyDescent="0.25">
      <c r="A86" s="28"/>
      <c r="B86" s="22" t="s">
        <v>20</v>
      </c>
      <c r="C86" s="41">
        <v>10098308</v>
      </c>
      <c r="D86" s="41">
        <v>8930549.4979999997</v>
      </c>
      <c r="E86" s="41">
        <v>9058096.4979999997</v>
      </c>
      <c r="F86" s="41">
        <v>4107708</v>
      </c>
      <c r="G86" s="41">
        <v>1028456.1670000004</v>
      </c>
      <c r="H86" s="41">
        <v>11755.334999999999</v>
      </c>
      <c r="I86" s="41">
        <v>1040211.5020000003</v>
      </c>
      <c r="J86" s="42">
        <v>0.10300849429429171</v>
      </c>
      <c r="K86" s="20"/>
    </row>
    <row r="87" spans="1:11" x14ac:dyDescent="0.25">
      <c r="A87" s="28"/>
      <c r="B87" s="22" t="s">
        <v>21</v>
      </c>
      <c r="C87" s="41">
        <v>10539641</v>
      </c>
      <c r="D87" s="41">
        <v>10028106.151000001</v>
      </c>
      <c r="E87" s="41">
        <v>10309364.151000001</v>
      </c>
      <c r="F87" s="41">
        <v>4388966</v>
      </c>
      <c r="G87" s="41">
        <v>217736.31899999946</v>
      </c>
      <c r="H87" s="41">
        <v>12540.53</v>
      </c>
      <c r="I87" s="41">
        <v>230276.84899999946</v>
      </c>
      <c r="J87" s="42">
        <v>2.1848642567616816E-2</v>
      </c>
      <c r="K87" s="20"/>
    </row>
    <row r="88" spans="1:11" x14ac:dyDescent="0.25">
      <c r="A88" s="28"/>
      <c r="B88" s="22" t="s">
        <v>22</v>
      </c>
      <c r="C88" s="41">
        <v>11211614</v>
      </c>
      <c r="D88" s="41">
        <v>10051637.073999999</v>
      </c>
      <c r="E88" s="41">
        <v>11047731.073999999</v>
      </c>
      <c r="F88" s="41">
        <v>5385060</v>
      </c>
      <c r="G88" s="41">
        <v>151382.43300000092</v>
      </c>
      <c r="H88" s="41">
        <v>12500.492999999999</v>
      </c>
      <c r="I88" s="41">
        <v>163882.92600000091</v>
      </c>
      <c r="J88" s="42">
        <v>1.461724654452079E-2</v>
      </c>
      <c r="K88" s="20"/>
    </row>
    <row r="89" spans="1:11" x14ac:dyDescent="0.25">
      <c r="A89" s="28"/>
      <c r="B89" s="22" t="s">
        <v>23</v>
      </c>
      <c r="C89" s="41">
        <v>11325605</v>
      </c>
      <c r="D89" s="41">
        <v>10489122.466</v>
      </c>
      <c r="E89" s="41">
        <v>10567032.466</v>
      </c>
      <c r="F89" s="41">
        <v>5462970</v>
      </c>
      <c r="G89" s="41">
        <v>745565.92599999998</v>
      </c>
      <c r="H89" s="41">
        <v>13006.607999999998</v>
      </c>
      <c r="I89" s="41">
        <v>758572.53399999999</v>
      </c>
      <c r="J89" s="42">
        <v>6.6978544104266388E-2</v>
      </c>
      <c r="K89" s="20"/>
    </row>
    <row r="90" spans="1:11" x14ac:dyDescent="0.25">
      <c r="A90" s="28"/>
      <c r="B90" s="22" t="s">
        <v>24</v>
      </c>
      <c r="C90" s="41">
        <v>10530592</v>
      </c>
      <c r="D90" s="41">
        <v>10748507.380000001</v>
      </c>
      <c r="E90" s="41">
        <v>9870682.3800000008</v>
      </c>
      <c r="F90" s="41">
        <v>4585145</v>
      </c>
      <c r="G90" s="41">
        <v>646465.2379999992</v>
      </c>
      <c r="H90" s="41">
        <v>13444.382000000001</v>
      </c>
      <c r="I90" s="41">
        <v>659909.61999999918</v>
      </c>
      <c r="J90" s="42">
        <v>6.2665956481838744E-2</v>
      </c>
      <c r="K90" s="20"/>
    </row>
    <row r="91" spans="1:11" x14ac:dyDescent="0.25">
      <c r="A91" s="28"/>
      <c r="B91" s="22" t="s">
        <v>25</v>
      </c>
      <c r="C91" s="41">
        <v>9050810</v>
      </c>
      <c r="D91" s="41">
        <v>9085583.0749999993</v>
      </c>
      <c r="E91" s="41">
        <v>8483851.0749999993</v>
      </c>
      <c r="F91" s="41">
        <v>3983413</v>
      </c>
      <c r="G91" s="41">
        <v>555439.09200000076</v>
      </c>
      <c r="H91" s="41">
        <v>11519.833000000001</v>
      </c>
      <c r="I91" s="41">
        <v>566958.92500000075</v>
      </c>
      <c r="J91" s="42">
        <v>6.2641788414517674E-2</v>
      </c>
      <c r="K91" s="20"/>
    </row>
    <row r="92" spans="1:11" x14ac:dyDescent="0.25">
      <c r="A92" s="28"/>
      <c r="B92" s="22" t="s">
        <v>26</v>
      </c>
      <c r="C92" s="41">
        <v>8021393</v>
      </c>
      <c r="D92" s="41">
        <v>7544303.75</v>
      </c>
      <c r="E92" s="41">
        <v>7586718</v>
      </c>
      <c r="F92" s="41">
        <v>4025826.6809647102</v>
      </c>
      <c r="G92" s="41">
        <v>423436.61599999998</v>
      </c>
      <c r="H92" s="41">
        <v>11238.383999999998</v>
      </c>
      <c r="I92" s="41">
        <v>434675</v>
      </c>
      <c r="J92" s="42">
        <v>5.4189465595314928E-2</v>
      </c>
      <c r="K92" s="20"/>
    </row>
    <row r="93" spans="1:11" x14ac:dyDescent="0.25">
      <c r="A93" s="28"/>
      <c r="B93" s="22" t="s">
        <v>27</v>
      </c>
      <c r="C93" s="41">
        <v>7931422</v>
      </c>
      <c r="D93" s="41">
        <v>7595995.04</v>
      </c>
      <c r="E93" s="41">
        <v>7560800.04</v>
      </c>
      <c r="F93" s="41">
        <v>3990632</v>
      </c>
      <c r="G93" s="41">
        <v>359123.47</v>
      </c>
      <c r="H93" s="41">
        <v>11498.49</v>
      </c>
      <c r="I93" s="41">
        <v>370621.95999999996</v>
      </c>
      <c r="J93" s="42">
        <v>4.6728311770575306E-2</v>
      </c>
      <c r="K93" s="20"/>
    </row>
    <row r="94" spans="1:11" x14ac:dyDescent="0.25">
      <c r="A94" s="30"/>
      <c r="B94" s="22"/>
      <c r="C94" s="15"/>
      <c r="D94" s="15"/>
      <c r="E94" s="15"/>
      <c r="F94" s="15"/>
      <c r="G94" s="15"/>
      <c r="H94" s="15"/>
      <c r="I94" s="15"/>
      <c r="J94" s="23"/>
      <c r="K94" s="20"/>
    </row>
    <row r="95" spans="1:11" x14ac:dyDescent="0.25">
      <c r="A95" s="1"/>
      <c r="B95" s="22" t="s">
        <v>5</v>
      </c>
      <c r="C95" s="15">
        <v>111542271.5</v>
      </c>
      <c r="D95" s="15">
        <v>105503201.81200001</v>
      </c>
      <c r="E95" s="15">
        <v>105721576.06200001</v>
      </c>
      <c r="F95" s="15">
        <v>48740060.680964708</v>
      </c>
      <c r="G95" s="15">
        <v>5677744.0430000033</v>
      </c>
      <c r="H95" s="15">
        <v>142951.39499999999</v>
      </c>
      <c r="I95" s="15">
        <v>5820695.4380000019</v>
      </c>
      <c r="J95" s="24">
        <v>5.218376279884171E-2</v>
      </c>
      <c r="K95" s="20"/>
    </row>
    <row r="96" spans="1:11" x14ac:dyDescent="0.25">
      <c r="B96" s="20"/>
      <c r="C96" s="20"/>
      <c r="D96" s="20"/>
      <c r="E96" s="20"/>
      <c r="F96" s="20"/>
      <c r="G96" s="20"/>
      <c r="H96" s="20"/>
      <c r="I96" s="20"/>
      <c r="J96" s="20"/>
      <c r="K96" s="20"/>
    </row>
    <row r="97" spans="1:11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spans="1:11" x14ac:dyDescent="0.25">
      <c r="A98" s="1">
        <v>2012</v>
      </c>
      <c r="B98" s="22" t="s">
        <v>16</v>
      </c>
      <c r="C98" s="15">
        <v>7979304</v>
      </c>
      <c r="D98" s="15">
        <v>7998375.6989999991</v>
      </c>
      <c r="E98" s="15">
        <v>7519892.1339999996</v>
      </c>
      <c r="F98" s="15">
        <v>3512321</v>
      </c>
      <c r="G98" s="15">
        <v>446899.6370000004</v>
      </c>
      <c r="H98" s="15">
        <v>12512.228999999998</v>
      </c>
      <c r="I98" s="15">
        <v>459411.86600000039</v>
      </c>
      <c r="J98" s="23">
        <v>5.7575430889711732E-2</v>
      </c>
      <c r="K98" s="20"/>
    </row>
    <row r="99" spans="1:11" x14ac:dyDescent="0.25">
      <c r="A99" s="28"/>
      <c r="B99" s="22" t="s">
        <v>17</v>
      </c>
      <c r="C99" s="15">
        <v>7702146</v>
      </c>
      <c r="D99" s="15">
        <v>7127076.0449999999</v>
      </c>
      <c r="E99" s="15">
        <v>7280572</v>
      </c>
      <c r="F99" s="15">
        <v>3665817</v>
      </c>
      <c r="G99" s="15">
        <v>410159.01500000001</v>
      </c>
      <c r="H99" s="15">
        <v>11414.984999999999</v>
      </c>
      <c r="I99" s="15">
        <v>421574</v>
      </c>
      <c r="J99" s="23">
        <v>5.4734615521440391E-2</v>
      </c>
      <c r="K99" s="20"/>
    </row>
    <row r="100" spans="1:11" x14ac:dyDescent="0.25">
      <c r="A100" s="28"/>
      <c r="B100" s="22" t="s">
        <v>18</v>
      </c>
      <c r="C100" s="15">
        <v>8639929</v>
      </c>
      <c r="D100" s="15">
        <v>7624983.318</v>
      </c>
      <c r="E100" s="15">
        <v>8149116.318</v>
      </c>
      <c r="F100" s="15">
        <v>4189950</v>
      </c>
      <c r="G100" s="15">
        <v>479728.90300000005</v>
      </c>
      <c r="H100" s="15">
        <v>11083.779</v>
      </c>
      <c r="I100" s="15">
        <v>490812.68200000003</v>
      </c>
      <c r="J100" s="23">
        <v>5.6807490200440305E-2</v>
      </c>
      <c r="K100" s="20"/>
    </row>
    <row r="101" spans="1:11" x14ac:dyDescent="0.25">
      <c r="A101" s="28"/>
      <c r="B101" s="22" t="s">
        <v>19</v>
      </c>
      <c r="C101" s="15">
        <v>8509236</v>
      </c>
      <c r="D101" s="15">
        <v>8237156.5350000001</v>
      </c>
      <c r="E101" s="15">
        <v>8016770.5350000001</v>
      </c>
      <c r="F101" s="15">
        <v>3969564</v>
      </c>
      <c r="G101" s="15">
        <v>481486.82899999985</v>
      </c>
      <c r="H101" s="15">
        <v>10978.636</v>
      </c>
      <c r="I101" s="15">
        <v>492465.46499999985</v>
      </c>
      <c r="J101" s="23">
        <v>5.7874228074059744E-2</v>
      </c>
      <c r="K101" s="20"/>
    </row>
    <row r="102" spans="1:11" x14ac:dyDescent="0.25">
      <c r="A102" s="28"/>
      <c r="B102" s="22" t="s">
        <v>20</v>
      </c>
      <c r="C102" s="15">
        <v>9894790</v>
      </c>
      <c r="D102" s="15">
        <v>8382089.8550000004</v>
      </c>
      <c r="E102" s="15">
        <v>9321939.8550000004</v>
      </c>
      <c r="F102" s="15">
        <v>4909414</v>
      </c>
      <c r="G102" s="15">
        <v>561077.8199999996</v>
      </c>
      <c r="H102" s="15">
        <v>11772.324999999999</v>
      </c>
      <c r="I102" s="15">
        <v>572850.14499999955</v>
      </c>
      <c r="J102" s="23">
        <v>5.7894118520958965E-2</v>
      </c>
      <c r="K102" s="20"/>
    </row>
    <row r="103" spans="1:11" x14ac:dyDescent="0.25">
      <c r="A103" s="28"/>
      <c r="B103" s="22" t="s">
        <v>21</v>
      </c>
      <c r="C103" s="15">
        <v>10242699</v>
      </c>
      <c r="D103" s="15">
        <v>9760441.682</v>
      </c>
      <c r="E103" s="15">
        <v>9643564.682</v>
      </c>
      <c r="F103" s="15">
        <v>4792537</v>
      </c>
      <c r="G103" s="15">
        <v>587153.51199999999</v>
      </c>
      <c r="H103" s="15">
        <v>11980.806</v>
      </c>
      <c r="I103" s="15">
        <v>599134.31799999997</v>
      </c>
      <c r="J103" s="23">
        <v>5.8493793286320331E-2</v>
      </c>
      <c r="K103" s="20"/>
    </row>
    <row r="104" spans="1:11" x14ac:dyDescent="0.25">
      <c r="A104" s="28"/>
      <c r="B104" s="22" t="s">
        <v>22</v>
      </c>
      <c r="C104" s="15">
        <v>11225750</v>
      </c>
      <c r="D104" s="15">
        <v>10162616.488999998</v>
      </c>
      <c r="E104" s="15">
        <v>10544138.489</v>
      </c>
      <c r="F104" s="15">
        <v>5174059</v>
      </c>
      <c r="G104" s="15">
        <v>669861.62899999996</v>
      </c>
      <c r="H104" s="15">
        <v>11749.882000000003</v>
      </c>
      <c r="I104" s="15">
        <v>681611.51099999994</v>
      </c>
      <c r="J104" s="19">
        <v>6.0718572122129916E-2</v>
      </c>
      <c r="K104" s="20"/>
    </row>
    <row r="105" spans="1:11" x14ac:dyDescent="0.25">
      <c r="A105" s="28"/>
      <c r="B105" s="22" t="s">
        <v>23</v>
      </c>
      <c r="C105" s="15">
        <v>11202980</v>
      </c>
      <c r="D105" s="15">
        <v>10482002.429000001</v>
      </c>
      <c r="E105" s="15">
        <v>10514843.429</v>
      </c>
      <c r="F105" s="15">
        <v>5206900</v>
      </c>
      <c r="G105" s="15">
        <v>674438.15300000052</v>
      </c>
      <c r="H105" s="15">
        <v>13698.417999999996</v>
      </c>
      <c r="I105" s="15">
        <v>688136.57100000046</v>
      </c>
      <c r="J105" s="19">
        <v>6.1424421984150684E-2</v>
      </c>
      <c r="K105" s="20"/>
    </row>
    <row r="106" spans="1:11" x14ac:dyDescent="0.25">
      <c r="A106" s="28"/>
      <c r="B106" s="22" t="s">
        <v>24</v>
      </c>
      <c r="C106" s="15">
        <v>10233593</v>
      </c>
      <c r="D106" s="15">
        <v>10073713.599999998</v>
      </c>
      <c r="E106" s="15">
        <v>9577272.0368759073</v>
      </c>
      <c r="F106" s="15">
        <v>4710458.2597387042</v>
      </c>
      <c r="G106" s="15">
        <v>644420.01412409265</v>
      </c>
      <c r="H106" s="15">
        <v>11900.948999999999</v>
      </c>
      <c r="I106" s="15">
        <v>656320.96312409267</v>
      </c>
      <c r="J106" s="19">
        <v>6.4133971628937428E-2</v>
      </c>
      <c r="K106" s="20"/>
    </row>
    <row r="107" spans="1:11" x14ac:dyDescent="0.25">
      <c r="A107" s="28"/>
      <c r="B107" s="22" t="s">
        <v>25</v>
      </c>
      <c r="C107" s="15">
        <v>9654295</v>
      </c>
      <c r="D107" s="15">
        <v>9501696.9530000016</v>
      </c>
      <c r="E107" s="15">
        <v>9109917.993448345</v>
      </c>
      <c r="F107" s="15">
        <v>4318679.2991870502</v>
      </c>
      <c r="G107" s="15">
        <v>532112.25755165506</v>
      </c>
      <c r="H107" s="15">
        <v>12264.749</v>
      </c>
      <c r="I107" s="15">
        <v>544377.00655165501</v>
      </c>
      <c r="J107" s="19">
        <v>5.6387028421200615E-2</v>
      </c>
      <c r="K107" s="20"/>
    </row>
    <row r="108" spans="1:11" x14ac:dyDescent="0.25">
      <c r="A108" s="28"/>
      <c r="B108" s="22" t="s">
        <v>26</v>
      </c>
      <c r="C108" s="15">
        <v>7423333</v>
      </c>
      <c r="D108" s="15">
        <v>7764955.9010000005</v>
      </c>
      <c r="E108" s="15">
        <v>7016295.9009999996</v>
      </c>
      <c r="F108" s="15">
        <v>3570019</v>
      </c>
      <c r="G108" s="15">
        <v>396520.54300000041</v>
      </c>
      <c r="H108" s="15">
        <v>10516.555999999999</v>
      </c>
      <c r="I108" s="15">
        <v>407037.09900000039</v>
      </c>
      <c r="J108" s="19">
        <v>5.4832121770638662E-2</v>
      </c>
      <c r="K108" s="20"/>
    </row>
    <row r="109" spans="1:11" x14ac:dyDescent="0.25">
      <c r="A109" s="28"/>
      <c r="B109" s="22" t="s">
        <v>27</v>
      </c>
      <c r="C109" s="15">
        <v>8157450</v>
      </c>
      <c r="D109" s="15">
        <v>7347612.4800000004</v>
      </c>
      <c r="E109" s="15">
        <v>7675796.0393483303</v>
      </c>
      <c r="F109" s="15">
        <v>3898202.9981539389</v>
      </c>
      <c r="G109" s="15">
        <v>471794.11165166966</v>
      </c>
      <c r="H109" s="15">
        <v>9859.8489999999983</v>
      </c>
      <c r="I109" s="15">
        <v>481653.96065166965</v>
      </c>
      <c r="J109" s="19">
        <v>5.9044672128136813E-2</v>
      </c>
      <c r="K109" s="20"/>
    </row>
    <row r="110" spans="1:11" x14ac:dyDescent="0.25">
      <c r="A110" s="30"/>
      <c r="B110" s="22"/>
      <c r="C110" s="15"/>
      <c r="D110" s="15"/>
      <c r="E110" s="15"/>
      <c r="F110" s="15"/>
      <c r="G110" s="15"/>
      <c r="H110" s="15"/>
      <c r="I110" s="15"/>
      <c r="J110" s="23"/>
      <c r="K110" s="20"/>
    </row>
    <row r="111" spans="1:11" x14ac:dyDescent="0.25">
      <c r="A111" s="1" t="s">
        <v>10</v>
      </c>
      <c r="B111" s="22" t="s">
        <v>5</v>
      </c>
      <c r="C111" s="15">
        <v>110865505</v>
      </c>
      <c r="D111" s="15">
        <v>104462720.98599999</v>
      </c>
      <c r="E111" s="15">
        <v>104370119.41267258</v>
      </c>
      <c r="F111" s="15">
        <v>51917921.557079695</v>
      </c>
      <c r="G111" s="15">
        <v>6355652.4243274182</v>
      </c>
      <c r="H111" s="15">
        <v>139733.16299999997</v>
      </c>
      <c r="I111" s="15">
        <v>6495385.5873274179</v>
      </c>
      <c r="J111" s="23">
        <v>5.8587976371256484E-2</v>
      </c>
      <c r="K111" s="20"/>
    </row>
    <row r="112" spans="1:11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spans="1:11" x14ac:dyDescent="0.25">
      <c r="A113" s="20"/>
      <c r="C113" s="15"/>
      <c r="D113" s="20"/>
      <c r="E113" s="20"/>
      <c r="F113" s="20"/>
      <c r="G113" s="20"/>
      <c r="H113" s="20"/>
      <c r="I113" s="20"/>
      <c r="J113" s="20"/>
      <c r="K113" s="20"/>
    </row>
    <row r="114" spans="1:11" outlineLevel="1" x14ac:dyDescent="0.25">
      <c r="A114" s="1">
        <v>2013</v>
      </c>
      <c r="B114" s="22" t="s">
        <v>16</v>
      </c>
      <c r="C114" s="15">
        <v>8088864</v>
      </c>
      <c r="D114" s="15">
        <v>7849218.6409999989</v>
      </c>
      <c r="E114" s="15">
        <v>7611099.4071988072</v>
      </c>
      <c r="F114" s="15">
        <v>3660083.7643527468</v>
      </c>
      <c r="G114" s="15">
        <v>467777.78480119276</v>
      </c>
      <c r="H114" s="15">
        <v>9986.8080000000009</v>
      </c>
      <c r="I114" s="15">
        <v>477764.59280119278</v>
      </c>
      <c r="J114" s="23">
        <v>5.906448579197187E-2</v>
      </c>
      <c r="K114" s="20"/>
    </row>
    <row r="115" spans="1:11" outlineLevel="1" x14ac:dyDescent="0.25">
      <c r="A115" s="28"/>
      <c r="B115" s="22" t="s">
        <v>17</v>
      </c>
      <c r="C115" s="15">
        <v>7467802</v>
      </c>
      <c r="D115" s="15">
        <v>7277962.8560000006</v>
      </c>
      <c r="E115" s="15">
        <v>7056147.7844819063</v>
      </c>
      <c r="F115" s="15">
        <v>3438268.692834653</v>
      </c>
      <c r="G115" s="15">
        <v>402533.78751809365</v>
      </c>
      <c r="H115" s="15">
        <v>9120.4279999999999</v>
      </c>
      <c r="I115" s="15">
        <v>411654.21551809367</v>
      </c>
      <c r="J115" s="23">
        <v>5.5123879224180508E-2</v>
      </c>
      <c r="K115" s="20"/>
    </row>
    <row r="116" spans="1:11" outlineLevel="1" x14ac:dyDescent="0.25">
      <c r="A116" s="28"/>
      <c r="B116" s="22" t="s">
        <v>18</v>
      </c>
      <c r="C116" s="15">
        <v>7936038</v>
      </c>
      <c r="D116" s="15">
        <v>7135972.1429999983</v>
      </c>
      <c r="E116" s="15">
        <v>7490007.1541589769</v>
      </c>
      <c r="F116" s="15">
        <v>3792303.7039936292</v>
      </c>
      <c r="G116" s="15">
        <v>435704.22084102314</v>
      </c>
      <c r="H116" s="15">
        <v>10326.625000000002</v>
      </c>
      <c r="I116" s="15">
        <v>446030.84584102314</v>
      </c>
      <c r="J116" s="23">
        <v>5.6203214480704748E-2</v>
      </c>
      <c r="K116" s="20"/>
    </row>
    <row r="117" spans="1:11" outlineLevel="1" x14ac:dyDescent="0.25">
      <c r="A117" s="28"/>
      <c r="B117" s="22" t="s">
        <v>19</v>
      </c>
      <c r="C117" s="15">
        <v>8967220</v>
      </c>
      <c r="D117" s="15">
        <v>7842667.8329999987</v>
      </c>
      <c r="E117" s="15">
        <v>8456993.2930165064</v>
      </c>
      <c r="F117" s="15">
        <v>4406629.1640101355</v>
      </c>
      <c r="G117" s="15">
        <v>499764.23098349362</v>
      </c>
      <c r="H117" s="15">
        <v>10462.476000000001</v>
      </c>
      <c r="I117" s="15">
        <v>510226.70698349364</v>
      </c>
      <c r="J117" s="19">
        <v>5.6899095481486306E-2</v>
      </c>
      <c r="K117" s="43"/>
    </row>
    <row r="118" spans="1:11" outlineLevel="1" x14ac:dyDescent="0.25">
      <c r="A118" s="28"/>
      <c r="B118" s="22" t="s">
        <v>20</v>
      </c>
      <c r="C118" s="15">
        <v>9493988</v>
      </c>
      <c r="D118" s="15">
        <v>8805291.2290000003</v>
      </c>
      <c r="E118" s="15">
        <v>8945753.8500581104</v>
      </c>
      <c r="F118" s="15">
        <v>4547091.7850682493</v>
      </c>
      <c r="G118" s="15">
        <v>537321.11094188958</v>
      </c>
      <c r="H118" s="15">
        <v>10913.039000000001</v>
      </c>
      <c r="I118" s="15">
        <v>548234.14994188957</v>
      </c>
      <c r="J118" s="19">
        <v>5.7745401610144187E-2</v>
      </c>
      <c r="K118" s="43"/>
    </row>
    <row r="119" spans="1:11" outlineLevel="1" x14ac:dyDescent="0.25">
      <c r="A119" s="28"/>
      <c r="B119" s="22" t="s">
        <v>21</v>
      </c>
      <c r="C119" s="15">
        <v>10459525</v>
      </c>
      <c r="D119" s="15">
        <v>9306491.7720000017</v>
      </c>
      <c r="E119" s="15">
        <v>9826784.015493229</v>
      </c>
      <c r="F119" s="15">
        <v>5067384.0285614785</v>
      </c>
      <c r="G119" s="15">
        <v>621958.74850677093</v>
      </c>
      <c r="H119" s="15">
        <v>10782.235999999999</v>
      </c>
      <c r="I119" s="15">
        <v>632740.98450677097</v>
      </c>
      <c r="J119" s="19">
        <v>6.0494237023839131E-2</v>
      </c>
      <c r="K119" s="43"/>
    </row>
    <row r="120" spans="1:11" outlineLevel="1" x14ac:dyDescent="0.25">
      <c r="A120" s="28"/>
      <c r="B120" s="22" t="s">
        <v>22</v>
      </c>
      <c r="C120" s="15">
        <v>10649066</v>
      </c>
      <c r="D120" s="15">
        <v>9913331.1730000004</v>
      </c>
      <c r="E120" s="15">
        <v>10012460.234385531</v>
      </c>
      <c r="F120" s="15">
        <v>5166513.0899470085</v>
      </c>
      <c r="G120" s="15">
        <v>624621.0596144686</v>
      </c>
      <c r="H120" s="15">
        <v>11984.706</v>
      </c>
      <c r="I120" s="15">
        <v>636605.7656144686</v>
      </c>
      <c r="J120" s="19">
        <v>5.9780431975392831E-2</v>
      </c>
      <c r="K120" s="43"/>
    </row>
    <row r="121" spans="1:11" outlineLevel="1" x14ac:dyDescent="0.25">
      <c r="A121" s="28"/>
      <c r="B121" s="22" t="s">
        <v>23</v>
      </c>
      <c r="C121" s="15">
        <v>11392218</v>
      </c>
      <c r="D121" s="15">
        <v>10456021.327</v>
      </c>
      <c r="E121" s="15">
        <v>10731202.81390097</v>
      </c>
      <c r="F121" s="15">
        <v>5441694.5768479779</v>
      </c>
      <c r="G121" s="15">
        <v>649279.05309903005</v>
      </c>
      <c r="H121" s="15">
        <v>11736.132999999998</v>
      </c>
      <c r="I121" s="15">
        <v>661015.18609903008</v>
      </c>
      <c r="J121" s="19">
        <v>5.8023396857313482E-2</v>
      </c>
      <c r="K121" s="43"/>
    </row>
    <row r="122" spans="1:11" outlineLevel="1" x14ac:dyDescent="0.25">
      <c r="A122" s="28"/>
      <c r="B122" s="22" t="s">
        <v>24</v>
      </c>
      <c r="C122" s="15">
        <v>10228764</v>
      </c>
      <c r="D122" s="15">
        <v>10595317.182</v>
      </c>
      <c r="E122" s="15">
        <v>9633417.9343469888</v>
      </c>
      <c r="F122" s="15">
        <v>4479795.3281949656</v>
      </c>
      <c r="G122" s="15">
        <v>584266.1146530112</v>
      </c>
      <c r="H122" s="15">
        <v>11079.950999999999</v>
      </c>
      <c r="I122" s="15">
        <v>595346.0656530112</v>
      </c>
      <c r="J122" s="19">
        <v>5.8203128516115067E-2</v>
      </c>
      <c r="K122" s="43"/>
    </row>
    <row r="123" spans="1:11" outlineLevel="1" x14ac:dyDescent="0.25">
      <c r="A123" s="28"/>
      <c r="B123" s="22" t="s">
        <v>25</v>
      </c>
      <c r="C123" s="15">
        <v>9968681</v>
      </c>
      <c r="D123" s="15">
        <v>9259377.8110000007</v>
      </c>
      <c r="E123" s="15">
        <v>9390018.3639156092</v>
      </c>
      <c r="F123" s="15">
        <v>4610435.8811105751</v>
      </c>
      <c r="G123" s="15">
        <v>567606.16508439078</v>
      </c>
      <c r="H123" s="15">
        <v>11056.470999999998</v>
      </c>
      <c r="I123" s="15">
        <v>578662.6360843908</v>
      </c>
      <c r="J123" s="19">
        <v>5.8048064341149126E-2</v>
      </c>
      <c r="K123" s="43"/>
    </row>
    <row r="124" spans="1:11" outlineLevel="1" x14ac:dyDescent="0.25">
      <c r="A124" s="28"/>
      <c r="B124" s="22" t="s">
        <v>26</v>
      </c>
      <c r="C124" s="15">
        <v>8505690</v>
      </c>
      <c r="D124" s="15">
        <v>8408752.3840000015</v>
      </c>
      <c r="E124" s="15">
        <v>8021497.1101444457</v>
      </c>
      <c r="F124" s="15">
        <v>4223180.607255022</v>
      </c>
      <c r="G124" s="15">
        <v>474089.63285555434</v>
      </c>
      <c r="H124" s="15">
        <v>10103.256999999998</v>
      </c>
      <c r="I124" s="15">
        <v>484192.88985555433</v>
      </c>
      <c r="J124" s="19">
        <v>5.6925762619558708E-2</v>
      </c>
      <c r="K124" s="43"/>
    </row>
    <row r="125" spans="1:11" outlineLevel="1" x14ac:dyDescent="0.25">
      <c r="A125" s="28"/>
      <c r="B125" s="22" t="s">
        <v>27</v>
      </c>
      <c r="C125" s="15">
        <v>8497355</v>
      </c>
      <c r="D125" s="15">
        <v>8091641.9889999982</v>
      </c>
      <c r="E125" s="15">
        <v>8036085.7002643766</v>
      </c>
      <c r="F125" s="15">
        <v>4167624.3195193978</v>
      </c>
      <c r="G125" s="15">
        <v>451347.0237356234</v>
      </c>
      <c r="H125" s="15">
        <v>9922.2759999999998</v>
      </c>
      <c r="I125" s="15">
        <v>461269.29973562341</v>
      </c>
      <c r="J125" s="19">
        <v>5.428386830203321E-2</v>
      </c>
      <c r="K125" s="43"/>
    </row>
    <row r="126" spans="1:11" outlineLevel="1" x14ac:dyDescent="0.25">
      <c r="A126" s="30"/>
      <c r="B126" s="22"/>
      <c r="C126" s="15"/>
      <c r="D126" s="15"/>
      <c r="E126" s="15"/>
      <c r="F126" s="15"/>
      <c r="G126" s="15"/>
      <c r="H126" s="15"/>
      <c r="I126" s="15"/>
      <c r="J126" s="23"/>
      <c r="K126" s="20"/>
    </row>
    <row r="127" spans="1:11" outlineLevel="1" x14ac:dyDescent="0.25">
      <c r="A127" s="1" t="s">
        <v>10</v>
      </c>
      <c r="B127" s="22" t="s">
        <v>5</v>
      </c>
      <c r="C127" s="15">
        <v>111655211</v>
      </c>
      <c r="D127" s="15">
        <v>104942046.34</v>
      </c>
      <c r="E127" s="15">
        <v>105211467.66136545</v>
      </c>
      <c r="F127" s="15">
        <v>53001004.941695847</v>
      </c>
      <c r="G127" s="15">
        <v>6316268.9326345418</v>
      </c>
      <c r="H127" s="15">
        <v>127474.40599999999</v>
      </c>
      <c r="I127" s="15">
        <v>6443743.3386345422</v>
      </c>
      <c r="J127" s="23">
        <v>5.7711084694780097E-2</v>
      </c>
      <c r="K127" s="20"/>
    </row>
    <row r="128" spans="1:11" outlineLevel="1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</row>
    <row r="129" spans="1:11" outlineLevel="1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</row>
    <row r="130" spans="1:11" outlineLevel="1" x14ac:dyDescent="0.25">
      <c r="A130" s="1">
        <v>2014</v>
      </c>
      <c r="B130" s="22" t="s">
        <v>16</v>
      </c>
      <c r="C130" s="15">
        <v>8633765</v>
      </c>
      <c r="D130" s="15">
        <v>8345525.5090000005</v>
      </c>
      <c r="E130" s="15">
        <v>8103587.5096800113</v>
      </c>
      <c r="F130" s="15">
        <v>3925686.3191994079</v>
      </c>
      <c r="G130" s="15">
        <v>520742.27931998868</v>
      </c>
      <c r="H130" s="15">
        <v>9435.2109999999975</v>
      </c>
      <c r="I130" s="15">
        <v>530177.49031998869</v>
      </c>
      <c r="J130" s="23">
        <v>6.1407449741797314E-2</v>
      </c>
      <c r="K130" s="20"/>
    </row>
    <row r="131" spans="1:11" outlineLevel="1" x14ac:dyDescent="0.25">
      <c r="A131" s="28"/>
      <c r="B131" s="22" t="s">
        <v>17</v>
      </c>
      <c r="C131" s="15">
        <v>7957338</v>
      </c>
      <c r="D131" s="15">
        <v>7869289.0839999998</v>
      </c>
      <c r="E131" s="15">
        <v>7548084.540402635</v>
      </c>
      <c r="F131" s="15">
        <v>3604481.7766020428</v>
      </c>
      <c r="G131" s="15">
        <v>400231.426597365</v>
      </c>
      <c r="H131" s="15">
        <v>9022.0330000000013</v>
      </c>
      <c r="I131" s="15">
        <v>409253.459597365</v>
      </c>
      <c r="J131" s="23">
        <v>5.1430950852831059E-2</v>
      </c>
      <c r="K131" s="20"/>
    </row>
    <row r="132" spans="1:11" outlineLevel="1" x14ac:dyDescent="0.25">
      <c r="A132" s="28"/>
      <c r="B132" s="22" t="s">
        <v>18</v>
      </c>
      <c r="C132" s="15">
        <v>8490634</v>
      </c>
      <c r="D132" s="15">
        <v>7620792.5410000011</v>
      </c>
      <c r="E132" s="15">
        <v>8054749.7902180376</v>
      </c>
      <c r="F132" s="15">
        <v>4038439.0268200804</v>
      </c>
      <c r="G132" s="15">
        <v>426573.84478196246</v>
      </c>
      <c r="H132" s="15">
        <v>9310.364999999998</v>
      </c>
      <c r="I132" s="15">
        <v>435884.20978196245</v>
      </c>
      <c r="J132" s="23">
        <v>5.1337062671876148E-2</v>
      </c>
      <c r="K132" s="20"/>
    </row>
    <row r="133" spans="1:11" outlineLevel="1" x14ac:dyDescent="0.25">
      <c r="A133" s="28"/>
      <c r="B133" s="22" t="s">
        <v>19</v>
      </c>
      <c r="C133" s="15">
        <v>9229956</v>
      </c>
      <c r="D133" s="15">
        <v>8042109.7460000003</v>
      </c>
      <c r="E133" s="15">
        <v>8745991.3473813459</v>
      </c>
      <c r="F133" s="15">
        <v>4742320.6272014258</v>
      </c>
      <c r="G133" s="15">
        <v>473842.42861865408</v>
      </c>
      <c r="H133" s="15">
        <v>10122.224</v>
      </c>
      <c r="I133" s="15">
        <v>483964.65261865407</v>
      </c>
      <c r="J133" s="23">
        <v>5.2434123479966108E-2</v>
      </c>
      <c r="K133" s="20"/>
    </row>
    <row r="134" spans="1:11" outlineLevel="1" x14ac:dyDescent="0.25">
      <c r="A134" s="28"/>
      <c r="B134" s="22" t="s">
        <v>20</v>
      </c>
      <c r="C134" s="15">
        <v>10400290</v>
      </c>
      <c r="D134" s="15">
        <v>9393818.8800000008</v>
      </c>
      <c r="E134" s="15">
        <v>9851075.4389032833</v>
      </c>
      <c r="F134" s="15">
        <v>5199577.1861047074</v>
      </c>
      <c r="G134" s="15">
        <v>538767.05909671669</v>
      </c>
      <c r="H134" s="15">
        <v>10447.501999999999</v>
      </c>
      <c r="I134" s="15">
        <v>549214.56109671667</v>
      </c>
      <c r="J134" s="23">
        <v>5.2807619892975742E-2</v>
      </c>
      <c r="K134" s="20"/>
    </row>
    <row r="135" spans="1:11" outlineLevel="1" x14ac:dyDescent="0.25">
      <c r="A135" s="28"/>
      <c r="B135" s="22" t="s">
        <v>21</v>
      </c>
      <c r="C135" s="15">
        <v>10437993</v>
      </c>
      <c r="D135" s="15">
        <v>9808038.8359999992</v>
      </c>
      <c r="E135" s="15">
        <v>9909924.8359999992</v>
      </c>
      <c r="F135" s="15">
        <v>5301463</v>
      </c>
      <c r="G135" s="15">
        <v>517841.63500000082</v>
      </c>
      <c r="H135" s="15">
        <v>10226.529</v>
      </c>
      <c r="I135" s="15">
        <v>528068.1640000008</v>
      </c>
      <c r="J135" s="19">
        <v>5.0590967439813457E-2</v>
      </c>
      <c r="K135" s="20"/>
    </row>
    <row r="136" spans="1:11" outlineLevel="1" x14ac:dyDescent="0.25">
      <c r="A136" s="28"/>
      <c r="B136" s="22" t="s">
        <v>22</v>
      </c>
      <c r="C136" s="15">
        <v>11387222</v>
      </c>
      <c r="D136" s="15">
        <v>10465474.968999999</v>
      </c>
      <c r="E136" s="15">
        <v>10851483.258867748</v>
      </c>
      <c r="F136" s="15">
        <v>5687471.5031250687</v>
      </c>
      <c r="G136" s="15">
        <v>523212.79693225189</v>
      </c>
      <c r="H136" s="15">
        <v>12525.9442</v>
      </c>
      <c r="I136" s="15">
        <v>535738.74113225192</v>
      </c>
      <c r="J136" s="19">
        <v>4.7047360728740682E-2</v>
      </c>
      <c r="K136" s="20"/>
    </row>
    <row r="137" spans="1:11" outlineLevel="1" x14ac:dyDescent="0.25">
      <c r="A137" s="28"/>
      <c r="B137" s="22" t="s">
        <v>23</v>
      </c>
      <c r="C137" s="44">
        <v>12124907</v>
      </c>
      <c r="D137" s="44">
        <v>11083309.188000001</v>
      </c>
      <c r="E137" s="44">
        <v>11516183.249974344</v>
      </c>
      <c r="F137" s="44">
        <v>6120345.5650994135</v>
      </c>
      <c r="G137" s="44">
        <v>595386.3523256561</v>
      </c>
      <c r="H137" s="44">
        <v>13337.397700000001</v>
      </c>
      <c r="I137" s="44">
        <v>608723.75002565607</v>
      </c>
      <c r="J137" s="45">
        <v>5.0204405693640049E-2</v>
      </c>
      <c r="K137" s="20"/>
    </row>
    <row r="138" spans="1:11" outlineLevel="1" x14ac:dyDescent="0.25">
      <c r="A138" s="28"/>
      <c r="B138" s="22" t="s">
        <v>24</v>
      </c>
      <c r="C138" s="44">
        <v>10640900</v>
      </c>
      <c r="D138" s="44">
        <v>11187606.692999998</v>
      </c>
      <c r="E138" s="44">
        <v>10115280.291507442</v>
      </c>
      <c r="F138" s="44">
        <v>5048019.1636068532</v>
      </c>
      <c r="G138" s="44">
        <v>513914.71849255846</v>
      </c>
      <c r="H138" s="44">
        <v>11704.990000000002</v>
      </c>
      <c r="I138" s="44">
        <v>525619.70849255845</v>
      </c>
      <c r="J138" s="45">
        <v>4.9396170295046324E-2</v>
      </c>
      <c r="K138" s="20"/>
    </row>
    <row r="139" spans="1:11" outlineLevel="1" x14ac:dyDescent="0.25">
      <c r="A139" s="28"/>
      <c r="B139" s="22" t="s">
        <v>25</v>
      </c>
      <c r="C139" s="44">
        <v>10073732</v>
      </c>
      <c r="D139" s="44">
        <v>9676364.7060000021</v>
      </c>
      <c r="E139" s="44">
        <v>9552272.7272478603</v>
      </c>
      <c r="F139" s="44">
        <v>4923927.1858547125</v>
      </c>
      <c r="G139" s="44">
        <v>510378.16755213973</v>
      </c>
      <c r="H139" s="44">
        <v>11081.1052</v>
      </c>
      <c r="I139" s="44">
        <v>521459.27275213972</v>
      </c>
      <c r="J139" s="45">
        <v>5.1764259040456874E-2</v>
      </c>
      <c r="K139" s="20"/>
    </row>
    <row r="140" spans="1:11" outlineLevel="1" x14ac:dyDescent="0.25">
      <c r="A140" s="28"/>
      <c r="B140" s="22" t="s">
        <v>26</v>
      </c>
      <c r="C140" s="44">
        <v>8128958</v>
      </c>
      <c r="D140" s="44">
        <v>8365937.3970000008</v>
      </c>
      <c r="E140" s="44">
        <v>7720250.5306027671</v>
      </c>
      <c r="F140" s="44">
        <v>4278240.3204574799</v>
      </c>
      <c r="G140" s="44">
        <v>399765.61559723289</v>
      </c>
      <c r="H140" s="44">
        <v>8941.8538000000008</v>
      </c>
      <c r="I140" s="44">
        <v>408707.46939723287</v>
      </c>
      <c r="J140" s="45">
        <v>5.0277965441232794E-2</v>
      </c>
      <c r="K140" s="20"/>
    </row>
    <row r="141" spans="1:11" outlineLevel="1" x14ac:dyDescent="0.25">
      <c r="A141" s="28"/>
      <c r="B141" s="22" t="s">
        <v>27</v>
      </c>
      <c r="C141" s="44">
        <v>8457394</v>
      </c>
      <c r="D141" s="44">
        <v>7905623.5380000006</v>
      </c>
      <c r="E141" s="44">
        <v>8061689.91875757</v>
      </c>
      <c r="F141" s="262">
        <v>4434306.7012150493</v>
      </c>
      <c r="G141" s="44">
        <v>386400.94784243003</v>
      </c>
      <c r="H141" s="44">
        <v>9303.1334000000006</v>
      </c>
      <c r="I141" s="44">
        <v>395704.08124243002</v>
      </c>
      <c r="J141" s="45">
        <v>4.6787944518421401E-2</v>
      </c>
      <c r="K141" s="20"/>
    </row>
    <row r="142" spans="1:11" outlineLevel="1" x14ac:dyDescent="0.25">
      <c r="A142" s="30"/>
      <c r="B142" s="22"/>
      <c r="C142" s="15"/>
      <c r="D142" s="15"/>
      <c r="E142" s="15"/>
      <c r="F142" s="15"/>
      <c r="G142" s="15"/>
      <c r="H142" s="15"/>
      <c r="I142" s="15"/>
      <c r="J142" s="23"/>
      <c r="K142" s="20"/>
    </row>
    <row r="143" spans="1:11" outlineLevel="1" x14ac:dyDescent="0.25">
      <c r="A143" s="1" t="s">
        <v>10</v>
      </c>
      <c r="B143" s="22" t="s">
        <v>5</v>
      </c>
      <c r="C143" s="15">
        <v>115963089</v>
      </c>
      <c r="D143" s="15">
        <v>109763891.087</v>
      </c>
      <c r="E143" s="15">
        <v>110030573.43954305</v>
      </c>
      <c r="F143" s="15">
        <v>57304278.375286236</v>
      </c>
      <c r="G143" s="15">
        <v>5807057.2721569575</v>
      </c>
      <c r="H143" s="15">
        <v>125458.28830000001</v>
      </c>
      <c r="I143" s="15">
        <v>5932515.5604569567</v>
      </c>
      <c r="J143" s="23">
        <v>5.1158654116716024E-2</v>
      </c>
      <c r="K143" s="20"/>
    </row>
    <row r="144" spans="1:11" outlineLevel="1" x14ac:dyDescent="0.25">
      <c r="B144" s="20"/>
      <c r="C144" s="20"/>
      <c r="D144" s="20"/>
      <c r="E144" s="20"/>
      <c r="F144" s="20"/>
      <c r="G144" s="20"/>
      <c r="H144" s="20"/>
      <c r="I144" s="20"/>
      <c r="J144" s="20"/>
      <c r="K144" s="20"/>
    </row>
    <row r="145" spans="1:11" collapsed="1" x14ac:dyDescent="0.25">
      <c r="B145" s="20"/>
      <c r="C145" s="20"/>
      <c r="D145" s="20"/>
      <c r="E145" s="20"/>
      <c r="F145" s="20"/>
      <c r="G145" s="20"/>
      <c r="H145" s="20"/>
      <c r="I145" s="20"/>
      <c r="J145" s="20"/>
      <c r="K145" s="20"/>
    </row>
    <row r="146" spans="1:11" x14ac:dyDescent="0.25">
      <c r="A146" s="46">
        <v>2015</v>
      </c>
      <c r="B146" s="22" t="s">
        <v>16</v>
      </c>
      <c r="C146" s="15">
        <v>8447758</v>
      </c>
      <c r="D146" s="15">
        <v>8340178.4699999997</v>
      </c>
      <c r="E146" s="15">
        <v>8014092.697200641</v>
      </c>
      <c r="F146" s="15">
        <v>4108220.9274156899</v>
      </c>
      <c r="G146" s="15">
        <v>424372.76899935899</v>
      </c>
      <c r="H146" s="15">
        <v>9292.5338000000011</v>
      </c>
      <c r="I146" s="15">
        <v>433665.30279935896</v>
      </c>
      <c r="J146" s="24">
        <v>5.1334958079925934E-2</v>
      </c>
      <c r="K146" s="20"/>
    </row>
    <row r="147" spans="1:11" x14ac:dyDescent="0.25">
      <c r="A147" s="28"/>
      <c r="B147" s="22" t="s">
        <v>17</v>
      </c>
      <c r="C147" s="15">
        <v>7676502</v>
      </c>
      <c r="D147" s="15">
        <v>7566226.9720000001</v>
      </c>
      <c r="E147" s="15">
        <v>7256241.2413878655</v>
      </c>
      <c r="F147" s="15">
        <v>3798235.1978035555</v>
      </c>
      <c r="G147" s="15">
        <v>411816.60641213448</v>
      </c>
      <c r="H147" s="15">
        <v>8444.1522000000004</v>
      </c>
      <c r="I147" s="15">
        <v>420260.75861213449</v>
      </c>
      <c r="J147" s="24">
        <v>5.4746388213294868E-2</v>
      </c>
      <c r="K147" s="20"/>
    </row>
    <row r="148" spans="1:11" x14ac:dyDescent="0.25">
      <c r="A148" s="28"/>
      <c r="B148" s="22" t="s">
        <v>18</v>
      </c>
      <c r="C148" s="15">
        <v>9442613</v>
      </c>
      <c r="D148" s="15">
        <v>8199346.4169999985</v>
      </c>
      <c r="E148" s="15">
        <v>8994891.3234381732</v>
      </c>
      <c r="F148" s="15">
        <v>4593780.1042417279</v>
      </c>
      <c r="G148" s="15">
        <v>437334.80226182682</v>
      </c>
      <c r="H148" s="15">
        <v>10386.874300000001</v>
      </c>
      <c r="I148" s="15">
        <v>447721.67656182684</v>
      </c>
      <c r="J148" s="24">
        <v>4.7415019186090424E-2</v>
      </c>
      <c r="K148" s="20"/>
    </row>
    <row r="149" spans="1:11" x14ac:dyDescent="0.25">
      <c r="A149" s="28"/>
      <c r="B149" s="22" t="s">
        <v>19</v>
      </c>
      <c r="C149" s="15">
        <v>10158631</v>
      </c>
      <c r="D149" s="15">
        <v>9169231.4130000006</v>
      </c>
      <c r="E149" s="15">
        <v>9700972.3627578802</v>
      </c>
      <c r="F149" s="15">
        <v>5125521.0539996075</v>
      </c>
      <c r="G149" s="15">
        <v>446484.14314211975</v>
      </c>
      <c r="H149" s="15">
        <v>11174.4941</v>
      </c>
      <c r="I149" s="15">
        <v>457658.63724211976</v>
      </c>
      <c r="J149" s="24">
        <v>4.5051211845584291E-2</v>
      </c>
      <c r="K149" s="20"/>
    </row>
    <row r="150" spans="1:11" x14ac:dyDescent="0.25">
      <c r="A150" s="28"/>
      <c r="B150" s="22" t="s">
        <v>20</v>
      </c>
      <c r="C150" s="15">
        <v>10806023</v>
      </c>
      <c r="D150" s="15">
        <v>9968768.3729999978</v>
      </c>
      <c r="E150" s="15">
        <v>10332459.44374847</v>
      </c>
      <c r="F150" s="15">
        <v>5489212.1247480772</v>
      </c>
      <c r="G150" s="15">
        <v>461676.93095152959</v>
      </c>
      <c r="H150" s="15">
        <v>11886.625300000002</v>
      </c>
      <c r="I150" s="15">
        <v>473563.5562515296</v>
      </c>
      <c r="J150" s="24">
        <v>4.3824037414276241E-2</v>
      </c>
      <c r="K150" s="20"/>
    </row>
    <row r="151" spans="1:11" x14ac:dyDescent="0.25">
      <c r="A151" s="28"/>
      <c r="B151" s="22" t="s">
        <v>21</v>
      </c>
      <c r="C151" s="15">
        <v>11385195</v>
      </c>
      <c r="D151" s="15">
        <v>10592318.255999999</v>
      </c>
      <c r="E151" s="15">
        <v>10877291.551760314</v>
      </c>
      <c r="F151" s="15">
        <v>5774185.4205083903</v>
      </c>
      <c r="G151" s="15">
        <v>495379.73373968597</v>
      </c>
      <c r="H151" s="15">
        <v>12523.7145</v>
      </c>
      <c r="I151" s="15">
        <v>507903.44823968597</v>
      </c>
      <c r="J151" s="24">
        <v>4.4610869487934635E-2</v>
      </c>
      <c r="K151" s="20"/>
    </row>
    <row r="152" spans="1:11" x14ac:dyDescent="0.25">
      <c r="A152" s="28"/>
      <c r="B152" s="22" t="s">
        <v>22</v>
      </c>
      <c r="C152" s="15">
        <v>11894253</v>
      </c>
      <c r="D152" s="15">
        <v>11383778.250000002</v>
      </c>
      <c r="E152" s="15">
        <v>11340324.518201143</v>
      </c>
      <c r="F152" s="15">
        <v>5730731.68870953</v>
      </c>
      <c r="G152" s="15">
        <v>540844.80349885742</v>
      </c>
      <c r="H152" s="15">
        <v>13083.678300000001</v>
      </c>
      <c r="I152" s="15">
        <v>553928.48179885745</v>
      </c>
      <c r="J152" s="24">
        <v>4.6571103019151974E-2</v>
      </c>
      <c r="K152" s="20"/>
    </row>
    <row r="153" spans="1:11" x14ac:dyDescent="0.25">
      <c r="A153" s="28"/>
      <c r="B153" s="22" t="s">
        <v>23</v>
      </c>
      <c r="C153" s="15">
        <v>11883008.315783957</v>
      </c>
      <c r="D153" s="15">
        <v>11567444.234777806</v>
      </c>
      <c r="E153" s="15">
        <v>11299713.051857773</v>
      </c>
      <c r="F153" s="15">
        <v>5463000.5057894979</v>
      </c>
      <c r="G153" s="15">
        <v>570223.95477882144</v>
      </c>
      <c r="H153" s="15">
        <v>13071.309147362354</v>
      </c>
      <c r="I153" s="15">
        <v>583295.2639261838</v>
      </c>
      <c r="J153" s="24">
        <v>4.90864979999555E-2</v>
      </c>
      <c r="K153" s="20"/>
    </row>
    <row r="154" spans="1:11" x14ac:dyDescent="0.25">
      <c r="A154" s="28"/>
      <c r="B154" s="22" t="s">
        <v>24</v>
      </c>
      <c r="C154" s="15">
        <v>10918440.883903425</v>
      </c>
      <c r="D154" s="15">
        <v>10763932.447596472</v>
      </c>
      <c r="E154" s="15">
        <v>10383579.98850706</v>
      </c>
      <c r="F154" s="15">
        <v>5082648.0467000874</v>
      </c>
      <c r="G154" s="15">
        <v>522850.61042407108</v>
      </c>
      <c r="H154" s="15">
        <v>12010.284972293768</v>
      </c>
      <c r="I154" s="15">
        <v>534860.89539636485</v>
      </c>
      <c r="J154" s="24">
        <v>4.8986929643488442E-2</v>
      </c>
      <c r="K154" s="20"/>
    </row>
    <row r="155" spans="1:11" x14ac:dyDescent="0.25">
      <c r="A155" s="28"/>
      <c r="B155" s="22" t="s">
        <v>25</v>
      </c>
      <c r="C155" s="15">
        <v>10212629.859842664</v>
      </c>
      <c r="D155" s="15">
        <v>9919147.785275165</v>
      </c>
      <c r="E155" s="15">
        <v>9712053.2141555883</v>
      </c>
      <c r="F155" s="15">
        <v>4875553.4755805088</v>
      </c>
      <c r="G155" s="15">
        <v>489342.75284124841</v>
      </c>
      <c r="H155" s="15">
        <v>11233.892845826931</v>
      </c>
      <c r="I155" s="15">
        <v>500576.64568707533</v>
      </c>
      <c r="J155" s="24">
        <v>4.9015449747709473E-2</v>
      </c>
      <c r="K155" s="20"/>
    </row>
    <row r="156" spans="1:11" x14ac:dyDescent="0.25">
      <c r="A156" s="28"/>
      <c r="B156" s="22" t="s">
        <v>26</v>
      </c>
      <c r="C156" s="15">
        <v>8459488.7909992673</v>
      </c>
      <c r="D156" s="15">
        <v>8644886.148881346</v>
      </c>
      <c r="E156" s="15">
        <v>8091050.3807253316</v>
      </c>
      <c r="F156" s="15">
        <v>4321717.7074244963</v>
      </c>
      <c r="G156" s="15">
        <v>359132.97260383645</v>
      </c>
      <c r="H156" s="15">
        <v>9305.4376700991943</v>
      </c>
      <c r="I156" s="15">
        <v>368438.41027393565</v>
      </c>
      <c r="J156" s="24">
        <v>4.3553271288206803E-2</v>
      </c>
      <c r="K156" s="20"/>
    </row>
    <row r="157" spans="1:11" x14ac:dyDescent="0.25">
      <c r="A157" s="28"/>
      <c r="B157" s="22" t="s">
        <v>27</v>
      </c>
      <c r="C157" s="15">
        <v>8678969.8890055567</v>
      </c>
      <c r="D157" s="15">
        <v>8446881.2159334384</v>
      </c>
      <c r="E157" s="15">
        <v>8263868.2068529464</v>
      </c>
      <c r="F157" s="263">
        <v>4138704.6983440034</v>
      </c>
      <c r="G157" s="15">
        <v>405554.81527470413</v>
      </c>
      <c r="H157" s="15">
        <v>9546.8668779061136</v>
      </c>
      <c r="I157" s="15">
        <v>415101.68215261027</v>
      </c>
      <c r="J157" s="24">
        <v>4.782845054900553E-2</v>
      </c>
      <c r="K157" s="20"/>
    </row>
    <row r="158" spans="1:11" x14ac:dyDescent="0.25">
      <c r="A158" s="30"/>
      <c r="B158" s="22"/>
      <c r="C158" s="15"/>
      <c r="D158" s="15"/>
      <c r="E158" s="15"/>
      <c r="F158" s="15"/>
      <c r="G158" s="15"/>
      <c r="H158" s="15"/>
      <c r="I158" s="15"/>
      <c r="J158" s="23"/>
      <c r="K158" s="20"/>
    </row>
    <row r="159" spans="1:11" x14ac:dyDescent="0.25">
      <c r="A159" s="1" t="s">
        <v>10</v>
      </c>
      <c r="B159" s="22" t="s">
        <v>5</v>
      </c>
      <c r="C159" s="263">
        <v>119963512.73953487</v>
      </c>
      <c r="D159" s="263">
        <v>114562139.98346423</v>
      </c>
      <c r="E159" s="263">
        <v>114266537.98059317</v>
      </c>
      <c r="F159" s="15">
        <v>58501510.951265171</v>
      </c>
      <c r="G159" s="15">
        <v>5565014.8949281946</v>
      </c>
      <c r="H159" s="263">
        <v>131959.86401348838</v>
      </c>
      <c r="I159" s="15">
        <v>5696974.758941683</v>
      </c>
      <c r="J159" s="23">
        <v>4.7489229256823876E-2</v>
      </c>
      <c r="K159" s="20"/>
    </row>
    <row r="160" spans="1:11" x14ac:dyDescent="0.25">
      <c r="B160" s="20"/>
      <c r="C160" s="20"/>
      <c r="D160" s="20"/>
      <c r="E160" s="20"/>
      <c r="F160" s="20"/>
      <c r="G160" s="20"/>
      <c r="H160" s="20"/>
      <c r="I160" s="20"/>
      <c r="J160" s="20"/>
      <c r="K160" s="20"/>
    </row>
    <row r="161" spans="1:11" x14ac:dyDescent="0.25">
      <c r="B161" s="20"/>
      <c r="C161" s="20"/>
      <c r="D161" s="20"/>
      <c r="E161" s="47"/>
      <c r="F161" s="20"/>
      <c r="G161" s="20"/>
      <c r="H161" s="20"/>
      <c r="I161" s="20"/>
      <c r="J161" s="20"/>
      <c r="K161" s="20"/>
    </row>
    <row r="162" spans="1:11" x14ac:dyDescent="0.25">
      <c r="A162" s="46">
        <v>2016</v>
      </c>
      <c r="B162" s="22" t="s">
        <v>16</v>
      </c>
      <c r="C162" s="15">
        <v>8808803.1125975437</v>
      </c>
      <c r="D162" s="15">
        <v>8917398.318159556</v>
      </c>
      <c r="E162" s="15">
        <v>8363934.4901089855</v>
      </c>
      <c r="F162" s="15">
        <v>3585240.8702934333</v>
      </c>
      <c r="G162" s="15">
        <v>435178.93906470097</v>
      </c>
      <c r="H162" s="15">
        <v>9689.6834238572992</v>
      </c>
      <c r="I162" s="15">
        <v>444868.62248855829</v>
      </c>
      <c r="J162" s="24">
        <v>5.0502731960525703E-2</v>
      </c>
      <c r="K162" s="20"/>
    </row>
    <row r="163" spans="1:11" x14ac:dyDescent="0.25">
      <c r="A163" s="28"/>
      <c r="B163" s="22" t="s">
        <v>17</v>
      </c>
      <c r="C163" s="15">
        <v>8194553.2661054842</v>
      </c>
      <c r="D163" s="15">
        <v>8167237.9819086194</v>
      </c>
      <c r="E163" s="15">
        <v>7783188.0292528896</v>
      </c>
      <c r="F163" s="15">
        <v>3201190.9176377039</v>
      </c>
      <c r="G163" s="15">
        <v>402351.22825987864</v>
      </c>
      <c r="H163" s="15">
        <v>9014.0085927160326</v>
      </c>
      <c r="I163" s="15">
        <v>411365.23685259465</v>
      </c>
      <c r="J163" s="24">
        <v>5.0199836829921386E-2</v>
      </c>
      <c r="K163" s="20"/>
    </row>
    <row r="164" spans="1:11" x14ac:dyDescent="0.25">
      <c r="A164" s="28"/>
      <c r="B164" s="22" t="s">
        <v>18</v>
      </c>
      <c r="C164" s="15">
        <v>8995609.4587945845</v>
      </c>
      <c r="D164" s="15">
        <v>8168815.701062791</v>
      </c>
      <c r="E164" s="15">
        <v>8552166.7203890551</v>
      </c>
      <c r="F164" s="15">
        <v>3584541.936963968</v>
      </c>
      <c r="G164" s="15">
        <v>433547.56800085539</v>
      </c>
      <c r="H164" s="15">
        <v>9895.1704046740433</v>
      </c>
      <c r="I164" s="15">
        <v>443442.73840552941</v>
      </c>
      <c r="J164" s="24">
        <v>4.9295463574399206E-2</v>
      </c>
      <c r="K164" s="20"/>
    </row>
    <row r="165" spans="1:11" x14ac:dyDescent="0.25">
      <c r="A165" s="28"/>
      <c r="B165" s="22" t="s">
        <v>19</v>
      </c>
      <c r="C165" s="15">
        <v>9297257.7504615486</v>
      </c>
      <c r="D165" s="15">
        <v>8388072.3386125416</v>
      </c>
      <c r="E165" s="15">
        <v>8872767.9588182475</v>
      </c>
      <c r="F165" s="15">
        <v>4069237.557169674</v>
      </c>
      <c r="G165" s="15">
        <v>414262.80811779335</v>
      </c>
      <c r="H165" s="15">
        <v>10226.983525507703</v>
      </c>
      <c r="I165" s="15">
        <v>424489.79164330103</v>
      </c>
      <c r="J165" s="24">
        <v>4.5657526448831413E-2</v>
      </c>
      <c r="K165" s="20"/>
    </row>
    <row r="166" spans="1:11" x14ac:dyDescent="0.25">
      <c r="A166" s="28"/>
      <c r="B166" s="22" t="s">
        <v>20</v>
      </c>
      <c r="C166" s="15">
        <v>10568988.114463476</v>
      </c>
      <c r="D166" s="15">
        <v>9468446.9559370354</v>
      </c>
      <c r="E166" s="15">
        <v>10108340.866895869</v>
      </c>
      <c r="F166" s="15">
        <v>4709131.4681285089</v>
      </c>
      <c r="G166" s="15">
        <v>449021.36064169725</v>
      </c>
      <c r="H166" s="15">
        <v>11625.886925909825</v>
      </c>
      <c r="I166" s="15">
        <v>460647.24756760709</v>
      </c>
      <c r="J166" s="24">
        <v>4.3584801362130339E-2</v>
      </c>
      <c r="K166" s="20"/>
    </row>
    <row r="167" spans="1:11" x14ac:dyDescent="0.25">
      <c r="A167" s="28"/>
      <c r="B167" s="22" t="s">
        <v>21</v>
      </c>
      <c r="C167" s="15">
        <v>11074872.688369358</v>
      </c>
      <c r="D167" s="15">
        <v>10339615.712595457</v>
      </c>
      <c r="E167" s="15">
        <v>10585532.464996284</v>
      </c>
      <c r="F167" s="15">
        <v>4955048.2205293346</v>
      </c>
      <c r="G167" s="15">
        <v>477157.86341586779</v>
      </c>
      <c r="H167" s="15">
        <v>12182.359957206294</v>
      </c>
      <c r="I167" s="15">
        <v>489340.22337307408</v>
      </c>
      <c r="J167" s="24">
        <v>4.4184726736134022E-2</v>
      </c>
      <c r="K167" s="20"/>
    </row>
    <row r="168" spans="1:11" x14ac:dyDescent="0.25">
      <c r="A168" s="28"/>
      <c r="B168" s="22" t="s">
        <v>22</v>
      </c>
      <c r="C168" s="15">
        <v>11833884.051813323</v>
      </c>
      <c r="D168" s="15">
        <v>10988780.312193921</v>
      </c>
      <c r="E168" s="15">
        <v>11283171.337847793</v>
      </c>
      <c r="F168" s="15">
        <v>5249439.2461832073</v>
      </c>
      <c r="G168" s="15">
        <v>537695.44150853495</v>
      </c>
      <c r="H168" s="15">
        <v>13017.272456994657</v>
      </c>
      <c r="I168" s="15">
        <v>550712.71396552958</v>
      </c>
      <c r="J168" s="24">
        <v>4.653693677868536E-2</v>
      </c>
      <c r="K168" s="20"/>
    </row>
    <row r="169" spans="1:11" x14ac:dyDescent="0.25">
      <c r="A169" s="28"/>
      <c r="B169" s="22" t="s">
        <v>23</v>
      </c>
      <c r="C169" s="15">
        <v>11995478.804426113</v>
      </c>
      <c r="D169" s="15">
        <v>11141395.203235902</v>
      </c>
      <c r="E169" s="15">
        <v>11406662.758084143</v>
      </c>
      <c r="F169" s="15">
        <v>5514706.8010314489</v>
      </c>
      <c r="G169" s="15">
        <v>575621.01965710183</v>
      </c>
      <c r="H169" s="15">
        <v>13195.026684868726</v>
      </c>
      <c r="I169" s="15">
        <v>588816.04634197056</v>
      </c>
      <c r="J169" s="24">
        <v>4.9086497999955465E-2</v>
      </c>
      <c r="K169" s="20"/>
    </row>
    <row r="170" spans="1:11" x14ac:dyDescent="0.25">
      <c r="A170" s="28"/>
      <c r="B170" s="22" t="s">
        <v>24</v>
      </c>
      <c r="C170" s="15">
        <v>11061196.752127161</v>
      </c>
      <c r="D170" s="15">
        <v>10884947.094625464</v>
      </c>
      <c r="E170" s="15">
        <v>10519342.685057925</v>
      </c>
      <c r="F170" s="15">
        <v>5149102.3914639112</v>
      </c>
      <c r="G170" s="15">
        <v>529686.75064189627</v>
      </c>
      <c r="H170" s="15">
        <v>12167.316427339878</v>
      </c>
      <c r="I170" s="15">
        <v>541854.06706923619</v>
      </c>
      <c r="J170" s="24">
        <v>4.8986929643488449E-2</v>
      </c>
      <c r="K170" s="20"/>
    </row>
    <row r="171" spans="1:11" x14ac:dyDescent="0.25">
      <c r="A171" s="28"/>
      <c r="B171" s="22" t="s">
        <v>25</v>
      </c>
      <c r="C171" s="15">
        <v>10360328.189388869</v>
      </c>
      <c r="D171" s="15">
        <v>10055549.140950166</v>
      </c>
      <c r="E171" s="15">
        <v>9852512.0436521005</v>
      </c>
      <c r="F171" s="15">
        <v>4946065.2941658469</v>
      </c>
      <c r="G171" s="15">
        <v>496419.7847284411</v>
      </c>
      <c r="H171" s="15">
        <v>11396.361008327756</v>
      </c>
      <c r="I171" s="15">
        <v>507816.14573676884</v>
      </c>
      <c r="J171" s="24">
        <v>4.9015449747709557E-2</v>
      </c>
      <c r="K171" s="20"/>
    </row>
    <row r="172" spans="1:11" x14ac:dyDescent="0.25">
      <c r="A172" s="28"/>
      <c r="B172" s="22" t="s">
        <v>26</v>
      </c>
      <c r="C172" s="15">
        <v>8615994.318781063</v>
      </c>
      <c r="D172" s="15">
        <v>8785132.8431778215</v>
      </c>
      <c r="E172" s="15">
        <v>8240739.5807975428</v>
      </c>
      <c r="F172" s="15">
        <v>4401672.0317855673</v>
      </c>
      <c r="G172" s="15">
        <v>365777.144232861</v>
      </c>
      <c r="H172" s="15">
        <v>9477.593750659169</v>
      </c>
      <c r="I172" s="15">
        <v>375254.73798352014</v>
      </c>
      <c r="J172" s="24">
        <v>4.3553271288206796E-2</v>
      </c>
      <c r="K172" s="20"/>
    </row>
    <row r="173" spans="1:11" x14ac:dyDescent="0.25">
      <c r="A173" s="28"/>
      <c r="B173" s="22" t="s">
        <v>27</v>
      </c>
      <c r="C173" s="15">
        <v>8817793.1841988545</v>
      </c>
      <c r="D173" s="15">
        <v>8592819.0381964669</v>
      </c>
      <c r="E173" s="15">
        <v>8396051.7989370413</v>
      </c>
      <c r="F173" s="263">
        <v>4204904.7925261399</v>
      </c>
      <c r="G173" s="15">
        <v>412041.81275919446</v>
      </c>
      <c r="H173" s="15">
        <v>9699.5725026187411</v>
      </c>
      <c r="I173" s="15">
        <v>421741.38526181318</v>
      </c>
      <c r="J173" s="24">
        <v>4.7828450549005558E-2</v>
      </c>
      <c r="K173" s="20"/>
    </row>
    <row r="174" spans="1:11" x14ac:dyDescent="0.25">
      <c r="A174" s="30"/>
      <c r="B174" s="22"/>
      <c r="C174" s="15"/>
      <c r="D174" s="15"/>
      <c r="E174" s="15"/>
      <c r="F174" s="15"/>
      <c r="G174" s="15"/>
      <c r="H174" s="15"/>
      <c r="I174" s="15"/>
      <c r="J174" s="23"/>
      <c r="K174" s="20"/>
    </row>
    <row r="175" spans="1:11" x14ac:dyDescent="0.25">
      <c r="A175" s="1" t="s">
        <v>10</v>
      </c>
      <c r="B175" s="22" t="s">
        <v>5</v>
      </c>
      <c r="C175" s="263">
        <v>119624759.69152738</v>
      </c>
      <c r="D175" s="263">
        <v>113898210.64065576</v>
      </c>
      <c r="E175" s="263">
        <v>113964410.73483787</v>
      </c>
      <c r="F175" s="15">
        <v>53570281.527878754</v>
      </c>
      <c r="G175" s="15">
        <v>5528761.7210288234</v>
      </c>
      <c r="H175" s="263">
        <v>131587.23566068013</v>
      </c>
      <c r="I175" s="15">
        <v>5660348.956689503</v>
      </c>
      <c r="J175" s="23">
        <v>4.731753669796844E-2</v>
      </c>
      <c r="K175" s="20"/>
    </row>
    <row r="176" spans="1:11" x14ac:dyDescent="0.25">
      <c r="A176" s="1"/>
      <c r="B176" s="22"/>
      <c r="C176" s="15"/>
      <c r="D176" s="15"/>
      <c r="E176" s="15"/>
      <c r="F176" s="15"/>
      <c r="G176" s="15"/>
      <c r="H176" s="15"/>
      <c r="I176" s="15"/>
      <c r="J176" s="23"/>
      <c r="K176" s="20"/>
    </row>
    <row r="177" spans="1:11" x14ac:dyDescent="0.25">
      <c r="A177" s="1"/>
      <c r="B177" s="22"/>
      <c r="C177" s="20"/>
      <c r="D177" s="15"/>
      <c r="E177" s="47"/>
      <c r="F177" s="15"/>
      <c r="G177" s="15"/>
      <c r="H177" s="15"/>
      <c r="I177" s="15"/>
      <c r="J177" s="23"/>
      <c r="K177" s="20"/>
    </row>
    <row r="178" spans="1:11" x14ac:dyDescent="0.25">
      <c r="A178" s="46">
        <v>2017</v>
      </c>
      <c r="B178" s="22" t="s">
        <v>16</v>
      </c>
      <c r="C178" s="15">
        <v>8847227.7248073239</v>
      </c>
      <c r="D178" s="15">
        <v>9004443.4064758159</v>
      </c>
      <c r="E178" s="15">
        <v>8400418.554427648</v>
      </c>
      <c r="F178" s="15">
        <v>3600879.9404779701</v>
      </c>
      <c r="G178" s="15">
        <v>437077.21988238784</v>
      </c>
      <c r="H178" s="15">
        <v>9731.9504972880568</v>
      </c>
      <c r="I178" s="15">
        <v>446809.17037967592</v>
      </c>
      <c r="J178" s="23">
        <v>5.0502731960525703E-2</v>
      </c>
      <c r="K178" s="20"/>
    </row>
    <row r="179" spans="1:11" x14ac:dyDescent="0.25">
      <c r="A179" s="28"/>
      <c r="B179" s="22" t="s">
        <v>17</v>
      </c>
      <c r="C179" s="15">
        <v>7987296.8638781561</v>
      </c>
      <c r="D179" s="15">
        <v>8066989.3147716671</v>
      </c>
      <c r="E179" s="15">
        <v>7586335.8645993294</v>
      </c>
      <c r="F179" s="15">
        <v>3120226.4903056324</v>
      </c>
      <c r="G179" s="15">
        <v>392174.97272856068</v>
      </c>
      <c r="H179" s="15">
        <v>8786.0265502659713</v>
      </c>
      <c r="I179" s="15">
        <v>400960.99927882664</v>
      </c>
      <c r="J179" s="23">
        <v>5.0199836829921435E-2</v>
      </c>
      <c r="K179" s="20"/>
    </row>
    <row r="180" spans="1:11" x14ac:dyDescent="0.25">
      <c r="A180" s="28"/>
      <c r="B180" s="22" t="s">
        <v>18</v>
      </c>
      <c r="C180" s="15">
        <v>8977158.7783935312</v>
      </c>
      <c r="D180" s="15">
        <v>8077662.2968024556</v>
      </c>
      <c r="E180" s="15">
        <v>8534625.5748316348</v>
      </c>
      <c r="F180" s="15">
        <v>3577189.7683348111</v>
      </c>
      <c r="G180" s="15">
        <v>432658.32890566357</v>
      </c>
      <c r="H180" s="15">
        <v>9874.8746562328852</v>
      </c>
      <c r="I180" s="15">
        <v>442533.20356189646</v>
      </c>
      <c r="J180" s="23">
        <v>4.9295463574399213E-2</v>
      </c>
      <c r="K180" s="20"/>
    </row>
    <row r="181" spans="1:11" x14ac:dyDescent="0.25">
      <c r="A181" s="28"/>
      <c r="B181" s="22" t="s">
        <v>19</v>
      </c>
      <c r="C181" s="15">
        <v>9245820.1920002718</v>
      </c>
      <c r="D181" s="15">
        <v>8354144.3900612835</v>
      </c>
      <c r="E181" s="15">
        <v>8823678.9120428804</v>
      </c>
      <c r="F181" s="15">
        <v>4046724.290316408</v>
      </c>
      <c r="G181" s="15">
        <v>411970.87774619099</v>
      </c>
      <c r="H181" s="15">
        <v>10170.4022112003</v>
      </c>
      <c r="I181" s="15">
        <v>422141.27995739132</v>
      </c>
      <c r="J181" s="23">
        <v>4.5657526448831344E-2</v>
      </c>
      <c r="K181" s="20"/>
    </row>
    <row r="182" spans="1:11" x14ac:dyDescent="0.25">
      <c r="A182" s="28"/>
      <c r="B182" s="22" t="s">
        <v>20</v>
      </c>
      <c r="C182" s="15">
        <v>10504682.402446391</v>
      </c>
      <c r="D182" s="15">
        <v>9413082.8616481759</v>
      </c>
      <c r="E182" s="15">
        <v>10046837.9065635</v>
      </c>
      <c r="F182" s="15">
        <v>4680479.3352317316</v>
      </c>
      <c r="G182" s="15">
        <v>446289.34524020011</v>
      </c>
      <c r="H182" s="15">
        <v>11555.150642691031</v>
      </c>
      <c r="I182" s="15">
        <v>457844.49588289112</v>
      </c>
      <c r="J182" s="23">
        <v>4.3584801362130249E-2</v>
      </c>
      <c r="K182" s="20"/>
    </row>
    <row r="183" spans="1:11" x14ac:dyDescent="0.25">
      <c r="A183" s="28"/>
      <c r="B183" s="22" t="s">
        <v>21</v>
      </c>
      <c r="C183" s="15">
        <v>10996325.515224205</v>
      </c>
      <c r="D183" s="15">
        <v>10271030.062331423</v>
      </c>
      <c r="E183" s="15">
        <v>10510455.877232447</v>
      </c>
      <c r="F183" s="15">
        <v>4919905.1501327567</v>
      </c>
      <c r="G183" s="15">
        <v>473773.67992501141</v>
      </c>
      <c r="H183" s="15">
        <v>12095.958066746627</v>
      </c>
      <c r="I183" s="15">
        <v>485869.63799175806</v>
      </c>
      <c r="J183" s="23">
        <v>4.4184726736133877E-2</v>
      </c>
      <c r="K183" s="20"/>
    </row>
    <row r="184" spans="1:11" x14ac:dyDescent="0.25">
      <c r="A184" s="28"/>
      <c r="B184" s="22" t="s">
        <v>22</v>
      </c>
      <c r="C184" s="15">
        <v>11750677.731709536</v>
      </c>
      <c r="D184" s="15">
        <v>10911212.908278324</v>
      </c>
      <c r="E184" s="15">
        <v>11203837.185002264</v>
      </c>
      <c r="F184" s="15">
        <v>5212529.4268566966</v>
      </c>
      <c r="G184" s="15">
        <v>533914.80120239209</v>
      </c>
      <c r="H184" s="15">
        <v>12925.745504880491</v>
      </c>
      <c r="I184" s="15">
        <v>546840.54670727253</v>
      </c>
      <c r="J184" s="23">
        <v>4.6536936778685353E-2</v>
      </c>
      <c r="K184" s="20"/>
    </row>
    <row r="185" spans="1:11" x14ac:dyDescent="0.25">
      <c r="A185" s="28"/>
      <c r="B185" s="22" t="s">
        <v>23</v>
      </c>
      <c r="C185" s="15">
        <v>11913188.210152347</v>
      </c>
      <c r="D185" s="15">
        <v>11064065.775401406</v>
      </c>
      <c r="E185" s="15">
        <v>11328411.520901611</v>
      </c>
      <c r="F185" s="15">
        <v>5476875.1723569008</v>
      </c>
      <c r="G185" s="15">
        <v>571672.18221956794</v>
      </c>
      <c r="H185" s="15">
        <v>13104.507031167583</v>
      </c>
      <c r="I185" s="15">
        <v>584776.68925073557</v>
      </c>
      <c r="J185" s="23">
        <v>4.908649799995541E-2</v>
      </c>
      <c r="K185" s="20"/>
    </row>
    <row r="186" spans="1:11" x14ac:dyDescent="0.25">
      <c r="A186" s="28"/>
      <c r="B186" s="22" t="s">
        <v>24</v>
      </c>
      <c r="C186" s="15">
        <v>10982746.776574139</v>
      </c>
      <c r="D186" s="15">
        <v>10809027.795223489</v>
      </c>
      <c r="E186" s="15">
        <v>10444735.732937852</v>
      </c>
      <c r="F186" s="15">
        <v>5112583.1100712651</v>
      </c>
      <c r="G186" s="15">
        <v>525930.02218205505</v>
      </c>
      <c r="H186" s="15">
        <v>12081.021454231553</v>
      </c>
      <c r="I186" s="15">
        <v>538011.04363628663</v>
      </c>
      <c r="J186" s="23">
        <v>4.8986929643488428E-2</v>
      </c>
      <c r="K186" s="20"/>
    </row>
    <row r="187" spans="1:11" x14ac:dyDescent="0.25">
      <c r="A187" s="28"/>
      <c r="B187" s="22" t="s">
        <v>25</v>
      </c>
      <c r="C187" s="15">
        <v>10297901.726722648</v>
      </c>
      <c r="D187" s="15">
        <v>9989465.920150239</v>
      </c>
      <c r="E187" s="15">
        <v>9793145.4421296231</v>
      </c>
      <c r="F187" s="15">
        <v>4916262.6320506474</v>
      </c>
      <c r="G187" s="15">
        <v>493428.59269363031</v>
      </c>
      <c r="H187" s="15">
        <v>11327.691899394913</v>
      </c>
      <c r="I187" s="15">
        <v>504756.28459302522</v>
      </c>
      <c r="J187" s="23">
        <v>4.9015449747709536E-2</v>
      </c>
      <c r="K187" s="20"/>
    </row>
    <row r="188" spans="1:11" x14ac:dyDescent="0.25">
      <c r="A188" s="28"/>
      <c r="B188" s="22" t="s">
        <v>26</v>
      </c>
      <c r="C188" s="15">
        <v>8563161.1414516345</v>
      </c>
      <c r="D188" s="15">
        <v>8731789.0633352734</v>
      </c>
      <c r="E188" s="15">
        <v>8190207.4611733612</v>
      </c>
      <c r="F188" s="41">
        <v>4374681.0298887352</v>
      </c>
      <c r="G188" s="15">
        <v>363534.20302267652</v>
      </c>
      <c r="H188" s="15">
        <v>9419.4772555967993</v>
      </c>
      <c r="I188" s="15">
        <v>372953.6802782733</v>
      </c>
      <c r="J188" s="23">
        <v>4.3553271288206762E-2</v>
      </c>
      <c r="K188" s="20"/>
    </row>
    <row r="189" spans="1:11" x14ac:dyDescent="0.25">
      <c r="A189" s="28"/>
      <c r="B189" s="22" t="s">
        <v>27</v>
      </c>
      <c r="C189" s="15">
        <v>8765716.2293519992</v>
      </c>
      <c r="D189" s="15">
        <v>8541075.5649215914</v>
      </c>
      <c r="E189" s="15">
        <v>8346465.6041498221</v>
      </c>
      <c r="F189" s="264">
        <v>4180071.0691169645</v>
      </c>
      <c r="G189" s="15">
        <v>409608.33734988992</v>
      </c>
      <c r="H189" s="15">
        <v>9642.2878522871997</v>
      </c>
      <c r="I189" s="15">
        <v>419250.62520217709</v>
      </c>
      <c r="J189" s="23">
        <v>4.7828450549005502E-2</v>
      </c>
      <c r="K189" s="20"/>
    </row>
    <row r="190" spans="1:11" x14ac:dyDescent="0.25">
      <c r="A190" s="30"/>
      <c r="B190" s="22"/>
      <c r="C190" s="15"/>
      <c r="D190" s="15"/>
      <c r="E190" s="15"/>
      <c r="F190" s="15"/>
      <c r="G190" s="15"/>
      <c r="H190" s="15"/>
      <c r="I190" s="15"/>
      <c r="J190" s="23"/>
      <c r="K190" s="20"/>
    </row>
    <row r="191" spans="1:11" x14ac:dyDescent="0.25">
      <c r="A191" s="1" t="s">
        <v>10</v>
      </c>
      <c r="B191" s="22" t="s">
        <v>5</v>
      </c>
      <c r="C191" s="263">
        <v>118831903.29271215</v>
      </c>
      <c r="D191" s="264">
        <v>113233989.35940114</v>
      </c>
      <c r="E191" s="264">
        <v>113209155.63599196</v>
      </c>
      <c r="F191" s="15">
        <v>53218407.415140517</v>
      </c>
      <c r="G191" s="15">
        <v>5492032.5630982267</v>
      </c>
      <c r="H191" s="264">
        <v>130715.09362198341</v>
      </c>
      <c r="I191" s="15">
        <v>5622747.6567202099</v>
      </c>
      <c r="J191" s="23">
        <v>4.7316818976382138E-2</v>
      </c>
      <c r="K191" s="20"/>
    </row>
    <row r="192" spans="1:11" x14ac:dyDescent="0.25">
      <c r="A192" s="1"/>
      <c r="B192" s="22"/>
      <c r="C192" s="15"/>
      <c r="D192" s="15"/>
      <c r="E192" s="15"/>
      <c r="F192" s="15"/>
      <c r="G192" s="15"/>
      <c r="H192" s="15"/>
      <c r="I192" s="15"/>
      <c r="J192" s="23"/>
      <c r="K192" s="20"/>
    </row>
    <row r="193" spans="1:11" x14ac:dyDescent="0.25">
      <c r="A193" s="1"/>
      <c r="B193" s="22"/>
      <c r="C193" s="20"/>
      <c r="D193" s="15"/>
      <c r="E193" s="47"/>
      <c r="F193" s="15"/>
      <c r="G193" s="15"/>
      <c r="H193" s="15"/>
      <c r="I193" s="15"/>
      <c r="J193" s="23"/>
      <c r="K193" s="20"/>
    </row>
    <row r="194" spans="1:11" x14ac:dyDescent="0.25">
      <c r="A194" s="46">
        <v>2018</v>
      </c>
      <c r="B194" s="22" t="s">
        <v>16</v>
      </c>
      <c r="C194" s="15">
        <v>8870942.0426849313</v>
      </c>
      <c r="D194" s="15">
        <v>8992474.4795766175</v>
      </c>
      <c r="E194" s="15">
        <v>8422935.2344658561</v>
      </c>
      <c r="F194" s="15">
        <v>3610531.8240062031</v>
      </c>
      <c r="G194" s="15">
        <v>438248.77197212179</v>
      </c>
      <c r="H194" s="15">
        <v>9758.0362469534248</v>
      </c>
      <c r="I194" s="15">
        <v>448006.8082190752</v>
      </c>
      <c r="J194" s="23">
        <v>5.0502731960525675E-2</v>
      </c>
      <c r="K194" s="20"/>
    </row>
    <row r="195" spans="1:11" x14ac:dyDescent="0.25">
      <c r="A195" s="28"/>
      <c r="B195" s="22" t="s">
        <v>17</v>
      </c>
      <c r="C195" s="15">
        <v>8017769.4211006192</v>
      </c>
      <c r="D195" s="15">
        <v>8093679.9757222626</v>
      </c>
      <c r="E195" s="15">
        <v>7615278.7044214346</v>
      </c>
      <c r="F195" s="15">
        <v>3132130.5527053759</v>
      </c>
      <c r="G195" s="15">
        <v>393671.17031597404</v>
      </c>
      <c r="H195" s="15">
        <v>8819.5463632106821</v>
      </c>
      <c r="I195" s="15">
        <v>402490.7166791847</v>
      </c>
      <c r="J195" s="23">
        <v>5.0199836829921428E-2</v>
      </c>
      <c r="K195" s="20"/>
    </row>
    <row r="196" spans="1:11" x14ac:dyDescent="0.25">
      <c r="A196" s="28"/>
      <c r="B196" s="22" t="s">
        <v>18</v>
      </c>
      <c r="C196" s="15">
        <v>9035659.8035288677</v>
      </c>
      <c r="D196" s="15">
        <v>8121872.2461628616</v>
      </c>
      <c r="E196" s="15">
        <v>8590242.7648133487</v>
      </c>
      <c r="F196" s="15">
        <v>3600501.0713558625</v>
      </c>
      <c r="G196" s="15">
        <v>435477.81293163728</v>
      </c>
      <c r="H196" s="15">
        <v>9939.225783881755</v>
      </c>
      <c r="I196" s="15">
        <v>445417.03871551901</v>
      </c>
      <c r="J196" s="23">
        <v>4.9295463574399054E-2</v>
      </c>
      <c r="K196" s="20"/>
    </row>
    <row r="197" spans="1:11" x14ac:dyDescent="0.25">
      <c r="A197" s="28"/>
      <c r="B197" s="22" t="s">
        <v>19</v>
      </c>
      <c r="C197" s="15">
        <v>9319909.8209983576</v>
      </c>
      <c r="D197" s="15">
        <v>8415734.9142130502</v>
      </c>
      <c r="E197" s="15">
        <v>8894385.7918454017</v>
      </c>
      <c r="F197" s="15">
        <v>4079151.9489882151</v>
      </c>
      <c r="G197" s="15">
        <v>415272.12834985764</v>
      </c>
      <c r="H197" s="15">
        <v>10251.900803098193</v>
      </c>
      <c r="I197" s="15">
        <v>425524.02915295586</v>
      </c>
      <c r="J197" s="23">
        <v>4.5657526448831379E-2</v>
      </c>
      <c r="K197" s="20"/>
    </row>
    <row r="198" spans="1:11" x14ac:dyDescent="0.25">
      <c r="A198" s="28"/>
      <c r="B198" s="22" t="s">
        <v>20</v>
      </c>
      <c r="C198" s="15">
        <v>10579453.238535425</v>
      </c>
      <c r="D198" s="15">
        <v>9483707.4977972433</v>
      </c>
      <c r="E198" s="15">
        <v>10118349.870613912</v>
      </c>
      <c r="F198" s="15">
        <v>4713794.3218048839</v>
      </c>
      <c r="G198" s="15">
        <v>449465.96935912361</v>
      </c>
      <c r="H198" s="15">
        <v>11637.398562388968</v>
      </c>
      <c r="I198" s="15">
        <v>461103.36792151257</v>
      </c>
      <c r="J198" s="23">
        <v>4.3584801362130297E-2</v>
      </c>
      <c r="K198" s="20"/>
    </row>
    <row r="199" spans="1:11" x14ac:dyDescent="0.25">
      <c r="A199" s="28"/>
      <c r="B199" s="22" t="s">
        <v>21</v>
      </c>
      <c r="C199" s="15">
        <v>11066887.993827291</v>
      </c>
      <c r="D199" s="15">
        <v>10340219.133889988</v>
      </c>
      <c r="E199" s="15">
        <v>10577900.57200063</v>
      </c>
      <c r="F199" s="15">
        <v>4951475.759915526</v>
      </c>
      <c r="G199" s="15">
        <v>476813.84503345063</v>
      </c>
      <c r="H199" s="15">
        <v>12173.576793210021</v>
      </c>
      <c r="I199" s="15">
        <v>488987.42182666063</v>
      </c>
      <c r="J199" s="23">
        <v>4.418472673613396E-2</v>
      </c>
      <c r="K199" s="20"/>
    </row>
    <row r="200" spans="1:11" x14ac:dyDescent="0.25">
      <c r="A200" s="28"/>
      <c r="B200" s="22" t="s">
        <v>22</v>
      </c>
      <c r="C200" s="15">
        <v>11819273.561484005</v>
      </c>
      <c r="D200" s="15">
        <v>10977758.413678829</v>
      </c>
      <c r="E200" s="15">
        <v>11269240.774983237</v>
      </c>
      <c r="F200" s="15">
        <v>5242958.121219933</v>
      </c>
      <c r="G200" s="15">
        <v>537031.5855831363</v>
      </c>
      <c r="H200" s="15">
        <v>13001.200917632406</v>
      </c>
      <c r="I200" s="15">
        <v>550032.78650076874</v>
      </c>
      <c r="J200" s="23">
        <v>4.6536936778685381E-2</v>
      </c>
      <c r="K200" s="20"/>
    </row>
    <row r="201" spans="1:11" x14ac:dyDescent="0.25">
      <c r="A201" s="28"/>
      <c r="B201" s="22" t="s">
        <v>23</v>
      </c>
      <c r="C201" s="15">
        <v>11981913.503804933</v>
      </c>
      <c r="D201" s="15">
        <v>11128251.055053022</v>
      </c>
      <c r="E201" s="15">
        <v>11393763.330564773</v>
      </c>
      <c r="F201" s="15">
        <v>5508470.3967316849</v>
      </c>
      <c r="G201" s="15">
        <v>574970.06838597509</v>
      </c>
      <c r="H201" s="15">
        <v>13180.104854185427</v>
      </c>
      <c r="I201" s="15">
        <v>588150.17324016057</v>
      </c>
      <c r="J201" s="23">
        <v>4.9086497999955493E-2</v>
      </c>
      <c r="K201" s="20"/>
    </row>
    <row r="202" spans="1:11" x14ac:dyDescent="0.25">
      <c r="A202" s="28"/>
      <c r="B202" s="22" t="s">
        <v>24</v>
      </c>
      <c r="C202" s="15">
        <v>11045420.731613673</v>
      </c>
      <c r="D202" s="15">
        <v>10871051.39061947</v>
      </c>
      <c r="E202" s="15">
        <v>10504339.483351385</v>
      </c>
      <c r="F202" s="15">
        <v>5141758.4894635994</v>
      </c>
      <c r="G202" s="15">
        <v>528931.28545751306</v>
      </c>
      <c r="H202" s="15">
        <v>12149.962804775041</v>
      </c>
      <c r="I202" s="15">
        <v>541081.24826228805</v>
      </c>
      <c r="J202" s="23">
        <v>4.8986929643488476E-2</v>
      </c>
      <c r="K202" s="20"/>
    </row>
    <row r="203" spans="1:11" x14ac:dyDescent="0.25">
      <c r="A203" s="28"/>
      <c r="B203" s="22" t="s">
        <v>25</v>
      </c>
      <c r="C203" s="15">
        <v>10362644.818800356</v>
      </c>
      <c r="D203" s="15">
        <v>10049302.348871272</v>
      </c>
      <c r="E203" s="15">
        <v>9854715.1224310845</v>
      </c>
      <c r="F203" s="15">
        <v>4947171.2630234109</v>
      </c>
      <c r="G203" s="15">
        <v>496530.78706859134</v>
      </c>
      <c r="H203" s="15">
        <v>11398.909300680392</v>
      </c>
      <c r="I203" s="15">
        <v>507929.69636927173</v>
      </c>
      <c r="J203" s="23">
        <v>4.9015449747709564E-2</v>
      </c>
      <c r="K203" s="20"/>
    </row>
    <row r="204" spans="1:11" x14ac:dyDescent="0.25">
      <c r="A204" s="28"/>
      <c r="B204" s="22" t="s">
        <v>26</v>
      </c>
      <c r="C204" s="15">
        <v>8625899.3691300042</v>
      </c>
      <c r="D204" s="15">
        <v>8790652.2501086984</v>
      </c>
      <c r="E204" s="15">
        <v>8250213.233801513</v>
      </c>
      <c r="F204" s="15">
        <v>4406732.2467162255</v>
      </c>
      <c r="G204" s="15">
        <v>366197.6460224482</v>
      </c>
      <c r="H204" s="15">
        <v>9488.4893060430059</v>
      </c>
      <c r="I204" s="15">
        <v>375686.13532849122</v>
      </c>
      <c r="J204" s="23">
        <v>4.3553271288206831E-2</v>
      </c>
      <c r="K204" s="20"/>
    </row>
    <row r="205" spans="1:11" x14ac:dyDescent="0.25">
      <c r="A205" s="28"/>
      <c r="B205" s="22" t="s">
        <v>27</v>
      </c>
      <c r="C205" s="15">
        <v>8837189.9807034936</v>
      </c>
      <c r="D205" s="15">
        <v>8607098.6602856051</v>
      </c>
      <c r="E205" s="15">
        <v>8414520.8767192494</v>
      </c>
      <c r="F205" s="264">
        <v>4214154.4631498698</v>
      </c>
      <c r="G205" s="15">
        <v>412948.1950054703</v>
      </c>
      <c r="H205" s="15">
        <v>9720.908978773843</v>
      </c>
      <c r="I205" s="15">
        <v>422669.10398424417</v>
      </c>
      <c r="J205" s="23">
        <v>4.782845054900553E-2</v>
      </c>
      <c r="K205" s="20"/>
    </row>
    <row r="206" spans="1:11" x14ac:dyDescent="0.25">
      <c r="A206" s="30"/>
      <c r="B206" s="22"/>
      <c r="C206" s="15"/>
      <c r="D206" s="15"/>
      <c r="E206" s="15"/>
      <c r="F206" s="15"/>
      <c r="G206" s="15"/>
      <c r="H206" s="15"/>
      <c r="I206" s="15"/>
      <c r="J206" s="23"/>
      <c r="K206" s="20"/>
    </row>
    <row r="207" spans="1:11" x14ac:dyDescent="0.25">
      <c r="A207" s="1" t="s">
        <v>10</v>
      </c>
      <c r="B207" s="22" t="s">
        <v>5</v>
      </c>
      <c r="C207" s="263">
        <v>119562964.28621197</v>
      </c>
      <c r="D207" s="264">
        <v>113871802.36597894</v>
      </c>
      <c r="E207" s="264">
        <v>113905885.76001182</v>
      </c>
      <c r="F207" s="15">
        <v>53548830.459080786</v>
      </c>
      <c r="G207" s="15">
        <v>5525559.2654852988</v>
      </c>
      <c r="H207" s="264">
        <v>131519.26071483316</v>
      </c>
      <c r="I207" s="15">
        <v>5657078.5262001324</v>
      </c>
      <c r="J207" s="23">
        <v>4.7314639277913156E-2</v>
      </c>
      <c r="K207" s="20"/>
    </row>
    <row r="208" spans="1:11" x14ac:dyDescent="0.25">
      <c r="A208" s="1"/>
      <c r="B208" s="22"/>
      <c r="C208" s="15"/>
      <c r="D208" s="15"/>
      <c r="E208" s="15"/>
      <c r="F208" s="15"/>
      <c r="G208" s="15"/>
      <c r="H208" s="15"/>
      <c r="I208" s="15"/>
      <c r="J208" s="23"/>
      <c r="K208" s="20"/>
    </row>
    <row r="209" spans="1:11" x14ac:dyDescent="0.25">
      <c r="A209" s="1"/>
      <c r="B209" s="22"/>
      <c r="C209" s="20"/>
      <c r="D209" s="15"/>
      <c r="E209" s="47"/>
      <c r="F209" s="15"/>
      <c r="G209" s="15"/>
      <c r="H209" s="15"/>
      <c r="I209" s="15"/>
      <c r="J209" s="23"/>
      <c r="K209" s="20"/>
    </row>
    <row r="210" spans="1:11" x14ac:dyDescent="0.25">
      <c r="A210" s="46">
        <v>2019</v>
      </c>
      <c r="B210" s="22" t="s">
        <v>16</v>
      </c>
      <c r="C210" s="15">
        <v>8942566.1930922251</v>
      </c>
      <c r="D210" s="15">
        <v>9065413.3079064433</v>
      </c>
      <c r="E210" s="15">
        <v>8490942.1696032304</v>
      </c>
      <c r="F210" s="15">
        <v>3639683.3248466565</v>
      </c>
      <c r="G210" s="15">
        <v>441787.20067659323</v>
      </c>
      <c r="H210" s="15">
        <v>9836.8228124014477</v>
      </c>
      <c r="I210" s="15">
        <v>451624.02348899469</v>
      </c>
      <c r="J210" s="23">
        <v>5.0502731960525626E-2</v>
      </c>
      <c r="K210" s="20"/>
    </row>
    <row r="211" spans="1:11" x14ac:dyDescent="0.25">
      <c r="A211" s="28"/>
      <c r="B211" s="22" t="s">
        <v>17</v>
      </c>
      <c r="C211" s="15">
        <v>8075362.6544972556</v>
      </c>
      <c r="D211" s="15">
        <v>8155034.8219437841</v>
      </c>
      <c r="E211" s="15">
        <v>7669980.7668990521</v>
      </c>
      <c r="F211" s="15">
        <v>3154629.269801924</v>
      </c>
      <c r="G211" s="15">
        <v>396498.98867825652</v>
      </c>
      <c r="H211" s="15">
        <v>8882.8989199469816</v>
      </c>
      <c r="I211" s="15">
        <v>405381.8875982035</v>
      </c>
      <c r="J211" s="23">
        <v>5.0199836829921442E-2</v>
      </c>
      <c r="K211" s="20"/>
    </row>
    <row r="212" spans="1:11" x14ac:dyDescent="0.25">
      <c r="A212" s="28"/>
      <c r="B212" s="22" t="s">
        <v>18</v>
      </c>
      <c r="C212" s="15">
        <v>9100368.4495274033</v>
      </c>
      <c r="D212" s="15">
        <v>8180104.8704545405</v>
      </c>
      <c r="E212" s="15">
        <v>8651761.568110114</v>
      </c>
      <c r="F212" s="15">
        <v>3626285.967457498</v>
      </c>
      <c r="G212" s="15">
        <v>438596.47612280922</v>
      </c>
      <c r="H212" s="15">
        <v>10010.405294480144</v>
      </c>
      <c r="I212" s="15">
        <v>448606.88141728938</v>
      </c>
      <c r="J212" s="23">
        <v>4.9295463574399151E-2</v>
      </c>
      <c r="K212" s="20"/>
    </row>
    <row r="213" spans="1:11" x14ac:dyDescent="0.25">
      <c r="A213" s="28"/>
      <c r="B213" s="22" t="s">
        <v>19</v>
      </c>
      <c r="C213" s="15">
        <v>9379119.9374312516</v>
      </c>
      <c r="D213" s="15">
        <v>8472111.3677399289</v>
      </c>
      <c r="E213" s="15">
        <v>8950892.5208212212</v>
      </c>
      <c r="F213" s="15">
        <v>4105067.1205387898</v>
      </c>
      <c r="G213" s="15">
        <v>417910.38467885606</v>
      </c>
      <c r="H213" s="15">
        <v>10317.031931174377</v>
      </c>
      <c r="I213" s="15">
        <v>428227.41661003046</v>
      </c>
      <c r="J213" s="23">
        <v>4.5657526448831524E-2</v>
      </c>
      <c r="K213" s="20"/>
    </row>
    <row r="214" spans="1:11" x14ac:dyDescent="0.25">
      <c r="A214" s="28"/>
      <c r="B214" s="22" t="s">
        <v>20</v>
      </c>
      <c r="C214" s="15">
        <v>10639385.289957296</v>
      </c>
      <c r="D214" s="15">
        <v>9540239.194962183</v>
      </c>
      <c r="E214" s="15">
        <v>10175669.795479337</v>
      </c>
      <c r="F214" s="15">
        <v>4740497.7210559435</v>
      </c>
      <c r="G214" s="15">
        <v>452012.17065900634</v>
      </c>
      <c r="H214" s="15">
        <v>11703.323818953026</v>
      </c>
      <c r="I214" s="15">
        <v>463715.49447795935</v>
      </c>
      <c r="J214" s="23">
        <v>4.3584801362130256E-2</v>
      </c>
      <c r="K214" s="20"/>
    </row>
    <row r="215" spans="1:11" x14ac:dyDescent="0.25">
      <c r="A215" s="28"/>
      <c r="B215" s="22" t="s">
        <v>21</v>
      </c>
      <c r="C215" s="15">
        <v>11123540.745462991</v>
      </c>
      <c r="D215" s="15">
        <v>10395724.889110837</v>
      </c>
      <c r="E215" s="15">
        <v>10632050.137286458</v>
      </c>
      <c r="F215" s="15">
        <v>4976822.9692315636</v>
      </c>
      <c r="G215" s="15">
        <v>479254.71335652383</v>
      </c>
      <c r="H215" s="15">
        <v>12235.894820009291</v>
      </c>
      <c r="I215" s="15">
        <v>491490.60817653313</v>
      </c>
      <c r="J215" s="23">
        <v>4.418472673613387E-2</v>
      </c>
      <c r="K215" s="20"/>
    </row>
    <row r="216" spans="1:11" x14ac:dyDescent="0.25">
      <c r="A216" s="28"/>
      <c r="B216" s="22" t="s">
        <v>22</v>
      </c>
      <c r="C216" s="15">
        <v>11875449.92467376</v>
      </c>
      <c r="D216" s="15">
        <v>11031748.216068028</v>
      </c>
      <c r="E216" s="15">
        <v>11322802.862310775</v>
      </c>
      <c r="F216" s="15">
        <v>5267877.6154743116</v>
      </c>
      <c r="G216" s="15">
        <v>539584.06744584453</v>
      </c>
      <c r="H216" s="15">
        <v>13062.994917141137</v>
      </c>
      <c r="I216" s="15">
        <v>552647.06236298569</v>
      </c>
      <c r="J216" s="23">
        <v>4.6536936778685284E-2</v>
      </c>
      <c r="K216" s="20"/>
    </row>
    <row r="217" spans="1:11" x14ac:dyDescent="0.25">
      <c r="A217" s="28"/>
      <c r="B217" s="22" t="s">
        <v>23</v>
      </c>
      <c r="C217" s="15">
        <v>12039816.640508931</v>
      </c>
      <c r="D217" s="15">
        <v>11181611.492499202</v>
      </c>
      <c r="E217" s="15">
        <v>11448824.205064759</v>
      </c>
      <c r="F217" s="15">
        <v>5535090.3280398678</v>
      </c>
      <c r="G217" s="15">
        <v>577748.63713961269</v>
      </c>
      <c r="H217" s="15">
        <v>13243.798304559825</v>
      </c>
      <c r="I217" s="15">
        <v>590992.43544417247</v>
      </c>
      <c r="J217" s="23">
        <v>4.9086497999955493E-2</v>
      </c>
      <c r="K217" s="20"/>
    </row>
    <row r="218" spans="1:11" x14ac:dyDescent="0.25">
      <c r="A218" s="28"/>
      <c r="B218" s="22" t="s">
        <v>24</v>
      </c>
      <c r="C218" s="15">
        <v>11099342.819317812</v>
      </c>
      <c r="D218" s="15">
        <v>10923850.638198093</v>
      </c>
      <c r="E218" s="15">
        <v>10555620.093538933</v>
      </c>
      <c r="F218" s="15">
        <v>5166859.7833807077</v>
      </c>
      <c r="G218" s="15">
        <v>531513.44867763005</v>
      </c>
      <c r="H218" s="15">
        <v>12209.277101249594</v>
      </c>
      <c r="I218" s="15">
        <v>543722.7257788796</v>
      </c>
      <c r="J218" s="23">
        <v>4.8986929643488379E-2</v>
      </c>
      <c r="K218" s="20"/>
    </row>
    <row r="219" spans="1:11" x14ac:dyDescent="0.25">
      <c r="A219" s="28"/>
      <c r="B219" s="22" t="s">
        <v>25</v>
      </c>
      <c r="C219" s="15">
        <v>10419902.568966189</v>
      </c>
      <c r="D219" s="15">
        <v>10101519.782069741</v>
      </c>
      <c r="E219" s="15">
        <v>9909166.3582209982</v>
      </c>
      <c r="F219" s="15">
        <v>4974506.3595319651</v>
      </c>
      <c r="G219" s="15">
        <v>499274.3179193284</v>
      </c>
      <c r="H219" s="15">
        <v>11461.892825862809</v>
      </c>
      <c r="I219" s="15">
        <v>510736.2107451912</v>
      </c>
      <c r="J219" s="23">
        <v>4.901544974770948E-2</v>
      </c>
      <c r="K219" s="20"/>
    </row>
    <row r="220" spans="1:11" x14ac:dyDescent="0.25">
      <c r="A220" s="28"/>
      <c r="B220" s="22" t="s">
        <v>26</v>
      </c>
      <c r="C220" s="15">
        <v>8681518.2553706579</v>
      </c>
      <c r="D220" s="15">
        <v>8842769.7052607872</v>
      </c>
      <c r="E220" s="15">
        <v>8303409.73560098</v>
      </c>
      <c r="F220" s="15">
        <v>4435146.3898721579</v>
      </c>
      <c r="G220" s="15">
        <v>368558.84968877019</v>
      </c>
      <c r="H220" s="15">
        <v>9549.6700809077247</v>
      </c>
      <c r="I220" s="15">
        <v>378108.51976967789</v>
      </c>
      <c r="J220" s="23">
        <v>4.3553271288206782E-2</v>
      </c>
      <c r="K220" s="20"/>
    </row>
    <row r="221" spans="1:11" x14ac:dyDescent="0.25">
      <c r="A221" s="28"/>
      <c r="B221" s="22" t="s">
        <v>27</v>
      </c>
      <c r="C221" s="15">
        <v>8900710.5370925292</v>
      </c>
      <c r="D221" s="15">
        <v>8665704.4833997972</v>
      </c>
      <c r="E221" s="15">
        <v>8475003.3433181867</v>
      </c>
      <c r="F221" s="263">
        <v>4244445.2497905474</v>
      </c>
      <c r="G221" s="15">
        <v>415916.41218354076</v>
      </c>
      <c r="H221" s="15">
        <v>9790.7815908017819</v>
      </c>
      <c r="I221" s="15">
        <v>425707.19377434254</v>
      </c>
      <c r="J221" s="23">
        <v>4.7828450549005537E-2</v>
      </c>
      <c r="K221" s="20"/>
    </row>
    <row r="222" spans="1:11" x14ac:dyDescent="0.25">
      <c r="A222" s="30"/>
      <c r="B222" s="22"/>
      <c r="C222" s="15"/>
      <c r="D222" s="15"/>
      <c r="E222" s="15"/>
      <c r="F222" s="15"/>
      <c r="G222" s="15"/>
      <c r="H222" s="15"/>
      <c r="I222" s="15"/>
      <c r="J222" s="23"/>
      <c r="K222" s="20"/>
    </row>
    <row r="223" spans="1:11" x14ac:dyDescent="0.25">
      <c r="A223" s="1" t="s">
        <v>10</v>
      </c>
      <c r="B223" s="22" t="s">
        <v>5</v>
      </c>
      <c r="C223" s="263">
        <v>120277084.01589832</v>
      </c>
      <c r="D223" s="263">
        <v>114555832.76961336</v>
      </c>
      <c r="E223" s="263">
        <v>114586123.55625406</v>
      </c>
      <c r="F223" s="15">
        <v>53866912.099021934</v>
      </c>
      <c r="G223" s="15">
        <v>5558655.6672267728</v>
      </c>
      <c r="H223" s="263">
        <v>132304.79241748815</v>
      </c>
      <c r="I223" s="15">
        <v>5690960.4596442599</v>
      </c>
      <c r="J223" s="23">
        <v>4.7315417614314827E-2</v>
      </c>
      <c r="K223" s="20"/>
    </row>
    <row r="224" spans="1:11" x14ac:dyDescent="0.25">
      <c r="A224" s="1"/>
      <c r="B224" s="22"/>
      <c r="C224" s="15"/>
      <c r="D224" s="15"/>
      <c r="E224" s="15"/>
      <c r="F224" s="15"/>
      <c r="G224" s="15"/>
      <c r="H224" s="15"/>
      <c r="I224" s="15"/>
      <c r="J224" s="23"/>
      <c r="K224" s="20"/>
    </row>
    <row r="225" spans="1:11" x14ac:dyDescent="0.25">
      <c r="A225" s="1"/>
      <c r="B225" s="22"/>
      <c r="C225" s="15"/>
      <c r="D225" s="15"/>
      <c r="E225" s="47"/>
      <c r="F225" s="15"/>
      <c r="G225" s="15"/>
      <c r="H225" s="15"/>
      <c r="I225" s="15"/>
      <c r="J225" s="23"/>
      <c r="K225" s="20"/>
    </row>
    <row r="226" spans="1:11" x14ac:dyDescent="0.25">
      <c r="A226" s="1">
        <v>2020</v>
      </c>
      <c r="B226" s="22" t="s">
        <v>16</v>
      </c>
      <c r="C226" s="15">
        <v>9016209.2198111173</v>
      </c>
      <c r="D226" s="15">
        <v>9135654.7504338659</v>
      </c>
      <c r="E226" s="15">
        <v>8560866.0222829767</v>
      </c>
      <c r="F226" s="15">
        <v>3669656.5216396572</v>
      </c>
      <c r="G226" s="15">
        <v>445425.36738634837</v>
      </c>
      <c r="H226" s="15">
        <v>9917.8301417922303</v>
      </c>
      <c r="I226" s="15">
        <v>455343.19752814062</v>
      </c>
      <c r="J226" s="23">
        <v>5.0502731960525613E-2</v>
      </c>
      <c r="K226" s="20"/>
    </row>
    <row r="227" spans="1:11" x14ac:dyDescent="0.25">
      <c r="A227" s="28"/>
      <c r="B227" s="22" t="s">
        <v>17</v>
      </c>
      <c r="C227" s="15">
        <v>8363012.3992034607</v>
      </c>
      <c r="D227" s="15">
        <v>8345847.8176373886</v>
      </c>
      <c r="E227" s="15">
        <v>7943190.5413568374</v>
      </c>
      <c r="F227" s="15">
        <v>3266999.2453591069</v>
      </c>
      <c r="G227" s="15">
        <v>410622.54420749948</v>
      </c>
      <c r="H227" s="15">
        <v>9199.3136391238077</v>
      </c>
      <c r="I227" s="15">
        <v>419821.85784662329</v>
      </c>
      <c r="J227" s="23">
        <v>5.0199836829921407E-2</v>
      </c>
      <c r="K227" s="20"/>
    </row>
    <row r="228" spans="1:11" x14ac:dyDescent="0.25">
      <c r="A228" s="28"/>
      <c r="B228" s="22" t="s">
        <v>18</v>
      </c>
      <c r="C228" s="15">
        <v>9188430.1405205373</v>
      </c>
      <c r="D228" s="15">
        <v>8341104.9516929034</v>
      </c>
      <c r="E228" s="15">
        <v>8735482.2172225956</v>
      </c>
      <c r="F228" s="15">
        <v>3661376.5108887986</v>
      </c>
      <c r="G228" s="15">
        <v>442840.6501433691</v>
      </c>
      <c r="H228" s="15">
        <v>10107.273154572591</v>
      </c>
      <c r="I228" s="15">
        <v>452947.92329794168</v>
      </c>
      <c r="J228" s="23">
        <v>4.9295463574399179E-2</v>
      </c>
      <c r="K228" s="20"/>
    </row>
    <row r="229" spans="1:11" x14ac:dyDescent="0.25">
      <c r="A229" s="28"/>
      <c r="B229" s="22" t="s">
        <v>19</v>
      </c>
      <c r="C229" s="15">
        <v>9473915.7985130083</v>
      </c>
      <c r="D229" s="15">
        <v>8556179.2346873041</v>
      </c>
      <c r="E229" s="15">
        <v>9041360.2373683993</v>
      </c>
      <c r="F229" s="15">
        <v>4146557.5135698933</v>
      </c>
      <c r="G229" s="15">
        <v>422134.25376624468</v>
      </c>
      <c r="H229" s="15">
        <v>10421.30737836431</v>
      </c>
      <c r="I229" s="15">
        <v>432555.561144609</v>
      </c>
      <c r="J229" s="23">
        <v>4.5657526448831365E-2</v>
      </c>
      <c r="K229" s="20"/>
    </row>
    <row r="230" spans="1:11" x14ac:dyDescent="0.25">
      <c r="A230" s="28"/>
      <c r="B230" s="22" t="s">
        <v>20</v>
      </c>
      <c r="C230" s="15">
        <v>10738660.767993974</v>
      </c>
      <c r="D230" s="15">
        <v>9632444.8587720692</v>
      </c>
      <c r="E230" s="15">
        <v>10270618.371525655</v>
      </c>
      <c r="F230" s="15">
        <v>4784731.0263234796</v>
      </c>
      <c r="G230" s="15">
        <v>456229.86962352565</v>
      </c>
      <c r="H230" s="15">
        <v>11812.526844793372</v>
      </c>
      <c r="I230" s="15">
        <v>468042.396468319</v>
      </c>
      <c r="J230" s="23">
        <v>4.3584801362130304E-2</v>
      </c>
      <c r="K230" s="20"/>
    </row>
    <row r="231" spans="1:11" x14ac:dyDescent="0.25">
      <c r="A231" s="28"/>
      <c r="B231" s="22" t="s">
        <v>21</v>
      </c>
      <c r="C231" s="15">
        <v>11221913.331703998</v>
      </c>
      <c r="D231" s="15">
        <v>10489970.985721713</v>
      </c>
      <c r="E231" s="15">
        <v>10726076.157686079</v>
      </c>
      <c r="F231" s="15">
        <v>5020836.1982878465</v>
      </c>
      <c r="G231" s="15">
        <v>483493.06935304485</v>
      </c>
      <c r="H231" s="15">
        <v>12344.1046648744</v>
      </c>
      <c r="I231" s="15">
        <v>495837.17401791923</v>
      </c>
      <c r="J231" s="23">
        <v>4.4184726736133911E-2</v>
      </c>
      <c r="K231" s="20"/>
    </row>
    <row r="232" spans="1:11" x14ac:dyDescent="0.25">
      <c r="A232" s="28"/>
      <c r="B232" s="22" t="s">
        <v>22</v>
      </c>
      <c r="C232" s="15">
        <v>11974215.79791737</v>
      </c>
      <c r="D232" s="15">
        <v>11126119.114368156</v>
      </c>
      <c r="E232" s="15">
        <v>11416972.474355355</v>
      </c>
      <c r="F232" s="15">
        <v>5311689.5582750449</v>
      </c>
      <c r="G232" s="15">
        <v>544071.6861843057</v>
      </c>
      <c r="H232" s="15">
        <v>13171.637377709107</v>
      </c>
      <c r="I232" s="15">
        <v>557243.32356201485</v>
      </c>
      <c r="J232" s="23">
        <v>4.6536936778685256E-2</v>
      </c>
      <c r="K232" s="20"/>
    </row>
    <row r="233" spans="1:11" x14ac:dyDescent="0.25">
      <c r="A233" s="28"/>
      <c r="B233" s="22" t="s">
        <v>23</v>
      </c>
      <c r="C233" s="15">
        <v>12139256.225166311</v>
      </c>
      <c r="D233" s="15">
        <v>11274266.308747616</v>
      </c>
      <c r="E233" s="15">
        <v>11543382.648748739</v>
      </c>
      <c r="F233" s="15">
        <v>5580805.8982761689</v>
      </c>
      <c r="G233" s="15">
        <v>582520.39456988988</v>
      </c>
      <c r="H233" s="15">
        <v>13353.181847682943</v>
      </c>
      <c r="I233" s="15">
        <v>595873.5764175728</v>
      </c>
      <c r="J233" s="23">
        <v>4.9086497999955445E-2</v>
      </c>
      <c r="K233" s="20"/>
    </row>
    <row r="234" spans="1:11" x14ac:dyDescent="0.25">
      <c r="A234" s="28"/>
      <c r="B234" s="22" t="s">
        <v>24</v>
      </c>
      <c r="C234" s="15">
        <v>11192684.909358686</v>
      </c>
      <c r="D234" s="15">
        <v>11014884.040153585</v>
      </c>
      <c r="E234" s="15">
        <v>10644389.641182197</v>
      </c>
      <c r="F234" s="15">
        <v>5210311.4993047807</v>
      </c>
      <c r="G234" s="15">
        <v>535983.31477619405</v>
      </c>
      <c r="H234" s="15">
        <v>12311.953400294555</v>
      </c>
      <c r="I234" s="15">
        <v>548295.26817648858</v>
      </c>
      <c r="J234" s="23">
        <v>4.8986929643488428E-2</v>
      </c>
      <c r="K234" s="20"/>
    </row>
    <row r="235" spans="1:11" x14ac:dyDescent="0.25">
      <c r="A235" s="28"/>
      <c r="B235" s="22" t="s">
        <v>25</v>
      </c>
      <c r="C235" s="15">
        <v>10513055.246051883</v>
      </c>
      <c r="D235" s="15">
        <v>10189086.76551605</v>
      </c>
      <c r="E235" s="15">
        <v>9997753.1149441339</v>
      </c>
      <c r="F235" s="15">
        <v>5018977.8487328654</v>
      </c>
      <c r="G235" s="15">
        <v>503737.77033709234</v>
      </c>
      <c r="H235" s="15">
        <v>11564.360770657073</v>
      </c>
      <c r="I235" s="15">
        <v>515302.13110774942</v>
      </c>
      <c r="J235" s="23">
        <v>4.9015449747709459E-2</v>
      </c>
      <c r="K235" s="20"/>
    </row>
    <row r="236" spans="1:11" x14ac:dyDescent="0.25">
      <c r="A236" s="28"/>
      <c r="B236" s="22" t="s">
        <v>26</v>
      </c>
      <c r="C236" s="15">
        <v>8768822.8433922045</v>
      </c>
      <c r="D236" s="15">
        <v>8926141.8945263065</v>
      </c>
      <c r="E236" s="15">
        <v>8386911.9232157189</v>
      </c>
      <c r="F236" s="15">
        <v>4479747.8774222769</v>
      </c>
      <c r="G236" s="15">
        <v>372265.21504875412</v>
      </c>
      <c r="H236" s="15">
        <v>9645.7051277314258</v>
      </c>
      <c r="I236" s="15">
        <v>381910.92017648555</v>
      </c>
      <c r="J236" s="23">
        <v>4.3553271288206796E-2</v>
      </c>
      <c r="K236" s="20"/>
    </row>
    <row r="237" spans="1:11" x14ac:dyDescent="0.25">
      <c r="A237" s="28"/>
      <c r="B237" s="22" t="s">
        <v>27</v>
      </c>
      <c r="C237" s="15">
        <v>8994975.9863372464</v>
      </c>
      <c r="D237" s="15">
        <v>8755110.8724889942</v>
      </c>
      <c r="E237" s="15">
        <v>8564760.2221852224</v>
      </c>
      <c r="F237" s="15">
        <v>4289397.2271185061</v>
      </c>
      <c r="G237" s="15">
        <v>420321.29056705296</v>
      </c>
      <c r="H237" s="15">
        <v>9894.4735849709723</v>
      </c>
      <c r="I237" s="15">
        <v>430215.76415202394</v>
      </c>
      <c r="J237" s="23">
        <v>4.7828450549005606E-2</v>
      </c>
      <c r="K237" s="20"/>
    </row>
    <row r="238" spans="1:11" x14ac:dyDescent="0.25">
      <c r="A238" s="30"/>
      <c r="B238" s="22"/>
      <c r="C238" s="15"/>
      <c r="D238" s="15"/>
      <c r="E238" s="15"/>
      <c r="F238" s="15"/>
      <c r="G238" s="15"/>
      <c r="H238" s="15"/>
      <c r="I238" s="15"/>
      <c r="J238" s="23"/>
      <c r="K238" s="20"/>
    </row>
    <row r="239" spans="1:11" x14ac:dyDescent="0.25">
      <c r="A239" s="1" t="s">
        <v>10</v>
      </c>
      <c r="B239" s="22" t="s">
        <v>5</v>
      </c>
      <c r="C239" s="15">
        <v>121585152.66596977</v>
      </c>
      <c r="D239" s="15">
        <v>115786811.59474595</v>
      </c>
      <c r="E239" s="15">
        <v>115831763.57207391</v>
      </c>
      <c r="F239" s="15">
        <v>54441086.925198421</v>
      </c>
      <c r="G239" s="15">
        <v>5619645.4259633208</v>
      </c>
      <c r="H239" s="15">
        <v>133743.66793256681</v>
      </c>
      <c r="I239" s="15">
        <v>5753389.093895888</v>
      </c>
      <c r="J239" s="23">
        <v>4.7319832789963608E-2</v>
      </c>
      <c r="K239" s="20"/>
    </row>
    <row r="240" spans="1:11" x14ac:dyDescent="0.25">
      <c r="A240" s="1"/>
      <c r="B240" s="22"/>
      <c r="C240" s="15"/>
      <c r="D240" s="15"/>
      <c r="E240" s="15"/>
      <c r="F240" s="15"/>
      <c r="G240" s="15"/>
      <c r="H240" s="15"/>
      <c r="I240" s="15"/>
      <c r="J240" s="23"/>
      <c r="K240" s="20"/>
    </row>
    <row r="241" spans="1:11" x14ac:dyDescent="0.25">
      <c r="A241" s="1"/>
      <c r="B241" s="22"/>
      <c r="C241" s="15"/>
      <c r="D241" s="15"/>
      <c r="E241" s="15"/>
      <c r="F241" s="15"/>
      <c r="G241" s="15"/>
      <c r="H241" s="15"/>
      <c r="I241" s="15"/>
      <c r="J241" s="23"/>
      <c r="K241" s="20"/>
    </row>
    <row r="242" spans="1:11" x14ac:dyDescent="0.25">
      <c r="A242" s="1">
        <v>2021</v>
      </c>
      <c r="B242" s="22" t="s">
        <v>16</v>
      </c>
      <c r="C242" s="15">
        <v>9119977.6908442844</v>
      </c>
      <c r="D242" s="15">
        <v>9236900.1565200482</v>
      </c>
      <c r="E242" s="15">
        <v>8659393.9020376019</v>
      </c>
      <c r="F242" s="15">
        <v>3711890.9726360608</v>
      </c>
      <c r="G242" s="15">
        <v>450551.81334675371</v>
      </c>
      <c r="H242" s="15">
        <v>10031.975459928713</v>
      </c>
      <c r="I242" s="15">
        <v>460583.78880668245</v>
      </c>
      <c r="J242" s="23">
        <v>5.050273196052564E-2</v>
      </c>
      <c r="K242" s="20"/>
    </row>
    <row r="243" spans="1:11" x14ac:dyDescent="0.25">
      <c r="A243" s="28"/>
      <c r="B243" s="22" t="s">
        <v>17</v>
      </c>
      <c r="C243" s="15">
        <v>8242166.3889616951</v>
      </c>
      <c r="D243" s="15">
        <v>8320511.0354137588</v>
      </c>
      <c r="E243" s="15">
        <v>7828410.9811107554</v>
      </c>
      <c r="F243" s="15">
        <v>3219790.9183330573</v>
      </c>
      <c r="G243" s="15">
        <v>404689.02482308191</v>
      </c>
      <c r="H243" s="15">
        <v>9066.3830278578644</v>
      </c>
      <c r="I243" s="15">
        <v>413755.40785093978</v>
      </c>
      <c r="J243" s="23">
        <v>5.0199836829921428E-2</v>
      </c>
      <c r="K243" s="20"/>
    </row>
    <row r="244" spans="1:11" x14ac:dyDescent="0.25">
      <c r="A244" s="28"/>
      <c r="B244" s="22" t="s">
        <v>18</v>
      </c>
      <c r="C244" s="15">
        <v>9298358.2696431</v>
      </c>
      <c r="D244" s="15">
        <v>8354601.9833338996</v>
      </c>
      <c r="E244" s="15">
        <v>8839991.388260195</v>
      </c>
      <c r="F244" s="15">
        <v>3705180.3232593527</v>
      </c>
      <c r="G244" s="15">
        <v>448138.68728629756</v>
      </c>
      <c r="H244" s="15">
        <v>10228.194096607411</v>
      </c>
      <c r="I244" s="15">
        <v>458366.88138290495</v>
      </c>
      <c r="J244" s="23">
        <v>4.9295463574399193E-2</v>
      </c>
      <c r="K244" s="20"/>
    </row>
    <row r="245" spans="1:11" x14ac:dyDescent="0.25">
      <c r="A245" s="28"/>
      <c r="B245" s="22" t="s">
        <v>19</v>
      </c>
      <c r="C245" s="15">
        <v>9585900.4605573807</v>
      </c>
      <c r="D245" s="15">
        <v>8657841.1535109989</v>
      </c>
      <c r="E245" s="15">
        <v>9148231.9567436166</v>
      </c>
      <c r="F245" s="15">
        <v>4195571.1264919713</v>
      </c>
      <c r="G245" s="15">
        <v>427124.01330715098</v>
      </c>
      <c r="H245" s="15">
        <v>10544.49050661312</v>
      </c>
      <c r="I245" s="15">
        <v>437668.50381376408</v>
      </c>
      <c r="J245" s="23">
        <v>4.5657526448831441E-2</v>
      </c>
      <c r="K245" s="20"/>
    </row>
    <row r="246" spans="1:11" x14ac:dyDescent="0.25">
      <c r="A246" s="28"/>
      <c r="B246" s="22" t="s">
        <v>20</v>
      </c>
      <c r="C246" s="15">
        <v>10856106.164674649</v>
      </c>
      <c r="D246" s="15">
        <v>9741455.9173088782</v>
      </c>
      <c r="E246" s="15">
        <v>10382944.933921106</v>
      </c>
      <c r="F246" s="15">
        <v>4837060.1431042003</v>
      </c>
      <c r="G246" s="15">
        <v>461219.51397240075</v>
      </c>
      <c r="H246" s="15">
        <v>11941.716781142115</v>
      </c>
      <c r="I246" s="15">
        <v>473161.23075354286</v>
      </c>
      <c r="J246" s="23">
        <v>4.3584801362130304E-2</v>
      </c>
      <c r="K246" s="20"/>
    </row>
    <row r="247" spans="1:11" x14ac:dyDescent="0.25">
      <c r="A247" s="28"/>
      <c r="B247" s="22" t="s">
        <v>21</v>
      </c>
      <c r="C247" s="15">
        <v>11223998.816249926</v>
      </c>
      <c r="D247" s="15">
        <v>10543360.366417725</v>
      </c>
      <c r="E247" s="15">
        <v>10728069.495667232</v>
      </c>
      <c r="F247" s="15">
        <v>5021769.2723537087</v>
      </c>
      <c r="G247" s="15">
        <v>483582.92188481853</v>
      </c>
      <c r="H247" s="15">
        <v>12346.398697874918</v>
      </c>
      <c r="I247" s="15">
        <v>495929.32058269344</v>
      </c>
      <c r="J247" s="23">
        <v>4.4184726736133911E-2</v>
      </c>
      <c r="K247" s="20"/>
    </row>
    <row r="248" spans="1:11" x14ac:dyDescent="0.25">
      <c r="A248" s="28"/>
      <c r="B248" s="22" t="s">
        <v>22</v>
      </c>
      <c r="C248" s="15">
        <v>11949712.509752011</v>
      </c>
      <c r="D248" s="15">
        <v>11114558.718368966</v>
      </c>
      <c r="E248" s="15">
        <v>11393609.494162217</v>
      </c>
      <c r="F248" s="15">
        <v>5300820.0481469594</v>
      </c>
      <c r="G248" s="15">
        <v>542958.33182906697</v>
      </c>
      <c r="H248" s="15">
        <v>13144.683760727214</v>
      </c>
      <c r="I248" s="15">
        <v>556103.01558979414</v>
      </c>
      <c r="J248" s="23">
        <v>4.6536936778685298E-2</v>
      </c>
      <c r="K248" s="20"/>
    </row>
    <row r="249" spans="1:11" x14ac:dyDescent="0.25">
      <c r="A249" s="28"/>
      <c r="B249" s="22" t="s">
        <v>23</v>
      </c>
      <c r="C249" s="15">
        <v>12163876.859560769</v>
      </c>
      <c r="D249" s="15">
        <v>11275489.996052658</v>
      </c>
      <c r="E249" s="15">
        <v>11566794.742422234</v>
      </c>
      <c r="F249" s="15">
        <v>5592124.7945165355</v>
      </c>
      <c r="G249" s="15">
        <v>583701.85259301797</v>
      </c>
      <c r="H249" s="15">
        <v>13380.264545516848</v>
      </c>
      <c r="I249" s="15">
        <v>597082.11713853478</v>
      </c>
      <c r="J249" s="23">
        <v>4.9086497999955507E-2</v>
      </c>
      <c r="K249" s="20"/>
    </row>
    <row r="250" spans="1:11" x14ac:dyDescent="0.25">
      <c r="A250" s="28"/>
      <c r="B250" s="22" t="s">
        <v>24</v>
      </c>
      <c r="C250" s="15">
        <v>11214034.994561628</v>
      </c>
      <c r="D250" s="15">
        <v>11036568.459257152</v>
      </c>
      <c r="E250" s="15">
        <v>10664693.851263421</v>
      </c>
      <c r="F250" s="15">
        <v>5220250.1865228051</v>
      </c>
      <c r="G250" s="15">
        <v>537005.70480418904</v>
      </c>
      <c r="H250" s="15">
        <v>12335.438494017792</v>
      </c>
      <c r="I250" s="15">
        <v>549341.14329820685</v>
      </c>
      <c r="J250" s="23">
        <v>4.8986929643488365E-2</v>
      </c>
      <c r="K250" s="20"/>
    </row>
    <row r="251" spans="1:11" x14ac:dyDescent="0.25">
      <c r="A251" s="28"/>
      <c r="B251" s="22" t="s">
        <v>25</v>
      </c>
      <c r="C251" s="15">
        <v>10536200.833359083</v>
      </c>
      <c r="D251" s="15">
        <v>10209986.745613255</v>
      </c>
      <c r="E251" s="15">
        <v>10019764.210879795</v>
      </c>
      <c r="F251" s="15">
        <v>5030027.6517893439</v>
      </c>
      <c r="G251" s="15">
        <v>504846.80156259291</v>
      </c>
      <c r="H251" s="15">
        <v>11589.820916694993</v>
      </c>
      <c r="I251" s="15">
        <v>516436.62247928791</v>
      </c>
      <c r="J251" s="23">
        <v>4.9015449747709577E-2</v>
      </c>
      <c r="K251" s="20"/>
    </row>
    <row r="252" spans="1:11" x14ac:dyDescent="0.25">
      <c r="A252" s="28"/>
      <c r="B252" s="22" t="s">
        <v>26</v>
      </c>
      <c r="C252" s="15">
        <v>8826227.3495960645</v>
      </c>
      <c r="D252" s="15">
        <v>8962769.6829876639</v>
      </c>
      <c r="E252" s="15">
        <v>8441816.2753877174</v>
      </c>
      <c r="F252" s="15">
        <v>4509074.2441893956</v>
      </c>
      <c r="G252" s="15">
        <v>374702.22412379144</v>
      </c>
      <c r="H252" s="15">
        <v>9708.8500845556719</v>
      </c>
      <c r="I252" s="15">
        <v>384411.07420834713</v>
      </c>
      <c r="J252" s="23">
        <v>4.3553271288206713E-2</v>
      </c>
      <c r="K252" s="20"/>
    </row>
    <row r="253" spans="1:11" x14ac:dyDescent="0.25">
      <c r="A253" s="28"/>
      <c r="B253" s="22" t="s">
        <v>27</v>
      </c>
      <c r="C253" s="15">
        <v>9088423.3945456967</v>
      </c>
      <c r="D253" s="15">
        <v>8828853.321260795</v>
      </c>
      <c r="E253" s="15">
        <v>8653738.1856512427</v>
      </c>
      <c r="F253" s="15">
        <v>4333959.1085798442</v>
      </c>
      <c r="G253" s="15">
        <v>424687.94316045369</v>
      </c>
      <c r="H253" s="15">
        <v>9997.2657340002661</v>
      </c>
      <c r="I253" s="15">
        <v>434685.20889445394</v>
      </c>
      <c r="J253" s="23">
        <v>4.7828450549005544E-2</v>
      </c>
      <c r="K253" s="20"/>
    </row>
    <row r="254" spans="1:11" x14ac:dyDescent="0.25">
      <c r="A254" s="30"/>
      <c r="B254" s="22"/>
      <c r="C254" s="15"/>
      <c r="D254" s="15"/>
      <c r="E254" s="15"/>
      <c r="F254" s="15"/>
      <c r="G254" s="15"/>
      <c r="H254" s="15"/>
      <c r="I254" s="15"/>
      <c r="J254" s="23"/>
      <c r="K254" s="20"/>
    </row>
    <row r="255" spans="1:11" x14ac:dyDescent="0.25">
      <c r="A255" s="1" t="s">
        <v>10</v>
      </c>
      <c r="B255" s="22" t="s">
        <v>5</v>
      </c>
      <c r="C255" s="15">
        <v>122104983.73230627</v>
      </c>
      <c r="D255" s="15">
        <v>116282897.53604577</v>
      </c>
      <c r="E255" s="15">
        <v>116327459.41750713</v>
      </c>
      <c r="F255" s="15">
        <v>54677518.789923236</v>
      </c>
      <c r="G255" s="15">
        <v>5643208.8326936159</v>
      </c>
      <c r="H255" s="15">
        <v>134315.48210553694</v>
      </c>
      <c r="I255" s="15">
        <v>5777524.3147991523</v>
      </c>
      <c r="J255" s="23">
        <v>4.7316040166430547E-2</v>
      </c>
      <c r="K255" s="20"/>
    </row>
    <row r="256" spans="1:11" x14ac:dyDescent="0.25">
      <c r="A256" s="1"/>
      <c r="B256" s="22"/>
      <c r="C256" s="15"/>
      <c r="D256" s="15"/>
      <c r="E256" s="15"/>
      <c r="F256" s="15"/>
      <c r="G256" s="15"/>
      <c r="H256" s="15"/>
      <c r="I256" s="15"/>
      <c r="J256" s="23"/>
      <c r="K256" s="20"/>
    </row>
    <row r="257" spans="1:11" x14ac:dyDescent="0.25">
      <c r="A257" s="1"/>
      <c r="B257" s="22"/>
      <c r="C257" s="15"/>
      <c r="D257" s="15"/>
      <c r="E257" s="15"/>
      <c r="F257" s="15"/>
      <c r="G257" s="15"/>
      <c r="H257" s="15"/>
      <c r="I257" s="15"/>
      <c r="J257" s="23"/>
      <c r="K257" s="20"/>
    </row>
    <row r="258" spans="1:11" x14ac:dyDescent="0.25">
      <c r="A258" s="1">
        <v>2022</v>
      </c>
      <c r="B258" s="22" t="s">
        <v>16</v>
      </c>
      <c r="C258" s="15">
        <v>9141505.8466486018</v>
      </c>
      <c r="D258" s="15">
        <v>9293140.8619343638</v>
      </c>
      <c r="E258" s="15">
        <v>8679834.8271597289</v>
      </c>
      <c r="F258" s="15">
        <v>3720653.0738052088</v>
      </c>
      <c r="G258" s="15">
        <v>451615.36305755947</v>
      </c>
      <c r="H258" s="15">
        <v>10055.656431313462</v>
      </c>
      <c r="I258" s="15">
        <v>461671.01948887296</v>
      </c>
      <c r="J258" s="23">
        <v>5.050273196052571E-2</v>
      </c>
      <c r="K258" s="20"/>
    </row>
    <row r="259" spans="1:11" x14ac:dyDescent="0.25">
      <c r="A259" s="28"/>
      <c r="B259" s="22" t="s">
        <v>17</v>
      </c>
      <c r="C259" s="15">
        <v>8239664.5872719819</v>
      </c>
      <c r="D259" s="15">
        <v>8327874.2503051739</v>
      </c>
      <c r="E259" s="15">
        <v>7826034.7694576466</v>
      </c>
      <c r="F259" s="15">
        <v>3218813.5929576806</v>
      </c>
      <c r="G259" s="15">
        <v>404566.18676833605</v>
      </c>
      <c r="H259" s="15">
        <v>9063.6310459991801</v>
      </c>
      <c r="I259" s="15">
        <v>413629.81781433523</v>
      </c>
      <c r="J259" s="23">
        <v>5.0199836829921407E-2</v>
      </c>
      <c r="K259" s="20"/>
    </row>
    <row r="260" spans="1:11" x14ac:dyDescent="0.25">
      <c r="A260" s="28"/>
      <c r="B260" s="22" t="s">
        <v>18</v>
      </c>
      <c r="C260" s="15">
        <v>9280554.0363812894</v>
      </c>
      <c r="D260" s="15">
        <v>8343792.6670515835</v>
      </c>
      <c r="E260" s="15">
        <v>8823064.8229306117</v>
      </c>
      <c r="F260" s="15">
        <v>3698085.7488367097</v>
      </c>
      <c r="G260" s="15">
        <v>447280.60401065828</v>
      </c>
      <c r="H260" s="15">
        <v>10208.60944001942</v>
      </c>
      <c r="I260" s="15">
        <v>457489.21345067769</v>
      </c>
      <c r="J260" s="23">
        <v>4.9295463574399241E-2</v>
      </c>
      <c r="K260" s="20"/>
    </row>
    <row r="261" spans="1:11" x14ac:dyDescent="0.25">
      <c r="A261" s="28"/>
      <c r="B261" s="22" t="s">
        <v>19</v>
      </c>
      <c r="C261" s="15">
        <v>9553467.0919181332</v>
      </c>
      <c r="D261" s="15">
        <v>8633989.5227102228</v>
      </c>
      <c r="E261" s="15">
        <v>9117279.4154908396</v>
      </c>
      <c r="F261" s="15">
        <v>4181375.6416173261</v>
      </c>
      <c r="G261" s="15">
        <v>425678.8626261836</v>
      </c>
      <c r="H261" s="15">
        <v>10508.813801109947</v>
      </c>
      <c r="I261" s="15">
        <v>436187.67642729357</v>
      </c>
      <c r="J261" s="23">
        <v>4.5657526448831504E-2</v>
      </c>
      <c r="K261" s="20"/>
    </row>
    <row r="262" spans="1:11" x14ac:dyDescent="0.25">
      <c r="A262" s="28"/>
      <c r="B262" s="22" t="s">
        <v>20</v>
      </c>
      <c r="C262" s="15">
        <v>10842339.051590769</v>
      </c>
      <c r="D262" s="15">
        <v>9720227.4482401572</v>
      </c>
      <c r="E262" s="15">
        <v>10369777.857726317</v>
      </c>
      <c r="F262" s="15">
        <v>4830926.0511034848</v>
      </c>
      <c r="G262" s="15">
        <v>460634.6209077019</v>
      </c>
      <c r="H262" s="15">
        <v>11926.572956749846</v>
      </c>
      <c r="I262" s="15">
        <v>472561.19386445172</v>
      </c>
      <c r="J262" s="23">
        <v>4.3584801362130283E-2</v>
      </c>
      <c r="K262" s="20"/>
    </row>
    <row r="263" spans="1:11" x14ac:dyDescent="0.25">
      <c r="A263" s="28"/>
      <c r="B263" s="22" t="s">
        <v>21</v>
      </c>
      <c r="C263" s="15">
        <v>11324421.179761752</v>
      </c>
      <c r="D263" s="15">
        <v>10588281.176035812</v>
      </c>
      <c r="E263" s="15">
        <v>10824054.724489091</v>
      </c>
      <c r="F263" s="15">
        <v>5066699.5995567646</v>
      </c>
      <c r="G263" s="15">
        <v>487909.59197492362</v>
      </c>
      <c r="H263" s="15">
        <v>12456.863297737929</v>
      </c>
      <c r="I263" s="15">
        <v>500366.45527266152</v>
      </c>
      <c r="J263" s="23">
        <v>4.4184726736134022E-2</v>
      </c>
      <c r="K263" s="20"/>
    </row>
    <row r="264" spans="1:11" x14ac:dyDescent="0.25">
      <c r="A264" s="28"/>
      <c r="B264" s="22" t="s">
        <v>22</v>
      </c>
      <c r="C264" s="15">
        <v>12051148.863376185</v>
      </c>
      <c r="D264" s="15">
        <v>11211208.31030741</v>
      </c>
      <c r="E264" s="15">
        <v>11490325.310610723</v>
      </c>
      <c r="F264" s="15">
        <v>5345816.5998600777</v>
      </c>
      <c r="G264" s="15">
        <v>547567.28901574877</v>
      </c>
      <c r="H264" s="15">
        <v>13256.263749713804</v>
      </c>
      <c r="I264" s="15">
        <v>560823.55276546255</v>
      </c>
      <c r="J264" s="23">
        <v>4.6536936778685284E-2</v>
      </c>
      <c r="K264" s="20"/>
    </row>
    <row r="265" spans="1:11" x14ac:dyDescent="0.25">
      <c r="A265" s="28"/>
      <c r="B265" s="22" t="s">
        <v>23</v>
      </c>
      <c r="C265" s="15">
        <v>12265436.92195213</v>
      </c>
      <c r="D265" s="15">
        <v>11370370.960415035</v>
      </c>
      <c r="E265" s="15">
        <v>11663369.577014146</v>
      </c>
      <c r="F265" s="15">
        <v>5638815.2164591895</v>
      </c>
      <c r="G265" s="15">
        <v>588575.36432383652</v>
      </c>
      <c r="H265" s="15">
        <v>13491.980614147344</v>
      </c>
      <c r="I265" s="15">
        <v>602067.3449379839</v>
      </c>
      <c r="J265" s="23">
        <v>4.9086497999955528E-2</v>
      </c>
      <c r="K265" s="20"/>
    </row>
    <row r="266" spans="1:11" x14ac:dyDescent="0.25">
      <c r="A266" s="28"/>
      <c r="B266" s="22" t="s">
        <v>24</v>
      </c>
      <c r="C266" s="15">
        <v>11307258.74510478</v>
      </c>
      <c r="D266" s="15">
        <v>11128519.258779701</v>
      </c>
      <c r="E266" s="15">
        <v>10753350.856497614</v>
      </c>
      <c r="F266" s="15">
        <v>5263646.8141771024</v>
      </c>
      <c r="G266" s="15">
        <v>541469.90398755146</v>
      </c>
      <c r="H266" s="15">
        <v>12437.984619615259</v>
      </c>
      <c r="I266" s="15">
        <v>553907.88860716671</v>
      </c>
      <c r="J266" s="23">
        <v>4.8986929643488393E-2</v>
      </c>
      <c r="K266" s="20"/>
    </row>
    <row r="267" spans="1:11" x14ac:dyDescent="0.25">
      <c r="A267" s="28"/>
      <c r="B267" s="22" t="s">
        <v>25</v>
      </c>
      <c r="C267" s="15">
        <v>10626691.222986359</v>
      </c>
      <c r="D267" s="15">
        <v>10296237.834046241</v>
      </c>
      <c r="E267" s="15">
        <v>10105819.173361646</v>
      </c>
      <c r="F267" s="15">
        <v>5073228.1534925066</v>
      </c>
      <c r="G267" s="15">
        <v>509182.68927942816</v>
      </c>
      <c r="H267" s="15">
        <v>11689.360345284997</v>
      </c>
      <c r="I267" s="15">
        <v>520872.04962471314</v>
      </c>
      <c r="J267" s="23">
        <v>4.9015449747709466E-2</v>
      </c>
      <c r="K267" s="20"/>
    </row>
    <row r="268" spans="1:11" x14ac:dyDescent="0.25">
      <c r="A268" s="28"/>
      <c r="B268" s="22" t="s">
        <v>26</v>
      </c>
      <c r="C268" s="15">
        <v>8908032.0676953513</v>
      </c>
      <c r="D268" s="15">
        <v>9042420.2828444988</v>
      </c>
      <c r="E268" s="15">
        <v>8520058.1304069702</v>
      </c>
      <c r="F268" s="15">
        <v>4550866.001054978</v>
      </c>
      <c r="G268" s="15">
        <v>378175.10201391624</v>
      </c>
      <c r="H268" s="15">
        <v>9798.8352744648873</v>
      </c>
      <c r="I268" s="15">
        <v>387973.93728838116</v>
      </c>
      <c r="J268" s="23">
        <v>4.3553271288206775E-2</v>
      </c>
      <c r="K268" s="20"/>
    </row>
    <row r="269" spans="1:11" x14ac:dyDescent="0.25">
      <c r="A269" s="28"/>
      <c r="B269" s="22" t="s">
        <v>27</v>
      </c>
      <c r="C269" s="15">
        <v>9176286.9191698618</v>
      </c>
      <c r="D269" s="15">
        <v>8912407.1086604074</v>
      </c>
      <c r="E269" s="15">
        <v>8737399.3340328597</v>
      </c>
      <c r="F269" s="15">
        <v>4375858.2264274303</v>
      </c>
      <c r="G269" s="15">
        <v>428793.66952591535</v>
      </c>
      <c r="H269" s="15">
        <v>10093.915611086848</v>
      </c>
      <c r="I269" s="15">
        <v>438887.58513700217</v>
      </c>
      <c r="J269" s="23">
        <v>4.7828450549005544E-2</v>
      </c>
      <c r="K269" s="20"/>
    </row>
    <row r="270" spans="1:11" x14ac:dyDescent="0.25">
      <c r="A270" s="30"/>
      <c r="B270" s="22"/>
      <c r="C270" s="15"/>
      <c r="D270" s="15"/>
      <c r="E270" s="15"/>
      <c r="F270" s="15"/>
      <c r="G270" s="15"/>
      <c r="H270" s="15"/>
      <c r="I270" s="15"/>
      <c r="J270" s="23"/>
      <c r="K270" s="20"/>
    </row>
    <row r="271" spans="1:11" x14ac:dyDescent="0.25">
      <c r="A271" s="1" t="s">
        <v>10</v>
      </c>
      <c r="B271" s="22" t="s">
        <v>5</v>
      </c>
      <c r="C271" s="15">
        <v>122716806.53385718</v>
      </c>
      <c r="D271" s="15">
        <v>116868469.68133062</v>
      </c>
      <c r="E271" s="15">
        <v>116910368.79917821</v>
      </c>
      <c r="F271" s="15">
        <v>54964784.71934846</v>
      </c>
      <c r="G271" s="15">
        <v>5671449.2474917583</v>
      </c>
      <c r="H271" s="15">
        <v>134988.48718724292</v>
      </c>
      <c r="I271" s="15">
        <v>5806437.7346790023</v>
      </c>
      <c r="J271" s="23">
        <v>4.731574996679061E-2</v>
      </c>
      <c r="K271" s="20"/>
    </row>
    <row r="272" spans="1:11" x14ac:dyDescent="0.25">
      <c r="A272" s="1"/>
      <c r="B272" s="22"/>
      <c r="C272" s="15"/>
      <c r="D272" s="15"/>
      <c r="E272" s="15"/>
      <c r="F272" s="15"/>
      <c r="G272" s="15"/>
      <c r="H272" s="15"/>
      <c r="I272" s="15"/>
      <c r="J272" s="23"/>
      <c r="K272" s="20"/>
    </row>
    <row r="273" spans="1:11" x14ac:dyDescent="0.25">
      <c r="A273" s="1"/>
      <c r="B273" s="22"/>
      <c r="C273" s="15"/>
      <c r="D273" s="15"/>
      <c r="E273" s="15"/>
      <c r="F273" s="15"/>
      <c r="G273" s="15"/>
      <c r="H273" s="15"/>
      <c r="I273" s="15"/>
      <c r="J273" s="23"/>
      <c r="K273" s="20"/>
    </row>
    <row r="274" spans="1:11" x14ac:dyDescent="0.25">
      <c r="A274" s="1">
        <v>2023</v>
      </c>
      <c r="B274" s="22" t="s">
        <v>16</v>
      </c>
      <c r="C274" s="15">
        <v>9243522.2475150246</v>
      </c>
      <c r="D274" s="15">
        <v>9390382.9267981835</v>
      </c>
      <c r="E274" s="15">
        <v>8776699.1210776176</v>
      </c>
      <c r="F274" s="15">
        <v>3762174.4207068635</v>
      </c>
      <c r="G274" s="15">
        <v>456655.25196514046</v>
      </c>
      <c r="H274" s="15">
        <v>10167.874472266527</v>
      </c>
      <c r="I274" s="15">
        <v>466823.12643740699</v>
      </c>
      <c r="J274" s="23">
        <v>5.0502731960525654E-2</v>
      </c>
      <c r="K274" s="20"/>
    </row>
    <row r="275" spans="1:11" x14ac:dyDescent="0.25">
      <c r="A275" s="28"/>
      <c r="B275" s="22" t="s">
        <v>17</v>
      </c>
      <c r="C275" s="15">
        <v>8330864.3963105762</v>
      </c>
      <c r="D275" s="15">
        <v>8420390.111248631</v>
      </c>
      <c r="E275" s="15">
        <v>7912656.3629635833</v>
      </c>
      <c r="F275" s="15">
        <v>3254440.6724218172</v>
      </c>
      <c r="G275" s="15">
        <v>409044.08251105127</v>
      </c>
      <c r="H275" s="15">
        <v>9163.9508359416341</v>
      </c>
      <c r="I275" s="15">
        <v>418208.03334699292</v>
      </c>
      <c r="J275" s="23">
        <v>5.0199836829921442E-2</v>
      </c>
      <c r="K275" s="20"/>
    </row>
    <row r="276" spans="1:11" x14ac:dyDescent="0.25">
      <c r="A276" s="28"/>
      <c r="B276" s="22" t="s">
        <v>18</v>
      </c>
      <c r="C276" s="15">
        <v>9385274.8330261707</v>
      </c>
      <c r="D276" s="15">
        <v>8437249.4719096497</v>
      </c>
      <c r="E276" s="15">
        <v>8922623.3593590036</v>
      </c>
      <c r="F276" s="15">
        <v>3739814.5598711711</v>
      </c>
      <c r="G276" s="15">
        <v>452327.67135083833</v>
      </c>
      <c r="H276" s="15">
        <v>10323.802316328789</v>
      </c>
      <c r="I276" s="15">
        <v>462651.47366716713</v>
      </c>
      <c r="J276" s="23">
        <v>4.92954635743992E-2</v>
      </c>
      <c r="K276" s="20"/>
    </row>
    <row r="277" spans="1:11" x14ac:dyDescent="0.25">
      <c r="A277" s="28"/>
      <c r="B277" s="22" t="s">
        <v>19</v>
      </c>
      <c r="C277" s="15">
        <v>9661921.3585472088</v>
      </c>
      <c r="D277" s="15">
        <v>8731752.4226044267</v>
      </c>
      <c r="E277" s="15">
        <v>9220781.9285728112</v>
      </c>
      <c r="F277" s="15">
        <v>4228844.065839556</v>
      </c>
      <c r="G277" s="15">
        <v>430511.31647999573</v>
      </c>
      <c r="H277" s="15">
        <v>10628.11349440193</v>
      </c>
      <c r="I277" s="15">
        <v>441139.42997439764</v>
      </c>
      <c r="J277" s="23">
        <v>4.5657526448831344E-2</v>
      </c>
      <c r="K277" s="20"/>
    </row>
    <row r="278" spans="1:11" x14ac:dyDescent="0.25">
      <c r="A278" s="28"/>
      <c r="B278" s="22" t="s">
        <v>20</v>
      </c>
      <c r="C278" s="15">
        <v>10965417.226271946</v>
      </c>
      <c r="D278" s="15">
        <v>9830570.8450070508</v>
      </c>
      <c r="E278" s="15">
        <v>10487491.694612002</v>
      </c>
      <c r="F278" s="15">
        <v>4885764.9154445082</v>
      </c>
      <c r="G278" s="15">
        <v>465863.57271104486</v>
      </c>
      <c r="H278" s="15">
        <v>12061.958948899141</v>
      </c>
      <c r="I278" s="15">
        <v>477925.53165994398</v>
      </c>
      <c r="J278" s="23">
        <v>4.3584801362130249E-2</v>
      </c>
      <c r="K278" s="20"/>
    </row>
    <row r="279" spans="1:11" x14ac:dyDescent="0.25">
      <c r="A279" s="28"/>
      <c r="B279" s="22" t="s">
        <v>21</v>
      </c>
      <c r="C279" s="15">
        <v>11453703.016014397</v>
      </c>
      <c r="D279" s="15">
        <v>10708847.147369292</v>
      </c>
      <c r="E279" s="15">
        <v>10947624.278134968</v>
      </c>
      <c r="F279" s="15">
        <v>5124542.0462101856</v>
      </c>
      <c r="G279" s="15">
        <v>493479.66456181317</v>
      </c>
      <c r="H279" s="15">
        <v>12599.073317615837</v>
      </c>
      <c r="I279" s="15">
        <v>506078.73787942901</v>
      </c>
      <c r="J279" s="23">
        <v>4.4184726736133918E-2</v>
      </c>
      <c r="K279" s="20"/>
    </row>
    <row r="280" spans="1:11" x14ac:dyDescent="0.25">
      <c r="A280" s="28"/>
      <c r="B280" s="22" t="s">
        <v>22</v>
      </c>
      <c r="C280" s="15">
        <v>12185876.368441587</v>
      </c>
      <c r="D280" s="15">
        <v>11337744.151909083</v>
      </c>
      <c r="E280" s="15">
        <v>11618783.010290546</v>
      </c>
      <c r="F280" s="15">
        <v>5405580.9045916498</v>
      </c>
      <c r="G280" s="15">
        <v>553688.89414575521</v>
      </c>
      <c r="H280" s="15">
        <v>13404.464005285747</v>
      </c>
      <c r="I280" s="15">
        <v>567093.35815104097</v>
      </c>
      <c r="J280" s="23">
        <v>4.653693677868527E-2</v>
      </c>
      <c r="K280" s="20"/>
    </row>
    <row r="281" spans="1:11" x14ac:dyDescent="0.25">
      <c r="A281" s="28"/>
      <c r="B281" s="22" t="s">
        <v>23</v>
      </c>
      <c r="C281" s="15">
        <v>12400884.397664493</v>
      </c>
      <c r="D281" s="15">
        <v>11496664.544586185</v>
      </c>
      <c r="E281" s="15">
        <v>11792168.410480855</v>
      </c>
      <c r="F281" s="15">
        <v>5701084.7704863204</v>
      </c>
      <c r="G281" s="15">
        <v>595075.01434620703</v>
      </c>
      <c r="H281" s="15">
        <v>13640.972837430943</v>
      </c>
      <c r="I281" s="15">
        <v>608715.98718363792</v>
      </c>
      <c r="J281" s="23">
        <v>4.9086497999955535E-2</v>
      </c>
      <c r="K281" s="20"/>
    </row>
    <row r="282" spans="1:11" x14ac:dyDescent="0.25">
      <c r="A282" s="28"/>
      <c r="B282" s="22" t="s">
        <v>24</v>
      </c>
      <c r="C282" s="15">
        <v>11430301.330979658</v>
      </c>
      <c r="D282" s="15">
        <v>11250526.313847683</v>
      </c>
      <c r="E282" s="15">
        <v>10870365.963875085</v>
      </c>
      <c r="F282" s="15">
        <v>5320924.4205137221</v>
      </c>
      <c r="G282" s="15">
        <v>547362.0356404956</v>
      </c>
      <c r="H282" s="15">
        <v>12573.331464077624</v>
      </c>
      <c r="I282" s="15">
        <v>559935.36710457318</v>
      </c>
      <c r="J282" s="23">
        <v>4.8986929643488476E-2</v>
      </c>
      <c r="K282" s="20"/>
    </row>
    <row r="283" spans="1:11" x14ac:dyDescent="0.25">
      <c r="A283" s="28"/>
      <c r="B283" s="22" t="s">
        <v>25</v>
      </c>
      <c r="C283" s="15">
        <v>10740069.857704544</v>
      </c>
      <c r="D283" s="15">
        <v>10407209.321851209</v>
      </c>
      <c r="E283" s="15">
        <v>10213640.503307337</v>
      </c>
      <c r="F283" s="15">
        <v>5127355.6019698502</v>
      </c>
      <c r="G283" s="15">
        <v>514615.27755373251</v>
      </c>
      <c r="H283" s="15">
        <v>11814.076843474999</v>
      </c>
      <c r="I283" s="15">
        <v>526429.3543972075</v>
      </c>
      <c r="J283" s="23">
        <v>4.9015449747709584E-2</v>
      </c>
      <c r="K283" s="20"/>
    </row>
    <row r="284" spans="1:11" x14ac:dyDescent="0.25">
      <c r="A284" s="28"/>
      <c r="B284" s="22" t="s">
        <v>26</v>
      </c>
      <c r="C284" s="15">
        <v>9002073.0870843641</v>
      </c>
      <c r="D284" s="15">
        <v>9138450.0135721229</v>
      </c>
      <c r="E284" s="15">
        <v>8610003.3557663132</v>
      </c>
      <c r="F284" s="15">
        <v>4598908.9441640424</v>
      </c>
      <c r="G284" s="15">
        <v>382167.4509222582</v>
      </c>
      <c r="H284" s="15">
        <v>9902.2803957928008</v>
      </c>
      <c r="I284" s="15">
        <v>392069.731318051</v>
      </c>
      <c r="J284" s="23">
        <v>4.3553271288206845E-2</v>
      </c>
      <c r="K284" s="20"/>
    </row>
    <row r="285" spans="1:11" x14ac:dyDescent="0.25">
      <c r="A285" s="28"/>
      <c r="B285" s="22" t="s">
        <v>27</v>
      </c>
      <c r="C285" s="15">
        <v>9273261.2702996731</v>
      </c>
      <c r="D285" s="15">
        <v>9006542.5097060744</v>
      </c>
      <c r="E285" s="15">
        <v>8829735.552205136</v>
      </c>
      <c r="F285" s="15">
        <v>4422101.986663105</v>
      </c>
      <c r="G285" s="15">
        <v>433325.13069720741</v>
      </c>
      <c r="H285" s="15">
        <v>10200.58739732964</v>
      </c>
      <c r="I285" s="15">
        <v>443525.71809453703</v>
      </c>
      <c r="J285" s="23">
        <v>4.7828450549005627E-2</v>
      </c>
      <c r="K285" s="20"/>
    </row>
    <row r="286" spans="1:11" x14ac:dyDescent="0.25">
      <c r="A286" s="30"/>
      <c r="B286" s="22"/>
      <c r="C286" s="15"/>
      <c r="D286" s="15"/>
      <c r="E286" s="15"/>
      <c r="F286" s="15"/>
      <c r="G286" s="15"/>
      <c r="H286" s="15"/>
      <c r="I286" s="15"/>
      <c r="J286" s="23"/>
      <c r="K286" s="20"/>
    </row>
    <row r="287" spans="1:11" x14ac:dyDescent="0.25">
      <c r="A287" s="1" t="s">
        <v>10</v>
      </c>
      <c r="B287" s="22" t="s">
        <v>5</v>
      </c>
      <c r="C287" s="15">
        <v>124073169.38985965</v>
      </c>
      <c r="D287" s="15">
        <v>118156329.78040959</v>
      </c>
      <c r="E287" s="15">
        <v>118202573.54064526</v>
      </c>
      <c r="F287" s="15">
        <v>55571537.308882788</v>
      </c>
      <c r="G287" s="15">
        <v>5734115.3628855404</v>
      </c>
      <c r="H287" s="15">
        <v>136480.48632884561</v>
      </c>
      <c r="I287" s="15">
        <v>5870595.8492143853</v>
      </c>
      <c r="J287" s="23">
        <v>4.7315595128935121E-2</v>
      </c>
      <c r="K287" s="20"/>
    </row>
    <row r="288" spans="1:11" x14ac:dyDescent="0.25">
      <c r="A288" s="1"/>
      <c r="B288" s="22"/>
      <c r="C288" s="15"/>
      <c r="D288" s="15"/>
      <c r="E288" s="15"/>
      <c r="F288" s="15"/>
      <c r="G288" s="15"/>
      <c r="H288" s="15"/>
      <c r="I288" s="15"/>
      <c r="J288" s="23"/>
      <c r="K288" s="20"/>
    </row>
    <row r="289" spans="1:11" x14ac:dyDescent="0.25">
      <c r="A289" s="1"/>
      <c r="B289" s="22"/>
      <c r="C289" s="15"/>
      <c r="D289" s="15"/>
      <c r="E289" s="15"/>
      <c r="F289" s="15"/>
      <c r="G289" s="15"/>
      <c r="H289" s="15"/>
      <c r="I289" s="15"/>
      <c r="J289" s="23"/>
      <c r="K289" s="20"/>
    </row>
    <row r="290" spans="1:11" x14ac:dyDescent="0.25">
      <c r="A290" s="1">
        <v>2024</v>
      </c>
      <c r="B290" s="22" t="s">
        <v>16</v>
      </c>
      <c r="C290" s="15">
        <v>9351770.4486545026</v>
      </c>
      <c r="D290" s="15">
        <v>9495350.327638559</v>
      </c>
      <c r="E290" s="15">
        <v>8879480.492329739</v>
      </c>
      <c r="F290" s="15">
        <v>3806232.1513542859</v>
      </c>
      <c r="G290" s="15">
        <v>462003.00883124361</v>
      </c>
      <c r="H290" s="15">
        <v>10286.947493519954</v>
      </c>
      <c r="I290" s="15">
        <v>472289.9563247636</v>
      </c>
      <c r="J290" s="23">
        <v>5.050273196052571E-2</v>
      </c>
      <c r="K290" s="20"/>
    </row>
    <row r="291" spans="1:11" x14ac:dyDescent="0.25">
      <c r="A291" s="28"/>
      <c r="B291" s="22" t="s">
        <v>17</v>
      </c>
      <c r="C291" s="15">
        <v>8655555.6755002551</v>
      </c>
      <c r="D291" s="15">
        <v>8645999.4719973989</v>
      </c>
      <c r="E291" s="15">
        <v>8221048.1929178424</v>
      </c>
      <c r="F291" s="15">
        <v>3381280.8722747313</v>
      </c>
      <c r="G291" s="15">
        <v>424986.37133936241</v>
      </c>
      <c r="H291" s="15">
        <v>9521.1112430502817</v>
      </c>
      <c r="I291" s="15">
        <v>434507.48258241266</v>
      </c>
      <c r="J291" s="23">
        <v>5.0199836829921372E-2</v>
      </c>
      <c r="K291" s="20"/>
    </row>
    <row r="292" spans="1:11" x14ac:dyDescent="0.25">
      <c r="A292" s="28"/>
      <c r="B292" s="22" t="s">
        <v>18</v>
      </c>
      <c r="C292" s="15">
        <v>9495599.2451093663</v>
      </c>
      <c r="D292" s="15">
        <v>8625013.8688602336</v>
      </c>
      <c r="E292" s="15">
        <v>9027509.2784049846</v>
      </c>
      <c r="F292" s="15">
        <v>3783776.2818194805</v>
      </c>
      <c r="G292" s="15">
        <v>457644.80753476132</v>
      </c>
      <c r="H292" s="15">
        <v>10445.159169620303</v>
      </c>
      <c r="I292" s="15">
        <v>468089.96670438163</v>
      </c>
      <c r="J292" s="23">
        <v>4.9295463574399234E-2</v>
      </c>
      <c r="K292" s="20"/>
    </row>
    <row r="293" spans="1:11" x14ac:dyDescent="0.25">
      <c r="A293" s="28"/>
      <c r="B293" s="22" t="s">
        <v>19</v>
      </c>
      <c r="C293" s="15">
        <v>9776526.4155187178</v>
      </c>
      <c r="D293" s="15">
        <v>8834926.106845377</v>
      </c>
      <c r="E293" s="15">
        <v>9330154.402124472</v>
      </c>
      <c r="F293" s="15">
        <v>4279004.5770985764</v>
      </c>
      <c r="G293" s="15">
        <v>435617.8343371753</v>
      </c>
      <c r="H293" s="15">
        <v>10754.179057070591</v>
      </c>
      <c r="I293" s="15">
        <v>446372.01339424588</v>
      </c>
      <c r="J293" s="23">
        <v>4.5657526448831517E-2</v>
      </c>
      <c r="K293" s="20"/>
    </row>
    <row r="294" spans="1:11" x14ac:dyDescent="0.25">
      <c r="A294" s="28"/>
      <c r="B294" s="22" t="s">
        <v>20</v>
      </c>
      <c r="C294" s="15">
        <v>11097007.756767299</v>
      </c>
      <c r="D294" s="15">
        <v>9947954.8994609956</v>
      </c>
      <c r="E294" s="15">
        <v>10613346.877974577</v>
      </c>
      <c r="F294" s="15">
        <v>4944396.555612158</v>
      </c>
      <c r="G294" s="15">
        <v>471454.17026027775</v>
      </c>
      <c r="H294" s="15">
        <v>12206.70853244403</v>
      </c>
      <c r="I294" s="15">
        <v>483660.87879272178</v>
      </c>
      <c r="J294" s="23">
        <v>4.358480136213029E-2</v>
      </c>
      <c r="K294" s="20"/>
    </row>
    <row r="295" spans="1:11" x14ac:dyDescent="0.25">
      <c r="A295" s="28"/>
      <c r="B295" s="22" t="s">
        <v>21</v>
      </c>
      <c r="C295" s="15">
        <v>11593799.705058901</v>
      </c>
      <c r="D295" s="15">
        <v>10838704.184213098</v>
      </c>
      <c r="E295" s="15">
        <v>11081530.833257403</v>
      </c>
      <c r="F295" s="15">
        <v>5187223.2046564622</v>
      </c>
      <c r="G295" s="15">
        <v>499515.6921259326</v>
      </c>
      <c r="H295" s="15">
        <v>12753.179675564792</v>
      </c>
      <c r="I295" s="15">
        <v>512268.87180149741</v>
      </c>
      <c r="J295" s="23">
        <v>4.4184726736133904E-2</v>
      </c>
      <c r="K295" s="20"/>
    </row>
    <row r="296" spans="1:11" x14ac:dyDescent="0.25">
      <c r="A296" s="28"/>
      <c r="B296" s="22" t="s">
        <v>22</v>
      </c>
      <c r="C296" s="15">
        <v>12333305.165453432</v>
      </c>
      <c r="D296" s="15">
        <v>11475594.701898411</v>
      </c>
      <c r="E296" s="15">
        <v>11759350.922696492</v>
      </c>
      <c r="F296" s="15">
        <v>5470979.425454542</v>
      </c>
      <c r="G296" s="15">
        <v>560387.60707494162</v>
      </c>
      <c r="H296" s="15">
        <v>13566.635681998776</v>
      </c>
      <c r="I296" s="15">
        <v>573954.24275694042</v>
      </c>
      <c r="J296" s="23">
        <v>4.6536936778685395E-2</v>
      </c>
      <c r="K296" s="20"/>
    </row>
    <row r="297" spans="1:11" x14ac:dyDescent="0.25">
      <c r="A297" s="28"/>
      <c r="B297" s="22" t="s">
        <v>23</v>
      </c>
      <c r="C297" s="15">
        <v>12549707.893513795</v>
      </c>
      <c r="D297" s="15">
        <v>11635162.397056848</v>
      </c>
      <c r="E297" s="15">
        <v>11933686.682098804</v>
      </c>
      <c r="F297" s="15">
        <v>5769503.7104965001</v>
      </c>
      <c r="G297" s="15">
        <v>602216.53273212572</v>
      </c>
      <c r="H297" s="15">
        <v>13804.678682865175</v>
      </c>
      <c r="I297" s="15">
        <v>616021.21141499095</v>
      </c>
      <c r="J297" s="23">
        <v>4.9086497999955521E-2</v>
      </c>
      <c r="K297" s="20"/>
    </row>
    <row r="298" spans="1:11" x14ac:dyDescent="0.25">
      <c r="A298" s="28"/>
      <c r="B298" s="22" t="s">
        <v>24</v>
      </c>
      <c r="C298" s="15">
        <v>11565880.626083752</v>
      </c>
      <c r="D298" s="15">
        <v>11384769.360404478</v>
      </c>
      <c r="E298" s="15">
        <v>10999303.645588802</v>
      </c>
      <c r="F298" s="15">
        <v>5384037.9956808239</v>
      </c>
      <c r="G298" s="15">
        <v>553854.51180625788</v>
      </c>
      <c r="H298" s="15">
        <v>12722.468688692128</v>
      </c>
      <c r="I298" s="15">
        <v>566576.98049494997</v>
      </c>
      <c r="J298" s="23">
        <v>4.8986929643488365E-2</v>
      </c>
      <c r="K298" s="20"/>
    </row>
    <row r="299" spans="1:11" x14ac:dyDescent="0.25">
      <c r="A299" s="28"/>
      <c r="B299" s="22" t="s">
        <v>25</v>
      </c>
      <c r="C299" s="15">
        <v>10864018.871521337</v>
      </c>
      <c r="D299" s="15">
        <v>10529022.701196939</v>
      </c>
      <c r="E299" s="15">
        <v>10331514.100466115</v>
      </c>
      <c r="F299" s="15">
        <v>5186529.3949500015</v>
      </c>
      <c r="G299" s="15">
        <v>520554.3502965481</v>
      </c>
      <c r="H299" s="15">
        <v>11950.420758673472</v>
      </c>
      <c r="I299" s="15">
        <v>532504.77105522156</v>
      </c>
      <c r="J299" s="23">
        <v>4.901544974770948E-2</v>
      </c>
      <c r="K299" s="20"/>
    </row>
    <row r="300" spans="1:11" x14ac:dyDescent="0.25">
      <c r="A300" s="28"/>
      <c r="B300" s="22" t="s">
        <v>26</v>
      </c>
      <c r="C300" s="15">
        <v>9103850.4401293732</v>
      </c>
      <c r="D300" s="15">
        <v>9242973.2019723393</v>
      </c>
      <c r="E300" s="15">
        <v>8707347.9721431583</v>
      </c>
      <c r="F300" s="15">
        <v>4650904.1651208224</v>
      </c>
      <c r="G300" s="15">
        <v>386488.23250207258</v>
      </c>
      <c r="H300" s="15">
        <v>10014.235484142311</v>
      </c>
      <c r="I300" s="15">
        <v>396502.46798621491</v>
      </c>
      <c r="J300" s="23">
        <v>4.3553271288206741E-2</v>
      </c>
      <c r="K300" s="20"/>
    </row>
    <row r="301" spans="1:11" x14ac:dyDescent="0.25">
      <c r="A301" s="28"/>
      <c r="B301" s="22" t="s">
        <v>27</v>
      </c>
      <c r="C301" s="15">
        <v>9377315.2878819965</v>
      </c>
      <c r="D301" s="15">
        <v>9107995.1941330433</v>
      </c>
      <c r="E301" s="15">
        <v>8928812.8273530994</v>
      </c>
      <c r="F301" s="15">
        <v>4471721.7983408794</v>
      </c>
      <c r="G301" s="15">
        <v>438187.4137122269</v>
      </c>
      <c r="H301" s="15">
        <v>10315.046816670198</v>
      </c>
      <c r="I301" s="15">
        <v>448502.46052889712</v>
      </c>
      <c r="J301" s="23">
        <v>4.7828450549005475E-2</v>
      </c>
      <c r="K301" s="20"/>
    </row>
    <row r="302" spans="1:11" x14ac:dyDescent="0.25">
      <c r="A302" s="30"/>
      <c r="B302" s="22"/>
      <c r="C302" s="15"/>
      <c r="D302" s="15"/>
      <c r="E302" s="15"/>
      <c r="F302" s="15"/>
      <c r="G302" s="15"/>
      <c r="H302" s="15"/>
      <c r="I302" s="15"/>
      <c r="J302" s="23"/>
      <c r="K302" s="20"/>
    </row>
    <row r="303" spans="1:11" x14ac:dyDescent="0.25">
      <c r="A303" s="1" t="s">
        <v>10</v>
      </c>
      <c r="B303" s="22" t="s">
        <v>5</v>
      </c>
      <c r="C303" s="15">
        <v>125764337.53119273</v>
      </c>
      <c r="D303" s="15">
        <v>119763466.41567771</v>
      </c>
      <c r="E303" s="15">
        <v>119813086.2273555</v>
      </c>
      <c r="F303" s="15">
        <v>56315590.132859267</v>
      </c>
      <c r="G303" s="15">
        <v>5812910.5325529268</v>
      </c>
      <c r="H303" s="15">
        <v>138340.77128431201</v>
      </c>
      <c r="I303" s="15">
        <v>5951251.3038372379</v>
      </c>
      <c r="J303" s="23">
        <v>4.7320658786606955E-2</v>
      </c>
      <c r="K303" s="20"/>
    </row>
    <row r="304" spans="1:11" x14ac:dyDescent="0.25">
      <c r="A304" s="1"/>
      <c r="B304" s="22"/>
      <c r="C304" s="15"/>
      <c r="D304" s="15"/>
      <c r="E304" s="15"/>
      <c r="F304" s="15"/>
      <c r="G304" s="15"/>
      <c r="H304" s="15"/>
      <c r="I304" s="15"/>
      <c r="J304" s="23"/>
      <c r="K304" s="20"/>
    </row>
    <row r="305" spans="1:11" x14ac:dyDescent="0.25">
      <c r="A305" s="1"/>
      <c r="B305" s="22"/>
      <c r="C305" s="15"/>
      <c r="D305" s="15"/>
      <c r="E305" s="15"/>
      <c r="F305" s="15"/>
      <c r="G305" s="15"/>
      <c r="H305" s="15"/>
      <c r="I305" s="15"/>
      <c r="J305" s="23"/>
      <c r="K305" s="20"/>
    </row>
    <row r="306" spans="1:11" x14ac:dyDescent="0.25">
      <c r="A306" s="1">
        <v>2025</v>
      </c>
      <c r="B306" s="22" t="s">
        <v>16</v>
      </c>
      <c r="C306" s="15">
        <v>9462381.7256861553</v>
      </c>
      <c r="D306" s="15">
        <v>9604975.726576522</v>
      </c>
      <c r="E306" s="15">
        <v>8984505.59768565</v>
      </c>
      <c r="F306" s="15">
        <v>3851251.6694500074</v>
      </c>
      <c r="G306" s="15">
        <v>467467.50810225052</v>
      </c>
      <c r="H306" s="15">
        <v>10408.619898254772</v>
      </c>
      <c r="I306" s="15">
        <v>477876.12800050527</v>
      </c>
      <c r="J306" s="23">
        <v>5.0502731960525779E-2</v>
      </c>
      <c r="K306" s="20"/>
    </row>
    <row r="307" spans="1:11" x14ac:dyDescent="0.25">
      <c r="A307" s="28"/>
      <c r="B307" s="22" t="s">
        <v>17</v>
      </c>
      <c r="C307" s="15">
        <v>8527176.8782740813</v>
      </c>
      <c r="D307" s="15">
        <v>8619235.7873996887</v>
      </c>
      <c r="E307" s="15">
        <v>8099113.990364844</v>
      </c>
      <c r="F307" s="15">
        <v>3331129.8724151631</v>
      </c>
      <c r="G307" s="15">
        <v>418682.99334313581</v>
      </c>
      <c r="H307" s="15">
        <v>9379.8945661014895</v>
      </c>
      <c r="I307" s="15">
        <v>428062.8879092373</v>
      </c>
      <c r="J307" s="23">
        <v>5.0199836829921386E-2</v>
      </c>
      <c r="K307" s="20"/>
    </row>
    <row r="308" spans="1:11" x14ac:dyDescent="0.25">
      <c r="A308" s="28"/>
      <c r="B308" s="22" t="s">
        <v>18</v>
      </c>
      <c r="C308" s="15">
        <v>9609242.3607709929</v>
      </c>
      <c r="D308" s="15">
        <v>8637619.7461652737</v>
      </c>
      <c r="E308" s="15">
        <v>9135550.3039980326</v>
      </c>
      <c r="F308" s="15">
        <v>3829060.430247922</v>
      </c>
      <c r="G308" s="15">
        <v>463121.89017611224</v>
      </c>
      <c r="H308" s="15">
        <v>10570.166596848092</v>
      </c>
      <c r="I308" s="15">
        <v>473692.05677296035</v>
      </c>
      <c r="J308" s="23">
        <v>4.9295463574399206E-2</v>
      </c>
      <c r="K308" s="20"/>
    </row>
    <row r="309" spans="1:11" x14ac:dyDescent="0.25">
      <c r="A309" s="28"/>
      <c r="B309" s="22" t="s">
        <v>19</v>
      </c>
      <c r="C309" s="15">
        <v>9894125.7956456542</v>
      </c>
      <c r="D309" s="15">
        <v>8940969.2675349042</v>
      </c>
      <c r="E309" s="15">
        <v>9442384.4854428973</v>
      </c>
      <c r="F309" s="15">
        <v>4330475.6481559156</v>
      </c>
      <c r="G309" s="15">
        <v>440857.77182754665</v>
      </c>
      <c r="H309" s="15">
        <v>10883.538375210221</v>
      </c>
      <c r="I309" s="15">
        <v>451741.3102027569</v>
      </c>
      <c r="J309" s="23">
        <v>4.5657526448831441E-2</v>
      </c>
      <c r="K309" s="20"/>
    </row>
    <row r="310" spans="1:11" x14ac:dyDescent="0.25">
      <c r="A310" s="28"/>
      <c r="B310" s="22" t="s">
        <v>20</v>
      </c>
      <c r="C310" s="15">
        <v>11229671.529816363</v>
      </c>
      <c r="D310" s="15">
        <v>10067197.783918545</v>
      </c>
      <c r="E310" s="15">
        <v>10740228.526827347</v>
      </c>
      <c r="F310" s="15">
        <v>5003506.3910647184</v>
      </c>
      <c r="G310" s="15">
        <v>477090.36430621846</v>
      </c>
      <c r="H310" s="15">
        <v>12352.638682798</v>
      </c>
      <c r="I310" s="15">
        <v>489443.00298901647</v>
      </c>
      <c r="J310" s="23">
        <v>4.3584801362130339E-2</v>
      </c>
      <c r="K310" s="20"/>
    </row>
    <row r="311" spans="1:11" x14ac:dyDescent="0.25">
      <c r="A311" s="28"/>
      <c r="B311" s="22" t="s">
        <v>21</v>
      </c>
      <c r="C311" s="15">
        <v>11733493.641114961</v>
      </c>
      <c r="D311" s="15">
        <v>10968834.656032635</v>
      </c>
      <c r="E311" s="15">
        <v>11215052.430922132</v>
      </c>
      <c r="F311" s="15">
        <v>5249724.1659542155</v>
      </c>
      <c r="G311" s="15">
        <v>505534.36718760291</v>
      </c>
      <c r="H311" s="15">
        <v>12906.843005226458</v>
      </c>
      <c r="I311" s="15">
        <v>518441.21019282937</v>
      </c>
      <c r="J311" s="23">
        <v>4.4184726736133904E-2</v>
      </c>
      <c r="K311" s="20"/>
    </row>
    <row r="312" spans="1:11" x14ac:dyDescent="0.25">
      <c r="A312" s="28"/>
      <c r="B312" s="22" t="s">
        <v>22</v>
      </c>
      <c r="C312" s="15">
        <v>12479943.635514583</v>
      </c>
      <c r="D312" s="15">
        <v>11612862.09142942</v>
      </c>
      <c r="E312" s="15">
        <v>11899165.287547085</v>
      </c>
      <c r="F312" s="15">
        <v>5536027.3620718792</v>
      </c>
      <c r="G312" s="15">
        <v>567050.40996843192</v>
      </c>
      <c r="H312" s="15">
        <v>13727.937999066042</v>
      </c>
      <c r="I312" s="15">
        <v>580778.347967498</v>
      </c>
      <c r="J312" s="23">
        <v>4.6536936778685291E-2</v>
      </c>
      <c r="K312" s="20"/>
    </row>
    <row r="313" spans="1:11" x14ac:dyDescent="0.25">
      <c r="A313" s="28"/>
      <c r="B313" s="22" t="s">
        <v>23</v>
      </c>
      <c r="C313" s="15">
        <v>12698676.731394159</v>
      </c>
      <c r="D313" s="15">
        <v>11773381.054582847</v>
      </c>
      <c r="E313" s="15">
        <v>12075343.161416499</v>
      </c>
      <c r="F313" s="15">
        <v>5837989.4689055327</v>
      </c>
      <c r="G313" s="15">
        <v>609365.02557312616</v>
      </c>
      <c r="H313" s="15">
        <v>13968.544404533575</v>
      </c>
      <c r="I313" s="15">
        <v>623333.56997765973</v>
      </c>
      <c r="J313" s="23">
        <v>4.9086497999955417E-2</v>
      </c>
      <c r="K313" s="20"/>
    </row>
    <row r="314" spans="1:11" x14ac:dyDescent="0.25">
      <c r="A314" s="28"/>
      <c r="B314" s="22" t="s">
        <v>24</v>
      </c>
      <c r="C314" s="15">
        <v>11703663.550058704</v>
      </c>
      <c r="D314" s="15">
        <v>11520149.093008228</v>
      </c>
      <c r="E314" s="15">
        <v>11130337.007160919</v>
      </c>
      <c r="F314" s="15">
        <v>5448177.3830582239</v>
      </c>
      <c r="G314" s="15">
        <v>560452.51299272047</v>
      </c>
      <c r="H314" s="15">
        <v>12874.029905064575</v>
      </c>
      <c r="I314" s="15">
        <v>573326.54289778508</v>
      </c>
      <c r="J314" s="23">
        <v>4.8986929643488372E-2</v>
      </c>
      <c r="K314" s="20"/>
    </row>
    <row r="315" spans="1:11" x14ac:dyDescent="0.25">
      <c r="A315" s="28"/>
      <c r="B315" s="22" t="s">
        <v>25</v>
      </c>
      <c r="C315" s="15">
        <v>10992446.762590818</v>
      </c>
      <c r="D315" s="15">
        <v>10653983.000534117</v>
      </c>
      <c r="E315" s="15">
        <v>10453647.040694676</v>
      </c>
      <c r="F315" s="15">
        <v>5247841.4232187839</v>
      </c>
      <c r="G315" s="15">
        <v>526708.03045729187</v>
      </c>
      <c r="H315" s="15">
        <v>12091.691438849901</v>
      </c>
      <c r="I315" s="15">
        <v>538799.72189614177</v>
      </c>
      <c r="J315" s="23">
        <v>4.9015449747709459E-2</v>
      </c>
      <c r="K315" s="20"/>
    </row>
    <row r="316" spans="1:11" x14ac:dyDescent="0.25">
      <c r="A316" s="28"/>
      <c r="B316" s="22" t="s">
        <v>26</v>
      </c>
      <c r="C316" s="15">
        <v>9212216.9585000817</v>
      </c>
      <c r="D316" s="15">
        <v>9352570.5898506939</v>
      </c>
      <c r="E316" s="15">
        <v>8810994.7741407081</v>
      </c>
      <c r="F316" s="15">
        <v>4706265.6075087981</v>
      </c>
      <c r="G316" s="15">
        <v>391088.74570502341</v>
      </c>
      <c r="H316" s="15">
        <v>10133.43865435009</v>
      </c>
      <c r="I316" s="15">
        <v>401222.18435937352</v>
      </c>
      <c r="J316" s="23">
        <v>4.3553271288206817E-2</v>
      </c>
      <c r="K316" s="20"/>
    </row>
    <row r="317" spans="1:11" x14ac:dyDescent="0.25">
      <c r="A317" s="28"/>
      <c r="B317" s="22" t="s">
        <v>27</v>
      </c>
      <c r="C317" s="15">
        <v>9487461.740882393</v>
      </c>
      <c r="D317" s="15">
        <v>9215709.8690267019</v>
      </c>
      <c r="E317" s="15">
        <v>9033691.1461730171</v>
      </c>
      <c r="F317" s="15">
        <v>4524246.8846551143</v>
      </c>
      <c r="G317" s="15">
        <v>443334.38679440523</v>
      </c>
      <c r="H317" s="15">
        <v>10436.207914970633</v>
      </c>
      <c r="I317" s="15">
        <v>453770.59470937587</v>
      </c>
      <c r="J317" s="23">
        <v>4.7828450549005572E-2</v>
      </c>
      <c r="K317" s="20"/>
    </row>
    <row r="318" spans="1:11" x14ac:dyDescent="0.25">
      <c r="A318" s="30"/>
      <c r="B318" s="22"/>
      <c r="C318" s="15"/>
      <c r="D318" s="15"/>
      <c r="E318" s="15"/>
      <c r="F318" s="15"/>
      <c r="G318" s="15"/>
      <c r="H318" s="15"/>
      <c r="I318" s="15"/>
      <c r="J318" s="23"/>
      <c r="K318" s="20"/>
    </row>
    <row r="319" spans="1:11" x14ac:dyDescent="0.25">
      <c r="A319" s="1" t="s">
        <v>10</v>
      </c>
      <c r="B319" s="22" t="s">
        <v>5</v>
      </c>
      <c r="C319" s="15">
        <v>127030501.31024897</v>
      </c>
      <c r="D319" s="15">
        <v>120967488.6660596</v>
      </c>
      <c r="E319" s="15">
        <v>121020013.7523738</v>
      </c>
      <c r="F319" s="15">
        <v>56895696.30670628</v>
      </c>
      <c r="G319" s="15">
        <v>5870754.0064338651</v>
      </c>
      <c r="H319" s="15">
        <v>139733.55144127383</v>
      </c>
      <c r="I319" s="15">
        <v>6010487.5578751396</v>
      </c>
      <c r="J319" s="23">
        <v>4.7315310070261102E-2</v>
      </c>
      <c r="K319" s="20"/>
    </row>
    <row r="320" spans="1:11" x14ac:dyDescent="0.25">
      <c r="A320" s="1"/>
      <c r="B320" s="22"/>
      <c r="C320" s="15"/>
      <c r="D320" s="15"/>
      <c r="E320" s="15"/>
      <c r="F320" s="15"/>
      <c r="G320" s="15"/>
      <c r="H320" s="15"/>
      <c r="I320" s="15"/>
      <c r="J320" s="23"/>
      <c r="K320" s="20"/>
    </row>
    <row r="321" spans="1:11" x14ac:dyDescent="0.25">
      <c r="A321" s="1"/>
      <c r="B321" s="22"/>
      <c r="C321" s="15"/>
      <c r="D321" s="15"/>
      <c r="E321" s="15"/>
      <c r="F321" s="15"/>
      <c r="G321" s="15"/>
      <c r="H321" s="15"/>
      <c r="I321" s="15"/>
      <c r="J321" s="23"/>
      <c r="K321" s="20"/>
    </row>
    <row r="322" spans="1:11" x14ac:dyDescent="0.25">
      <c r="A322" s="1">
        <v>2026</v>
      </c>
      <c r="B322" s="22" t="s">
        <v>16</v>
      </c>
      <c r="C322" s="15">
        <v>9584990.6770840678</v>
      </c>
      <c r="D322" s="15">
        <v>9724015.0267161932</v>
      </c>
      <c r="E322" s="15">
        <v>9100922.4620751534</v>
      </c>
      <c r="F322" s="15">
        <v>3901154.320014074</v>
      </c>
      <c r="G322" s="15">
        <v>473524.72526412201</v>
      </c>
      <c r="H322" s="15">
        <v>10543.489744792476</v>
      </c>
      <c r="I322" s="15">
        <v>484068.21500891447</v>
      </c>
      <c r="J322" s="23">
        <v>5.0502731960525703E-2</v>
      </c>
      <c r="K322" s="20"/>
    </row>
    <row r="323" spans="1:11" x14ac:dyDescent="0.25">
      <c r="A323" s="28"/>
      <c r="B323" s="22" t="s">
        <v>17</v>
      </c>
      <c r="C323" s="15">
        <v>8638616.7091309577</v>
      </c>
      <c r="D323" s="15">
        <v>8731450.1914570313</v>
      </c>
      <c r="E323" s="15">
        <v>8204959.5598963508</v>
      </c>
      <c r="F323" s="15">
        <v>3374663.6884533931</v>
      </c>
      <c r="G323" s="15">
        <v>424154.67085456284</v>
      </c>
      <c r="H323" s="15">
        <v>9502.4783800440546</v>
      </c>
      <c r="I323" s="15">
        <v>433657.14923460688</v>
      </c>
      <c r="J323" s="23">
        <v>5.0199836829921428E-2</v>
      </c>
      <c r="K323" s="20"/>
    </row>
    <row r="324" spans="1:11" x14ac:dyDescent="0.25">
      <c r="A324" s="28"/>
      <c r="B324" s="22" t="s">
        <v>18</v>
      </c>
      <c r="C324" s="15">
        <v>9736321.4679049812</v>
      </c>
      <c r="D324" s="15">
        <v>8751330.1661285628</v>
      </c>
      <c r="E324" s="15">
        <v>9256364.9876352306</v>
      </c>
      <c r="F324" s="15">
        <v>3879698.5099600614</v>
      </c>
      <c r="G324" s="15">
        <v>469246.52665505512</v>
      </c>
      <c r="H324" s="15">
        <v>10709.95361469548</v>
      </c>
      <c r="I324" s="15">
        <v>479956.48026975058</v>
      </c>
      <c r="J324" s="23">
        <v>4.9295463574399165E-2</v>
      </c>
      <c r="K324" s="20"/>
    </row>
    <row r="325" spans="1:11" x14ac:dyDescent="0.25">
      <c r="A325" s="28"/>
      <c r="B325" s="22" t="s">
        <v>19</v>
      </c>
      <c r="C325" s="15">
        <v>10026908.23955461</v>
      </c>
      <c r="D325" s="15">
        <v>9060210.8562860601</v>
      </c>
      <c r="E325" s="15">
        <v>9569104.4114071392</v>
      </c>
      <c r="F325" s="15">
        <v>4388592.06508114</v>
      </c>
      <c r="G325" s="15">
        <v>446774.22908396088</v>
      </c>
      <c r="H325" s="15">
        <v>11029.599063510072</v>
      </c>
      <c r="I325" s="15">
        <v>457803.82814747095</v>
      </c>
      <c r="J325" s="23">
        <v>4.5657526448831483E-2</v>
      </c>
      <c r="K325" s="20"/>
    </row>
    <row r="326" spans="1:11" x14ac:dyDescent="0.25">
      <c r="A326" s="28"/>
      <c r="B326" s="22" t="s">
        <v>20</v>
      </c>
      <c r="C326" s="15">
        <v>11379133.239227027</v>
      </c>
      <c r="D326" s="15">
        <v>10201667.306502156</v>
      </c>
      <c r="E326" s="15">
        <v>10883175.977322102</v>
      </c>
      <c r="F326" s="15">
        <v>5070100.7359010847</v>
      </c>
      <c r="G326" s="15">
        <v>483440.21534177539</v>
      </c>
      <c r="H326" s="15">
        <v>12517.04656314973</v>
      </c>
      <c r="I326" s="15">
        <v>495957.26190492511</v>
      </c>
      <c r="J326" s="23">
        <v>4.3584801362130374E-2</v>
      </c>
      <c r="K326" s="20"/>
    </row>
    <row r="327" spans="1:11" x14ac:dyDescent="0.25">
      <c r="A327" s="28"/>
      <c r="B327" s="22" t="s">
        <v>21</v>
      </c>
      <c r="C327" s="15">
        <v>11890927.866230648</v>
      </c>
      <c r="D327" s="15">
        <v>11115468.83058051</v>
      </c>
      <c r="E327" s="15">
        <v>11365530.467822166</v>
      </c>
      <c r="F327" s="15">
        <v>5320162.3731427407</v>
      </c>
      <c r="G327" s="15">
        <v>512317.37775562814</v>
      </c>
      <c r="H327" s="15">
        <v>13080.020652853713</v>
      </c>
      <c r="I327" s="15">
        <v>525397.39840848185</v>
      </c>
      <c r="J327" s="23">
        <v>4.4184726736133974E-2</v>
      </c>
      <c r="K327" s="20"/>
    </row>
    <row r="328" spans="1:11" x14ac:dyDescent="0.25">
      <c r="A328" s="28"/>
      <c r="B328" s="22" t="s">
        <v>22</v>
      </c>
      <c r="C328" s="15">
        <v>12645144.439969756</v>
      </c>
      <c r="D328" s="15">
        <v>11767531.088022821</v>
      </c>
      <c r="E328" s="15">
        <v>12056678.152609538</v>
      </c>
      <c r="F328" s="15">
        <v>5609309.4377294593</v>
      </c>
      <c r="G328" s="15">
        <v>574556.62847625068</v>
      </c>
      <c r="H328" s="15">
        <v>13909.658883966733</v>
      </c>
      <c r="I328" s="15">
        <v>588466.28736021742</v>
      </c>
      <c r="J328" s="23">
        <v>4.6536936778685374E-2</v>
      </c>
      <c r="K328" s="20"/>
    </row>
    <row r="329" spans="1:11" x14ac:dyDescent="0.25">
      <c r="A329" s="28"/>
      <c r="B329" s="22" t="s">
        <v>23</v>
      </c>
      <c r="C329" s="15">
        <v>12867087.968460944</v>
      </c>
      <c r="D329" s="15">
        <v>11929383.595813181</v>
      </c>
      <c r="E329" s="15">
        <v>12235487.680631835</v>
      </c>
      <c r="F329" s="15">
        <v>5915413.522548113</v>
      </c>
      <c r="G329" s="15">
        <v>617446.49106380146</v>
      </c>
      <c r="H329" s="15">
        <v>14153.796765307039</v>
      </c>
      <c r="I329" s="15">
        <v>631600.28782910854</v>
      </c>
      <c r="J329" s="23">
        <v>4.9086497999955417E-2</v>
      </c>
      <c r="K329" s="20"/>
    </row>
    <row r="330" spans="1:11" x14ac:dyDescent="0.25">
      <c r="A330" s="28"/>
      <c r="B330" s="22" t="s">
        <v>24</v>
      </c>
      <c r="C330" s="15">
        <v>11860546.5873535</v>
      </c>
      <c r="D330" s="15">
        <v>11673740.276405543</v>
      </c>
      <c r="E330" s="15">
        <v>11279534.826145496</v>
      </c>
      <c r="F330" s="15">
        <v>5521208.0722880671</v>
      </c>
      <c r="G330" s="15">
        <v>567965.15996191453</v>
      </c>
      <c r="H330" s="15">
        <v>13046.601246088851</v>
      </c>
      <c r="I330" s="15">
        <v>581011.76120800339</v>
      </c>
      <c r="J330" s="23">
        <v>4.898692964348849E-2</v>
      </c>
      <c r="K330" s="20"/>
    </row>
    <row r="331" spans="1:11" x14ac:dyDescent="0.25">
      <c r="A331" s="28"/>
      <c r="B331" s="22" t="s">
        <v>25</v>
      </c>
      <c r="C331" s="15">
        <v>11140899.850658268</v>
      </c>
      <c r="D331" s="15">
        <v>10797318.139399614</v>
      </c>
      <c r="E331" s="15">
        <v>10594823.633884063</v>
      </c>
      <c r="F331" s="15">
        <v>5318713.5667725168</v>
      </c>
      <c r="G331" s="15">
        <v>533821.22693848063</v>
      </c>
      <c r="H331" s="15">
        <v>12254.989835724095</v>
      </c>
      <c r="I331" s="15">
        <v>546076.21677420475</v>
      </c>
      <c r="J331" s="23">
        <v>4.9015449747709515E-2</v>
      </c>
      <c r="K331" s="20"/>
    </row>
    <row r="332" spans="1:11" x14ac:dyDescent="0.25">
      <c r="A332" s="28"/>
      <c r="B332" s="22" t="s">
        <v>26</v>
      </c>
      <c r="C332" s="15">
        <v>9342124.5697707664</v>
      </c>
      <c r="D332" s="15">
        <v>9481326.2551834323</v>
      </c>
      <c r="E332" s="15">
        <v>8935244.4839753173</v>
      </c>
      <c r="F332" s="15">
        <v>4772631.7955644028</v>
      </c>
      <c r="G332" s="15">
        <v>396603.74876870128</v>
      </c>
      <c r="H332" s="15">
        <v>10276.337026747844</v>
      </c>
      <c r="I332" s="15">
        <v>406880.08579544909</v>
      </c>
      <c r="J332" s="23">
        <v>4.3553271288206873E-2</v>
      </c>
      <c r="K332" s="20"/>
    </row>
    <row r="333" spans="1:11" x14ac:dyDescent="0.25">
      <c r="A333" s="28"/>
      <c r="B333" s="22" t="s">
        <v>27</v>
      </c>
      <c r="C333" s="15">
        <v>9621788.8050538916</v>
      </c>
      <c r="D333" s="15">
        <v>9345922.4709323365</v>
      </c>
      <c r="E333" s="15">
        <v>9161593.554998396</v>
      </c>
      <c r="F333" s="15">
        <v>4588302.8796304632</v>
      </c>
      <c r="G333" s="15">
        <v>449611.28236993635</v>
      </c>
      <c r="H333" s="15">
        <v>10583.967685559281</v>
      </c>
      <c r="I333" s="15">
        <v>460195.25005549565</v>
      </c>
      <c r="J333" s="23">
        <v>4.7828450549005593E-2</v>
      </c>
      <c r="K333" s="20"/>
    </row>
    <row r="334" spans="1:11" x14ac:dyDescent="0.25">
      <c r="A334" s="30"/>
      <c r="B334" s="22"/>
      <c r="C334" s="15"/>
      <c r="D334" s="15"/>
      <c r="E334" s="15"/>
      <c r="F334" s="15"/>
      <c r="G334" s="15"/>
      <c r="H334" s="15"/>
      <c r="I334" s="15"/>
      <c r="J334" s="23"/>
      <c r="K334" s="20"/>
    </row>
    <row r="335" spans="1:11" x14ac:dyDescent="0.25">
      <c r="A335" s="1" t="s">
        <v>10</v>
      </c>
      <c r="B335" s="22" t="s">
        <v>5</v>
      </c>
      <c r="C335" s="15">
        <v>128734490.42039941</v>
      </c>
      <c r="D335" s="15">
        <v>122579364.20342743</v>
      </c>
      <c r="E335" s="15">
        <v>122643420.19840279</v>
      </c>
      <c r="F335" s="15">
        <v>57659950.967085518</v>
      </c>
      <c r="G335" s="15">
        <v>5949462.2825341895</v>
      </c>
      <c r="H335" s="15">
        <v>141607.93946243936</v>
      </c>
      <c r="I335" s="15">
        <v>6091070.2219966287</v>
      </c>
      <c r="J335" s="23">
        <v>4.731498297080633E-2</v>
      </c>
      <c r="K335" s="20"/>
    </row>
    <row r="336" spans="1:11" x14ac:dyDescent="0.25">
      <c r="A336" s="1"/>
      <c r="B336" s="22"/>
      <c r="C336" s="15"/>
      <c r="D336" s="15"/>
      <c r="E336" s="15"/>
      <c r="F336" s="15"/>
      <c r="G336" s="15"/>
      <c r="H336" s="15"/>
      <c r="I336" s="15"/>
      <c r="J336" s="23"/>
      <c r="K336" s="20"/>
    </row>
    <row r="337" spans="1:11" x14ac:dyDescent="0.25">
      <c r="A337" s="1"/>
      <c r="B337" s="22"/>
      <c r="C337" s="15"/>
      <c r="D337" s="15"/>
      <c r="E337" s="15"/>
      <c r="F337" s="15"/>
      <c r="G337" s="15"/>
      <c r="H337" s="15"/>
      <c r="I337" s="15"/>
      <c r="J337" s="23"/>
      <c r="K337" s="20"/>
    </row>
    <row r="338" spans="1:11" x14ac:dyDescent="0.25">
      <c r="A338" s="1">
        <v>2027</v>
      </c>
      <c r="B338" s="22" t="s">
        <v>16</v>
      </c>
      <c r="C338" s="15">
        <v>9760614.896514602</v>
      </c>
      <c r="D338" s="15">
        <v>9883345.5244985763</v>
      </c>
      <c r="E338" s="15">
        <v>9267677.1786260102</v>
      </c>
      <c r="F338" s="15">
        <v>3972634.5337578976</v>
      </c>
      <c r="G338" s="15">
        <v>482201.04150242574</v>
      </c>
      <c r="H338" s="15">
        <v>10736.676386166062</v>
      </c>
      <c r="I338" s="15">
        <v>492937.71788859181</v>
      </c>
      <c r="J338" s="23">
        <v>5.0502731960525758E-2</v>
      </c>
      <c r="K338" s="20"/>
    </row>
    <row r="339" spans="1:11" x14ac:dyDescent="0.25">
      <c r="A339" s="28"/>
      <c r="B339" s="22" t="s">
        <v>17</v>
      </c>
      <c r="C339" s="15">
        <v>8800503.9599072039</v>
      </c>
      <c r="D339" s="15">
        <v>8893449.9114358313</v>
      </c>
      <c r="E339" s="15">
        <v>8358720.0970987845</v>
      </c>
      <c r="F339" s="15">
        <v>3437904.7194208507</v>
      </c>
      <c r="G339" s="15">
        <v>432103.30845252145</v>
      </c>
      <c r="H339" s="15">
        <v>9680.5543558979243</v>
      </c>
      <c r="I339" s="15">
        <v>441783.86280841939</v>
      </c>
      <c r="J339" s="23">
        <v>5.019983682992147E-2</v>
      </c>
      <c r="K339" s="20"/>
    </row>
    <row r="340" spans="1:11" x14ac:dyDescent="0.25">
      <c r="A340" s="28"/>
      <c r="B340" s="22" t="s">
        <v>18</v>
      </c>
      <c r="C340" s="15">
        <v>9912148.0979420487</v>
      </c>
      <c r="D340" s="15">
        <v>8911667.5338099636</v>
      </c>
      <c r="E340" s="15">
        <v>9423524.1624358967</v>
      </c>
      <c r="F340" s="15">
        <v>3949761.3480467843</v>
      </c>
      <c r="G340" s="15">
        <v>477720.57259841572</v>
      </c>
      <c r="H340" s="15">
        <v>10903.362907736255</v>
      </c>
      <c r="I340" s="15">
        <v>488623.93550615199</v>
      </c>
      <c r="J340" s="23">
        <v>4.9295463574399144E-2</v>
      </c>
      <c r="K340" s="20"/>
    </row>
    <row r="341" spans="1:11" x14ac:dyDescent="0.25">
      <c r="A341" s="28"/>
      <c r="B341" s="22" t="s">
        <v>19</v>
      </c>
      <c r="C341" s="15">
        <v>10205380.502452303</v>
      </c>
      <c r="D341" s="15">
        <v>9222483.3505628072</v>
      </c>
      <c r="E341" s="15">
        <v>9739428.0722411983</v>
      </c>
      <c r="F341" s="15">
        <v>4466706.0697251754</v>
      </c>
      <c r="G341" s="15">
        <v>454726.51165840693</v>
      </c>
      <c r="H341" s="15">
        <v>11225.918552697534</v>
      </c>
      <c r="I341" s="15">
        <v>465952.43021110445</v>
      </c>
      <c r="J341" s="23">
        <v>4.5657526448831413E-2</v>
      </c>
      <c r="K341" s="20"/>
    </row>
    <row r="342" spans="1:11" x14ac:dyDescent="0.25">
      <c r="A342" s="28"/>
      <c r="B342" s="22" t="s">
        <v>20</v>
      </c>
      <c r="C342" s="15">
        <v>11573422.079670966</v>
      </c>
      <c r="D342" s="15">
        <v>10379034.534069682</v>
      </c>
      <c r="E342" s="15">
        <v>11068996.777248414</v>
      </c>
      <c r="F342" s="15">
        <v>5156668.312903909</v>
      </c>
      <c r="G342" s="15">
        <v>491694.53813491337</v>
      </c>
      <c r="H342" s="15">
        <v>12730.764287638063</v>
      </c>
      <c r="I342" s="15">
        <v>504425.30242255144</v>
      </c>
      <c r="J342" s="23">
        <v>4.3584801362130249E-2</v>
      </c>
      <c r="K342" s="20"/>
    </row>
    <row r="343" spans="1:11" x14ac:dyDescent="0.25">
      <c r="A343" s="28"/>
      <c r="B343" s="22" t="s">
        <v>21</v>
      </c>
      <c r="C343" s="15">
        <v>12092262.630041448</v>
      </c>
      <c r="D343" s="15">
        <v>11304395.346362893</v>
      </c>
      <c r="E343" s="15">
        <v>11557969.310111502</v>
      </c>
      <c r="F343" s="15">
        <v>5410242.2766525196</v>
      </c>
      <c r="G343" s="15">
        <v>520991.83103690064</v>
      </c>
      <c r="H343" s="15">
        <v>13301.488893045595</v>
      </c>
      <c r="I343" s="15">
        <v>534293.31992994621</v>
      </c>
      <c r="J343" s="23">
        <v>4.4184726736133981E-2</v>
      </c>
      <c r="K343" s="20"/>
    </row>
    <row r="344" spans="1:11" x14ac:dyDescent="0.25">
      <c r="A344" s="28"/>
      <c r="B344" s="22" t="s">
        <v>22</v>
      </c>
      <c r="C344" s="15">
        <v>12854205.298733758</v>
      </c>
      <c r="D344" s="15">
        <v>11964204.668394087</v>
      </c>
      <c r="E344" s="15">
        <v>12256009.959406342</v>
      </c>
      <c r="F344" s="15">
        <v>5702047.5676647741</v>
      </c>
      <c r="G344" s="15">
        <v>584055.71349880833</v>
      </c>
      <c r="H344" s="15">
        <v>14139.625828607135</v>
      </c>
      <c r="I344" s="15">
        <v>598195.33932741545</v>
      </c>
      <c r="J344" s="23">
        <v>4.6536936778685374E-2</v>
      </c>
      <c r="K344" s="20"/>
    </row>
    <row r="345" spans="1:11" x14ac:dyDescent="0.25">
      <c r="A345" s="28"/>
      <c r="B345" s="22" t="s">
        <v>23</v>
      </c>
      <c r="C345" s="15">
        <v>13078584.155070802</v>
      </c>
      <c r="D345" s="15">
        <v>12126004.716740908</v>
      </c>
      <c r="E345" s="15">
        <v>12436602.26010067</v>
      </c>
      <c r="F345" s="15">
        <v>6012645.1110245343</v>
      </c>
      <c r="G345" s="15">
        <v>627595.4523995542</v>
      </c>
      <c r="H345" s="15">
        <v>14386.442570577883</v>
      </c>
      <c r="I345" s="15">
        <v>641981.89497013204</v>
      </c>
      <c r="J345" s="23">
        <v>4.9086497999955458E-2</v>
      </c>
      <c r="K345" s="20"/>
    </row>
    <row r="346" spans="1:11" x14ac:dyDescent="0.25">
      <c r="A346" s="28"/>
      <c r="B346" s="22" t="s">
        <v>24</v>
      </c>
      <c r="C346" s="15">
        <v>12058077.29045048</v>
      </c>
      <c r="D346" s="15">
        <v>11866873.543946603</v>
      </c>
      <c r="E346" s="15">
        <v>11467389.106587436</v>
      </c>
      <c r="F346" s="15">
        <v>5613160.6736653652</v>
      </c>
      <c r="G346" s="15">
        <v>577424.29884354828</v>
      </c>
      <c r="H346" s="15">
        <v>13263.885019495528</v>
      </c>
      <c r="I346" s="15">
        <v>590688.18386304379</v>
      </c>
      <c r="J346" s="23">
        <v>4.8986929643488476E-2</v>
      </c>
      <c r="K346" s="20"/>
    </row>
    <row r="347" spans="1:11" x14ac:dyDescent="0.25">
      <c r="A347" s="28"/>
      <c r="B347" s="22" t="s">
        <v>25</v>
      </c>
      <c r="C347" s="15">
        <v>11327047.139879858</v>
      </c>
      <c r="D347" s="15">
        <v>10977426.419383924</v>
      </c>
      <c r="E347" s="15">
        <v>10771846.830005139</v>
      </c>
      <c r="F347" s="15">
        <v>5407581.0842865808</v>
      </c>
      <c r="G347" s="15">
        <v>542740.55802085111</v>
      </c>
      <c r="H347" s="15">
        <v>12459.751853867845</v>
      </c>
      <c r="I347" s="15">
        <v>555200.30987471901</v>
      </c>
      <c r="J347" s="23">
        <v>4.9015449747709605E-2</v>
      </c>
      <c r="K347" s="20"/>
    </row>
    <row r="348" spans="1:11" x14ac:dyDescent="0.25">
      <c r="A348" s="28"/>
      <c r="B348" s="22" t="s">
        <v>26</v>
      </c>
      <c r="C348" s="15">
        <v>9505157.3473869972</v>
      </c>
      <c r="D348" s="15">
        <v>9642837.0246327296</v>
      </c>
      <c r="E348" s="15">
        <v>9091176.650799159</v>
      </c>
      <c r="F348" s="15">
        <v>4855920.7104530102</v>
      </c>
      <c r="G348" s="15">
        <v>403525.02350571251</v>
      </c>
      <c r="H348" s="15">
        <v>10455.673082125697</v>
      </c>
      <c r="I348" s="15">
        <v>413980.69658783823</v>
      </c>
      <c r="J348" s="23">
        <v>4.3553271288206824E-2</v>
      </c>
      <c r="K348" s="20"/>
    </row>
    <row r="349" spans="1:11" x14ac:dyDescent="0.25">
      <c r="A349" s="28"/>
      <c r="B349" s="22" t="s">
        <v>27</v>
      </c>
      <c r="C349" s="15">
        <v>9786970.100326512</v>
      </c>
      <c r="D349" s="15">
        <v>9507722.9903386701</v>
      </c>
      <c r="E349" s="15">
        <v>9318874.4848584495</v>
      </c>
      <c r="F349" s="15">
        <v>4667072.2049727906</v>
      </c>
      <c r="G349" s="15">
        <v>457329.94835770328</v>
      </c>
      <c r="H349" s="15">
        <v>10765.667110359163</v>
      </c>
      <c r="I349" s="15">
        <v>468095.61546806246</v>
      </c>
      <c r="J349" s="23">
        <v>4.7828450549005551E-2</v>
      </c>
      <c r="K349" s="20"/>
    </row>
    <row r="350" spans="1:11" x14ac:dyDescent="0.25">
      <c r="A350" s="30"/>
      <c r="B350" s="22"/>
      <c r="C350" s="15"/>
      <c r="D350" s="15"/>
      <c r="E350" s="15"/>
      <c r="F350" s="15"/>
      <c r="G350" s="15"/>
      <c r="H350" s="15"/>
      <c r="I350" s="15"/>
      <c r="J350" s="23"/>
      <c r="K350" s="20"/>
    </row>
    <row r="351" spans="1:11" x14ac:dyDescent="0.25">
      <c r="A351" s="1" t="s">
        <v>10</v>
      </c>
      <c r="B351" s="22" t="s">
        <v>5</v>
      </c>
      <c r="C351" s="15">
        <v>130954373.49837697</v>
      </c>
      <c r="D351" s="15">
        <v>124679445.56417669</v>
      </c>
      <c r="E351" s="15">
        <v>124758214.88951901</v>
      </c>
      <c r="F351" s="15">
        <v>58652344.61257419</v>
      </c>
      <c r="G351" s="15">
        <v>6052108.7980097616</v>
      </c>
      <c r="H351" s="15">
        <v>144049.81084821469</v>
      </c>
      <c r="I351" s="15">
        <v>6196158.6088579763</v>
      </c>
      <c r="J351" s="23">
        <v>4.7315400343882145E-2</v>
      </c>
      <c r="K351" s="20"/>
    </row>
    <row r="352" spans="1:11" x14ac:dyDescent="0.25">
      <c r="A352" s="1"/>
      <c r="B352" s="22"/>
      <c r="C352" s="15"/>
      <c r="D352" s="15"/>
      <c r="E352" s="15"/>
      <c r="F352" s="15"/>
      <c r="G352" s="15"/>
      <c r="H352" s="15"/>
      <c r="I352" s="15"/>
      <c r="J352" s="23"/>
      <c r="K352" s="20"/>
    </row>
    <row r="353" spans="1:11" x14ac:dyDescent="0.25">
      <c r="A353" s="1"/>
      <c r="B353" s="22"/>
      <c r="C353" s="15"/>
      <c r="D353" s="15"/>
      <c r="E353" s="15"/>
      <c r="F353" s="15"/>
      <c r="G353" s="15"/>
      <c r="H353" s="15"/>
      <c r="I353" s="15"/>
      <c r="J353" s="23"/>
      <c r="K353" s="20"/>
    </row>
    <row r="354" spans="1:11" x14ac:dyDescent="0.25">
      <c r="A354" s="1">
        <v>2028</v>
      </c>
      <c r="B354" s="22" t="s">
        <v>16</v>
      </c>
      <c r="C354" s="15">
        <v>9931782.3487831522</v>
      </c>
      <c r="D354" s="15">
        <v>10054971.597984819</v>
      </c>
      <c r="E354" s="15">
        <v>9430200.2069322765</v>
      </c>
      <c r="F354" s="15">
        <v>4042300.8139202483</v>
      </c>
      <c r="G354" s="15">
        <v>490657.18126721424</v>
      </c>
      <c r="H354" s="15">
        <v>10924.960583661468</v>
      </c>
      <c r="I354" s="15">
        <v>501582.14185087569</v>
      </c>
      <c r="J354" s="23">
        <v>5.0502731960525682E-2</v>
      </c>
      <c r="K354" s="20"/>
    </row>
    <row r="355" spans="1:11" x14ac:dyDescent="0.25">
      <c r="A355" s="28"/>
      <c r="B355" s="22" t="s">
        <v>17</v>
      </c>
      <c r="C355" s="15">
        <v>9201536.7238606755</v>
      </c>
      <c r="D355" s="15">
        <v>9187354.280780945</v>
      </c>
      <c r="E355" s="15">
        <v>8739621.0817383397</v>
      </c>
      <c r="F355" s="15">
        <v>3594567.6148776431</v>
      </c>
      <c r="G355" s="15">
        <v>451793.951726089</v>
      </c>
      <c r="H355" s="15">
        <v>10121.690396246744</v>
      </c>
      <c r="I355" s="15">
        <v>461915.64212233573</v>
      </c>
      <c r="J355" s="23">
        <v>5.0199836829921435E-2</v>
      </c>
      <c r="K355" s="20"/>
    </row>
    <row r="356" spans="1:11" x14ac:dyDescent="0.25">
      <c r="A356" s="28"/>
      <c r="B356" s="22" t="s">
        <v>18</v>
      </c>
      <c r="C356" s="15">
        <v>10084480.938630544</v>
      </c>
      <c r="D356" s="15">
        <v>9163497.3987004124</v>
      </c>
      <c r="E356" s="15">
        <v>9587361.7758535594</v>
      </c>
      <c r="F356" s="15">
        <v>4018431.9920307905</v>
      </c>
      <c r="G356" s="15">
        <v>486026.23374449066</v>
      </c>
      <c r="H356" s="15">
        <v>11092.929032493599</v>
      </c>
      <c r="I356" s="15">
        <v>497119.16277698427</v>
      </c>
      <c r="J356" s="23">
        <v>4.9295463574399123E-2</v>
      </c>
      <c r="K356" s="20"/>
    </row>
    <row r="357" spans="1:11" x14ac:dyDescent="0.25">
      <c r="A357" s="28"/>
      <c r="B357" s="22" t="s">
        <v>19</v>
      </c>
      <c r="C357" s="15">
        <v>10381375.229527147</v>
      </c>
      <c r="D357" s="15">
        <v>9382083.6046237089</v>
      </c>
      <c r="E357" s="15">
        <v>9907387.3154097684</v>
      </c>
      <c r="F357" s="15">
        <v>4543735.7028168505</v>
      </c>
      <c r="G357" s="15">
        <v>462568.40136489924</v>
      </c>
      <c r="H357" s="15">
        <v>11419.512752479863</v>
      </c>
      <c r="I357" s="15">
        <v>473987.91411737911</v>
      </c>
      <c r="J357" s="23">
        <v>4.565752644883142E-2</v>
      </c>
      <c r="K357" s="20"/>
    </row>
    <row r="358" spans="1:11" x14ac:dyDescent="0.25">
      <c r="A358" s="28"/>
      <c r="B358" s="22" t="s">
        <v>20</v>
      </c>
      <c r="C358" s="15">
        <v>11765755.086550454</v>
      </c>
      <c r="D358" s="15">
        <v>10554318.244769393</v>
      </c>
      <c r="E358" s="15">
        <v>11252946.988227678</v>
      </c>
      <c r="F358" s="15">
        <v>5242364.4462751355</v>
      </c>
      <c r="G358" s="15">
        <v>499865.76772756974</v>
      </c>
      <c r="H358" s="15">
        <v>12942.3305952055</v>
      </c>
      <c r="I358" s="15">
        <v>512808.09832277521</v>
      </c>
      <c r="J358" s="23">
        <v>4.3584801362130256E-2</v>
      </c>
      <c r="K358" s="20"/>
    </row>
    <row r="359" spans="1:11" x14ac:dyDescent="0.25">
      <c r="A359" s="28"/>
      <c r="B359" s="22" t="s">
        <v>21</v>
      </c>
      <c r="C359" s="15">
        <v>12292397.27510374</v>
      </c>
      <c r="D359" s="15">
        <v>11491840.276086301</v>
      </c>
      <c r="E359" s="15">
        <v>11749261.060571283</v>
      </c>
      <c r="F359" s="15">
        <v>5499785.2307601208</v>
      </c>
      <c r="G359" s="15">
        <v>529614.5775298432</v>
      </c>
      <c r="H359" s="15">
        <v>13521.637002614116</v>
      </c>
      <c r="I359" s="15">
        <v>543136.21453245729</v>
      </c>
      <c r="J359" s="23">
        <v>4.4184726736134029E-2</v>
      </c>
      <c r="K359" s="20"/>
    </row>
    <row r="360" spans="1:11" x14ac:dyDescent="0.25">
      <c r="A360" s="28"/>
      <c r="B360" s="22" t="s">
        <v>22</v>
      </c>
      <c r="C360" s="15">
        <v>13062740.851280397</v>
      </c>
      <c r="D360" s="15">
        <v>12160073.461942449</v>
      </c>
      <c r="E360" s="15">
        <v>12454840.906128012</v>
      </c>
      <c r="F360" s="15">
        <v>5794552.6749456832</v>
      </c>
      <c r="G360" s="15">
        <v>593530.93021597667</v>
      </c>
      <c r="H360" s="15">
        <v>14369.014936408437</v>
      </c>
      <c r="I360" s="15">
        <v>607899.94515238516</v>
      </c>
      <c r="J360" s="23">
        <v>4.6536936778685263E-2</v>
      </c>
      <c r="K360" s="20"/>
    </row>
    <row r="361" spans="1:11" x14ac:dyDescent="0.25">
      <c r="A361" s="28"/>
      <c r="B361" s="22" t="s">
        <v>23</v>
      </c>
      <c r="C361" s="15">
        <v>13291065.758082805</v>
      </c>
      <c r="D361" s="15">
        <v>12322876.833212711</v>
      </c>
      <c r="E361" s="15">
        <v>12638653.885331398</v>
      </c>
      <c r="F361" s="15">
        <v>6110329.7270643711</v>
      </c>
      <c r="G361" s="15">
        <v>637791.70041751629</v>
      </c>
      <c r="H361" s="15">
        <v>14620.172333891087</v>
      </c>
      <c r="I361" s="15">
        <v>652411.87275140733</v>
      </c>
      <c r="J361" s="23">
        <v>4.9086497999955403E-2</v>
      </c>
      <c r="K361" s="20"/>
    </row>
    <row r="362" spans="1:11" x14ac:dyDescent="0.25">
      <c r="A362" s="28"/>
      <c r="B362" s="22" t="s">
        <v>24</v>
      </c>
      <c r="C362" s="15">
        <v>12258298.240389932</v>
      </c>
      <c r="D362" s="15">
        <v>12061765.961012106</v>
      </c>
      <c r="E362" s="15">
        <v>11657801.846939052</v>
      </c>
      <c r="F362" s="15">
        <v>5706365.6129913153</v>
      </c>
      <c r="G362" s="15">
        <v>587012.2653864515</v>
      </c>
      <c r="H362" s="15">
        <v>13484.128064428925</v>
      </c>
      <c r="I362" s="15">
        <v>600496.39345088042</v>
      </c>
      <c r="J362" s="23">
        <v>4.8986929643488497E-2</v>
      </c>
      <c r="K362" s="20"/>
    </row>
    <row r="363" spans="1:11" x14ac:dyDescent="0.25">
      <c r="A363" s="28"/>
      <c r="B363" s="22" t="s">
        <v>25</v>
      </c>
      <c r="C363" s="15">
        <v>11517352.304502986</v>
      </c>
      <c r="D363" s="15">
        <v>11160756.124963121</v>
      </c>
      <c r="E363" s="15">
        <v>10952824.101394953</v>
      </c>
      <c r="F363" s="15">
        <v>5498433.589423148</v>
      </c>
      <c r="G363" s="15">
        <v>551859.11557307991</v>
      </c>
      <c r="H363" s="15">
        <v>12669.087534953285</v>
      </c>
      <c r="I363" s="15">
        <v>564528.20310803317</v>
      </c>
      <c r="J363" s="23">
        <v>4.901544974770957E-2</v>
      </c>
      <c r="K363" s="20"/>
    </row>
    <row r="364" spans="1:11" x14ac:dyDescent="0.25">
      <c r="A364" s="28"/>
      <c r="B364" s="22" t="s">
        <v>26</v>
      </c>
      <c r="C364" s="15">
        <v>9673902.8620066885</v>
      </c>
      <c r="D364" s="15">
        <v>9808878.2317634076</v>
      </c>
      <c r="E364" s="15">
        <v>9252572.7462419514</v>
      </c>
      <c r="F364" s="15">
        <v>4942128.1039016908</v>
      </c>
      <c r="G364" s="15">
        <v>410688.82261652977</v>
      </c>
      <c r="H364" s="15">
        <v>10641.293148207358</v>
      </c>
      <c r="I364" s="15">
        <v>421330.11576473713</v>
      </c>
      <c r="J364" s="23">
        <v>4.3553271288206762E-2</v>
      </c>
      <c r="K364" s="20"/>
    </row>
    <row r="365" spans="1:11" x14ac:dyDescent="0.25">
      <c r="A365" s="28"/>
      <c r="B365" s="22" t="s">
        <v>27</v>
      </c>
      <c r="C365" s="15">
        <v>9958731.4129948858</v>
      </c>
      <c r="D365" s="15">
        <v>9675569.5078141242</v>
      </c>
      <c r="E365" s="15">
        <v>9482420.720077632</v>
      </c>
      <c r="F365" s="15">
        <v>4748979.3161651976</v>
      </c>
      <c r="G365" s="15">
        <v>465356.08836295945</v>
      </c>
      <c r="H365" s="15">
        <v>10954.604554294376</v>
      </c>
      <c r="I365" s="15">
        <v>476310.69291725382</v>
      </c>
      <c r="J365" s="23">
        <v>4.7828450549005523E-2</v>
      </c>
      <c r="K365" s="20"/>
    </row>
    <row r="366" spans="1:11" x14ac:dyDescent="0.25">
      <c r="A366" s="30"/>
      <c r="B366" s="22"/>
      <c r="C366" s="15"/>
      <c r="D366" s="15"/>
      <c r="E366" s="15"/>
      <c r="F366" s="15"/>
      <c r="G366" s="15"/>
      <c r="H366" s="15"/>
      <c r="I366" s="15"/>
      <c r="J366" s="23"/>
      <c r="K366" s="20"/>
    </row>
    <row r="367" spans="1:11" x14ac:dyDescent="0.25">
      <c r="A367" s="1" t="s">
        <v>10</v>
      </c>
      <c r="B367" s="22" t="s">
        <v>5</v>
      </c>
      <c r="C367" s="15">
        <v>133419419.03171343</v>
      </c>
      <c r="D367" s="15">
        <v>127023985.52365351</v>
      </c>
      <c r="E367" s="15">
        <v>127105892.63484591</v>
      </c>
      <c r="F367" s="15">
        <v>59741974.825172201</v>
      </c>
      <c r="G367" s="15">
        <v>6166765.0359326191</v>
      </c>
      <c r="H367" s="15">
        <v>146761.36093488475</v>
      </c>
      <c r="I367" s="15">
        <v>6313526.3968675043</v>
      </c>
      <c r="J367" s="23">
        <v>4.7320895583923932E-2</v>
      </c>
      <c r="K367" s="20"/>
    </row>
    <row r="368" spans="1:11" x14ac:dyDescent="0.25">
      <c r="A368" s="1"/>
      <c r="B368" s="22"/>
      <c r="C368" s="15"/>
      <c r="D368" s="15"/>
      <c r="E368" s="15"/>
      <c r="F368" s="15"/>
      <c r="G368" s="15"/>
      <c r="H368" s="15"/>
      <c r="I368" s="15"/>
      <c r="J368" s="23"/>
      <c r="K368" s="20"/>
    </row>
    <row r="369" spans="1:11" x14ac:dyDescent="0.25">
      <c r="A369" s="1"/>
      <c r="B369" s="22"/>
      <c r="C369" s="15"/>
      <c r="D369" s="15"/>
      <c r="E369" s="15"/>
      <c r="F369" s="15"/>
      <c r="G369" s="15"/>
      <c r="H369" s="15"/>
      <c r="I369" s="15"/>
      <c r="J369" s="23"/>
      <c r="K369" s="20"/>
    </row>
    <row r="370" spans="1:11" x14ac:dyDescent="0.25">
      <c r="A370" s="1">
        <v>2029</v>
      </c>
      <c r="B370" s="22" t="s">
        <v>16</v>
      </c>
      <c r="C370" s="15">
        <v>10111352.322212759</v>
      </c>
      <c r="D370" s="15">
        <v>10234293.746767443</v>
      </c>
      <c r="E370" s="15">
        <v>9600701.4061256088</v>
      </c>
      <c r="F370" s="15">
        <v>4115386.9755233643</v>
      </c>
      <c r="G370" s="15">
        <v>499528.42853271653</v>
      </c>
      <c r="H370" s="15">
        <v>11122.487554434036</v>
      </c>
      <c r="I370" s="15">
        <v>510650.91608715057</v>
      </c>
      <c r="J370" s="23">
        <v>5.0502731960525751E-2</v>
      </c>
      <c r="K370" s="20"/>
    </row>
    <row r="371" spans="1:11" x14ac:dyDescent="0.25">
      <c r="A371" s="28"/>
      <c r="B371" s="22" t="s">
        <v>17</v>
      </c>
      <c r="C371" s="15">
        <v>9123462.541145511</v>
      </c>
      <c r="D371" s="15">
        <v>9216785.1425677445</v>
      </c>
      <c r="E371" s="15">
        <v>8665466.2102561053</v>
      </c>
      <c r="F371" s="15">
        <v>3564068.0432117241</v>
      </c>
      <c r="G371" s="15">
        <v>447960.52209414559</v>
      </c>
      <c r="H371" s="15">
        <v>10035.808795260064</v>
      </c>
      <c r="I371" s="15">
        <v>457996.33088940568</v>
      </c>
      <c r="J371" s="23">
        <v>5.0199836829921504E-2</v>
      </c>
      <c r="K371" s="20"/>
    </row>
    <row r="372" spans="1:11" x14ac:dyDescent="0.25">
      <c r="A372" s="28"/>
      <c r="B372" s="22" t="s">
        <v>18</v>
      </c>
      <c r="C372" s="15">
        <v>10265664.179298351</v>
      </c>
      <c r="D372" s="15">
        <v>9233052.2325537018</v>
      </c>
      <c r="E372" s="15">
        <v>9759613.5046807341</v>
      </c>
      <c r="F372" s="15">
        <v>4090629.3153387564</v>
      </c>
      <c r="G372" s="15">
        <v>494758.4440203883</v>
      </c>
      <c r="H372" s="15">
        <v>11292.230597228187</v>
      </c>
      <c r="I372" s="15">
        <v>506050.67461761646</v>
      </c>
      <c r="J372" s="23">
        <v>4.92954635743992E-2</v>
      </c>
      <c r="K372" s="20"/>
    </row>
    <row r="373" spans="1:11" x14ac:dyDescent="0.25">
      <c r="A373" s="28"/>
      <c r="B373" s="22" t="s">
        <v>19</v>
      </c>
      <c r="C373" s="15">
        <v>10566271.648731109</v>
      </c>
      <c r="D373" s="15">
        <v>9549809.6950843427</v>
      </c>
      <c r="E373" s="15">
        <v>10083841.82146363</v>
      </c>
      <c r="F373" s="15">
        <v>4624661.4417180438</v>
      </c>
      <c r="G373" s="15">
        <v>470806.92845387495</v>
      </c>
      <c r="H373" s="15">
        <v>11622.898813604221</v>
      </c>
      <c r="I373" s="15">
        <v>482429.82726747915</v>
      </c>
      <c r="J373" s="23">
        <v>4.5657526448831511E-2</v>
      </c>
      <c r="K373" s="20"/>
    </row>
    <row r="374" spans="1:11" x14ac:dyDescent="0.25">
      <c r="A374" s="28"/>
      <c r="B374" s="22" t="s">
        <v>20</v>
      </c>
      <c r="C374" s="15">
        <v>11966654.424309436</v>
      </c>
      <c r="D374" s="15">
        <v>10737874.20530458</v>
      </c>
      <c r="E374" s="15">
        <v>11445090.168256652</v>
      </c>
      <c r="F374" s="15">
        <v>5331877.4046701156</v>
      </c>
      <c r="G374" s="15">
        <v>508400.93618604424</v>
      </c>
      <c r="H374" s="15">
        <v>13163.319866740381</v>
      </c>
      <c r="I374" s="15">
        <v>521564.25605278462</v>
      </c>
      <c r="J374" s="23">
        <v>4.3584801362130311E-2</v>
      </c>
      <c r="K374" s="20"/>
    </row>
    <row r="375" spans="1:11" x14ac:dyDescent="0.25">
      <c r="A375" s="28"/>
      <c r="B375" s="22" t="s">
        <v>21</v>
      </c>
      <c r="C375" s="15">
        <v>12501090.191769112</v>
      </c>
      <c r="D375" s="15">
        <v>11687453.07077558</v>
      </c>
      <c r="E375" s="15">
        <v>11948732.937742028</v>
      </c>
      <c r="F375" s="15">
        <v>5593157.2716365634</v>
      </c>
      <c r="G375" s="15">
        <v>538606.05481613753</v>
      </c>
      <c r="H375" s="15">
        <v>13751.199210946024</v>
      </c>
      <c r="I375" s="15">
        <v>552357.25402708352</v>
      </c>
      <c r="J375" s="23">
        <v>4.4184726736134029E-2</v>
      </c>
      <c r="K375" s="20"/>
    </row>
    <row r="376" spans="1:11" x14ac:dyDescent="0.25">
      <c r="A376" s="28"/>
      <c r="B376" s="22" t="s">
        <v>22</v>
      </c>
      <c r="C376" s="15">
        <v>13279426.787315007</v>
      </c>
      <c r="D376" s="15">
        <v>12363926.971146617</v>
      </c>
      <c r="E376" s="15">
        <v>12661442.942456549</v>
      </c>
      <c r="F376" s="15">
        <v>5890673.2429464934</v>
      </c>
      <c r="G376" s="15">
        <v>603376.47539241181</v>
      </c>
      <c r="H376" s="15">
        <v>14607.369466046508</v>
      </c>
      <c r="I376" s="15">
        <v>617983.84485845827</v>
      </c>
      <c r="J376" s="23">
        <v>4.6536936778685277E-2</v>
      </c>
      <c r="K376" s="20"/>
    </row>
    <row r="377" spans="1:11" x14ac:dyDescent="0.25">
      <c r="A377" s="28"/>
      <c r="B377" s="22" t="s">
        <v>23</v>
      </c>
      <c r="C377" s="15">
        <v>13511779.53048376</v>
      </c>
      <c r="D377" s="15">
        <v>12527407.898810457</v>
      </c>
      <c r="E377" s="15">
        <v>12848533.59158483</v>
      </c>
      <c r="F377" s="15">
        <v>6211798.9357208638</v>
      </c>
      <c r="G377" s="15">
        <v>648382.98141539819</v>
      </c>
      <c r="H377" s="15">
        <v>14862.957483532136</v>
      </c>
      <c r="I377" s="15">
        <v>663245.93889893033</v>
      </c>
      <c r="J377" s="23">
        <v>4.9086497999955465E-2</v>
      </c>
      <c r="K377" s="20"/>
    </row>
    <row r="378" spans="1:11" x14ac:dyDescent="0.25">
      <c r="A378" s="28"/>
      <c r="B378" s="22" t="s">
        <v>24</v>
      </c>
      <c r="C378" s="15">
        <v>12466564.69615655</v>
      </c>
      <c r="D378" s="15">
        <v>12264349.085063588</v>
      </c>
      <c r="E378" s="15">
        <v>11855865.968489932</v>
      </c>
      <c r="F378" s="15">
        <v>5803315.8191472068</v>
      </c>
      <c r="G378" s="15">
        <v>596985.50650084612</v>
      </c>
      <c r="H378" s="15">
        <v>13713.221165772205</v>
      </c>
      <c r="I378" s="15">
        <v>610698.7276666183</v>
      </c>
      <c r="J378" s="23">
        <v>4.8986929643488483E-2</v>
      </c>
      <c r="K378" s="20"/>
    </row>
    <row r="379" spans="1:11" x14ac:dyDescent="0.25">
      <c r="A379" s="28"/>
      <c r="B379" s="22" t="s">
        <v>25</v>
      </c>
      <c r="C379" s="15">
        <v>11714923.042461166</v>
      </c>
      <c r="D379" s="15">
        <v>11351271.929363418</v>
      </c>
      <c r="E379" s="15">
        <v>11140710.820775127</v>
      </c>
      <c r="F379" s="15">
        <v>5592754.7105589183</v>
      </c>
      <c r="G379" s="15">
        <v>561325.80633933179</v>
      </c>
      <c r="H379" s="15">
        <v>12886.415346707283</v>
      </c>
      <c r="I379" s="15">
        <v>574212.22168603912</v>
      </c>
      <c r="J379" s="23">
        <v>4.901544974770948E-2</v>
      </c>
      <c r="K379" s="20"/>
    </row>
    <row r="380" spans="1:11" x14ac:dyDescent="0.25">
      <c r="A380" s="28"/>
      <c r="B380" s="22" t="s">
        <v>26</v>
      </c>
      <c r="C380" s="15">
        <v>9849024.0494394936</v>
      </c>
      <c r="D380" s="15">
        <v>9981228.8922585808</v>
      </c>
      <c r="E380" s="15">
        <v>9420066.8330901824</v>
      </c>
      <c r="F380" s="15">
        <v>5031592.6513905181</v>
      </c>
      <c r="G380" s="15">
        <v>418123.28989492776</v>
      </c>
      <c r="H380" s="15">
        <v>10833.926454383443</v>
      </c>
      <c r="I380" s="15">
        <v>428957.21634931117</v>
      </c>
      <c r="J380" s="23">
        <v>4.3553271288206782E-2</v>
      </c>
      <c r="K380" s="20"/>
    </row>
    <row r="381" spans="1:11" x14ac:dyDescent="0.25">
      <c r="A381" s="28"/>
      <c r="B381" s="22" t="s">
        <v>27</v>
      </c>
      <c r="C381" s="15">
        <v>10135433.241492078</v>
      </c>
      <c r="D381" s="15">
        <v>9849021.4344649427</v>
      </c>
      <c r="E381" s="15">
        <v>9650671.1739086267</v>
      </c>
      <c r="F381" s="15">
        <v>4833242.3908342002</v>
      </c>
      <c r="G381" s="15">
        <v>473613.09101780975</v>
      </c>
      <c r="H381" s="15">
        <v>11148.976565641286</v>
      </c>
      <c r="I381" s="15">
        <v>484762.06758345105</v>
      </c>
      <c r="J381" s="23">
        <v>4.7828450549005565E-2</v>
      </c>
      <c r="K381" s="20"/>
    </row>
    <row r="382" spans="1:11" x14ac:dyDescent="0.25">
      <c r="A382" s="30"/>
      <c r="B382" s="22"/>
      <c r="C382" s="15"/>
      <c r="D382" s="15"/>
      <c r="E382" s="15"/>
      <c r="F382" s="15"/>
      <c r="G382" s="15"/>
      <c r="H382" s="15"/>
      <c r="I382" s="15"/>
      <c r="J382" s="23"/>
      <c r="K382" s="20"/>
    </row>
    <row r="383" spans="1:11" x14ac:dyDescent="0.25">
      <c r="A383" s="1" t="s">
        <v>10</v>
      </c>
      <c r="B383" s="22" t="s">
        <v>5</v>
      </c>
      <c r="C383" s="15">
        <v>135491646.6548143</v>
      </c>
      <c r="D383" s="15">
        <v>128996474.304161</v>
      </c>
      <c r="E383" s="15">
        <v>129080737.37882999</v>
      </c>
      <c r="F383" s="15">
        <v>60683158.202696763</v>
      </c>
      <c r="G383" s="15">
        <v>6261868.4646640318</v>
      </c>
      <c r="H383" s="15">
        <v>149040.81132029579</v>
      </c>
      <c r="I383" s="15">
        <v>6410909.2759843282</v>
      </c>
      <c r="J383" s="23">
        <v>4.7315900531618015E-2</v>
      </c>
      <c r="K383" s="20"/>
    </row>
    <row r="384" spans="1:11" x14ac:dyDescent="0.25">
      <c r="A384" s="1"/>
      <c r="B384" s="22"/>
      <c r="C384" s="15"/>
      <c r="D384" s="15"/>
      <c r="E384" s="15"/>
      <c r="F384" s="15"/>
      <c r="G384" s="15"/>
      <c r="H384" s="15"/>
      <c r="I384" s="15"/>
      <c r="J384" s="23"/>
      <c r="K384" s="20"/>
    </row>
    <row r="385" spans="1:11" x14ac:dyDescent="0.25">
      <c r="A385" s="1"/>
      <c r="B385" s="22"/>
      <c r="C385" s="15"/>
      <c r="D385" s="15"/>
      <c r="E385" s="15"/>
      <c r="F385" s="15"/>
      <c r="G385" s="15"/>
      <c r="H385" s="15"/>
      <c r="I385" s="15"/>
      <c r="J385" s="23"/>
      <c r="K385" s="20"/>
    </row>
    <row r="386" spans="1:11" x14ac:dyDescent="0.25">
      <c r="A386" s="1">
        <v>2030</v>
      </c>
      <c r="B386" s="22" t="s">
        <v>16</v>
      </c>
      <c r="C386" s="15">
        <v>10296129.319037825</v>
      </c>
      <c r="D386" s="15">
        <v>10418796.620706547</v>
      </c>
      <c r="E386" s="15">
        <v>9776146.6598075479</v>
      </c>
      <c r="F386" s="15">
        <v>4190592.4299352011</v>
      </c>
      <c r="G386" s="15">
        <v>508656.91697933531</v>
      </c>
      <c r="H386" s="15">
        <v>11325.742250941608</v>
      </c>
      <c r="I386" s="15">
        <v>519982.65923027694</v>
      </c>
      <c r="J386" s="23">
        <v>5.0502731960525668E-2</v>
      </c>
      <c r="K386" s="20"/>
    </row>
    <row r="387" spans="1:11" x14ac:dyDescent="0.25">
      <c r="A387" s="28"/>
      <c r="B387" s="22" t="s">
        <v>17</v>
      </c>
      <c r="C387" s="15">
        <v>9293983.2970375419</v>
      </c>
      <c r="D387" s="15">
        <v>9387337.5409306921</v>
      </c>
      <c r="E387" s="15">
        <v>8827426.8520262428</v>
      </c>
      <c r="F387" s="15">
        <v>3630681.7410307531</v>
      </c>
      <c r="G387" s="15">
        <v>456333.06338455778</v>
      </c>
      <c r="H387" s="15">
        <v>10223.381626741297</v>
      </c>
      <c r="I387" s="15">
        <v>466556.4450112991</v>
      </c>
      <c r="J387" s="23">
        <v>5.0199836829921358E-2</v>
      </c>
      <c r="K387" s="20"/>
    </row>
    <row r="388" spans="1:11" x14ac:dyDescent="0.25">
      <c r="A388" s="28"/>
      <c r="B388" s="22" t="s">
        <v>18</v>
      </c>
      <c r="C388" s="15">
        <v>10452522.993870601</v>
      </c>
      <c r="D388" s="15">
        <v>9402854.5450544227</v>
      </c>
      <c r="E388" s="15">
        <v>9937261.0273656826</v>
      </c>
      <c r="F388" s="15">
        <v>4165088.2233420126</v>
      </c>
      <c r="G388" s="15">
        <v>503764.19121166074</v>
      </c>
      <c r="H388" s="15">
        <v>11497.775293257662</v>
      </c>
      <c r="I388" s="15">
        <v>515261.96650491841</v>
      </c>
      <c r="J388" s="23">
        <v>4.9295463574399213E-2</v>
      </c>
      <c r="K388" s="20"/>
    </row>
    <row r="389" spans="1:11" x14ac:dyDescent="0.25">
      <c r="A389" s="28"/>
      <c r="B389" s="22" t="s">
        <v>19</v>
      </c>
      <c r="C389" s="15">
        <v>10757581.998046236</v>
      </c>
      <c r="D389" s="15">
        <v>9723111.1977268197</v>
      </c>
      <c r="E389" s="15">
        <v>10266417.413444968</v>
      </c>
      <c r="F389" s="15">
        <v>4708394.43906016</v>
      </c>
      <c r="G389" s="15">
        <v>479331.24440341734</v>
      </c>
      <c r="H389" s="15">
        <v>11833.340197850861</v>
      </c>
      <c r="I389" s="15">
        <v>491164.58460126817</v>
      </c>
      <c r="J389" s="23">
        <v>4.5657526448831365E-2</v>
      </c>
      <c r="K389" s="20"/>
    </row>
    <row r="390" spans="1:11" x14ac:dyDescent="0.25">
      <c r="A390" s="28"/>
      <c r="B390" s="22" t="s">
        <v>20</v>
      </c>
      <c r="C390" s="15">
        <v>12174380.101727104</v>
      </c>
      <c r="D390" s="15">
        <v>10927724.686906517</v>
      </c>
      <c r="E390" s="15">
        <v>11643762.163286256</v>
      </c>
      <c r="F390" s="15">
        <v>5424431.9154399009</v>
      </c>
      <c r="G390" s="15">
        <v>517226.12032894831</v>
      </c>
      <c r="H390" s="15">
        <v>13391.818111899815</v>
      </c>
      <c r="I390" s="15">
        <v>530617.93844084814</v>
      </c>
      <c r="J390" s="23">
        <v>4.3584801362130353E-2</v>
      </c>
      <c r="K390" s="20"/>
    </row>
    <row r="391" spans="1:11" x14ac:dyDescent="0.25">
      <c r="A391" s="28"/>
      <c r="B391" s="22" t="s">
        <v>21</v>
      </c>
      <c r="C391" s="15">
        <v>12717217.189778155</v>
      </c>
      <c r="D391" s="15">
        <v>11889886.917528328</v>
      </c>
      <c r="E391" s="15">
        <v>12155310.423403742</v>
      </c>
      <c r="F391" s="15">
        <v>5689855.4213153152</v>
      </c>
      <c r="G391" s="15">
        <v>547917.82746565691</v>
      </c>
      <c r="H391" s="15">
        <v>13988.93890875597</v>
      </c>
      <c r="I391" s="15">
        <v>561906.76637441292</v>
      </c>
      <c r="J391" s="23">
        <v>4.4184726736133939E-2</v>
      </c>
      <c r="K391" s="20"/>
    </row>
    <row r="392" spans="1:11" x14ac:dyDescent="0.25">
      <c r="A392" s="28"/>
      <c r="B392" s="22" t="s">
        <v>22</v>
      </c>
      <c r="C392" s="15">
        <v>13503033.675096042</v>
      </c>
      <c r="D392" s="15">
        <v>12574635.368755333</v>
      </c>
      <c r="E392" s="15">
        <v>12874643.850637639</v>
      </c>
      <c r="F392" s="15">
        <v>5989863.903197621</v>
      </c>
      <c r="G392" s="15">
        <v>613536.48741579789</v>
      </c>
      <c r="H392" s="15">
        <v>14853.337042605648</v>
      </c>
      <c r="I392" s="15">
        <v>628389.82445840351</v>
      </c>
      <c r="J392" s="23">
        <v>4.6536936778685326E-2</v>
      </c>
      <c r="K392" s="20"/>
    </row>
    <row r="393" spans="1:11" x14ac:dyDescent="0.25">
      <c r="A393" s="28"/>
      <c r="B393" s="22" t="s">
        <v>23</v>
      </c>
      <c r="C393" s="15">
        <v>13738781.07557871</v>
      </c>
      <c r="D393" s="15">
        <v>12738097.49359256</v>
      </c>
      <c r="E393" s="15">
        <v>13064392.425790491</v>
      </c>
      <c r="F393" s="15">
        <v>6316158.8353955531</v>
      </c>
      <c r="G393" s="15">
        <v>659275.99060508294</v>
      </c>
      <c r="H393" s="15">
        <v>15112.659183136582</v>
      </c>
      <c r="I393" s="15">
        <v>674388.64978821948</v>
      </c>
      <c r="J393" s="23">
        <v>4.9086497999955403E-2</v>
      </c>
      <c r="K393" s="20"/>
    </row>
    <row r="394" spans="1:11" x14ac:dyDescent="0.25">
      <c r="A394" s="28"/>
      <c r="B394" s="22" t="s">
        <v>24</v>
      </c>
      <c r="C394" s="15">
        <v>12680462.188126246</v>
      </c>
      <c r="D394" s="15">
        <v>12472556.783110861</v>
      </c>
      <c r="E394" s="15">
        <v>12059285.279069589</v>
      </c>
      <c r="F394" s="15">
        <v>5902887.3313542819</v>
      </c>
      <c r="G394" s="15">
        <v>607228.40064971719</v>
      </c>
      <c r="H394" s="15">
        <v>13948.50840693887</v>
      </c>
      <c r="I394" s="15">
        <v>621176.90905665606</v>
      </c>
      <c r="J394" s="23">
        <v>4.8986929643488455E-2</v>
      </c>
      <c r="K394" s="20"/>
    </row>
    <row r="395" spans="1:11" x14ac:dyDescent="0.25">
      <c r="A395" s="28"/>
      <c r="B395" s="22" t="s">
        <v>25</v>
      </c>
      <c r="C395" s="15">
        <v>11918268.827263057</v>
      </c>
      <c r="D395" s="15">
        <v>11547143.987906929</v>
      </c>
      <c r="E395" s="15">
        <v>11334089.520480651</v>
      </c>
      <c r="F395" s="15">
        <v>5689832.8639280042</v>
      </c>
      <c r="G395" s="15">
        <v>571069.21107241651</v>
      </c>
      <c r="H395" s="15">
        <v>13110.095709989364</v>
      </c>
      <c r="I395" s="15">
        <v>584179.30678240582</v>
      </c>
      <c r="J395" s="23">
        <v>4.901544974770957E-2</v>
      </c>
      <c r="K395" s="20"/>
    </row>
    <row r="396" spans="1:11" x14ac:dyDescent="0.25">
      <c r="A396" s="28"/>
      <c r="B396" s="22" t="s">
        <v>26</v>
      </c>
      <c r="C396" s="15">
        <v>10032237.450031474</v>
      </c>
      <c r="D396" s="15">
        <v>10159942.268996328</v>
      </c>
      <c r="E396" s="15">
        <v>9595300.6907425448</v>
      </c>
      <c r="F396" s="15">
        <v>5125191.2856742209</v>
      </c>
      <c r="G396" s="15">
        <v>425901.29809389479</v>
      </c>
      <c r="H396" s="15">
        <v>11035.461195034623</v>
      </c>
      <c r="I396" s="15">
        <v>436936.7592889294</v>
      </c>
      <c r="J396" s="23">
        <v>4.3553271288206859E-2</v>
      </c>
      <c r="K396" s="20"/>
    </row>
    <row r="397" spans="1:11" x14ac:dyDescent="0.25">
      <c r="A397" s="28"/>
      <c r="B397" s="22" t="s">
        <v>27</v>
      </c>
      <c r="C397" s="15">
        <v>10322619.529188655</v>
      </c>
      <c r="D397" s="15">
        <v>10031590.770706881</v>
      </c>
      <c r="E397" s="15">
        <v>9828904.6315006576</v>
      </c>
      <c r="F397" s="15">
        <v>4922505.1464679986</v>
      </c>
      <c r="G397" s="15">
        <v>482360.01620589016</v>
      </c>
      <c r="H397" s="15">
        <v>11354.881482107521</v>
      </c>
      <c r="I397" s="15">
        <v>493714.89768799767</v>
      </c>
      <c r="J397" s="23">
        <v>4.7828450549005468E-2</v>
      </c>
      <c r="K397" s="20"/>
    </row>
    <row r="398" spans="1:11" x14ac:dyDescent="0.25">
      <c r="A398" s="30"/>
      <c r="B398" s="22"/>
      <c r="C398" s="15"/>
      <c r="D398" s="15"/>
      <c r="E398" s="15"/>
      <c r="F398" s="15"/>
      <c r="G398" s="15"/>
      <c r="H398" s="15"/>
      <c r="I398" s="15"/>
      <c r="J398" s="23"/>
      <c r="K398" s="20"/>
    </row>
    <row r="399" spans="1:11" x14ac:dyDescent="0.25">
      <c r="A399" s="1" t="s">
        <v>10</v>
      </c>
      <c r="B399" s="22" t="s">
        <v>5</v>
      </c>
      <c r="C399" s="15">
        <v>137887217.64478165</v>
      </c>
      <c r="D399" s="15">
        <v>131273678.18192221</v>
      </c>
      <c r="E399" s="15">
        <v>131362940.937556</v>
      </c>
      <c r="F399" s="15">
        <v>61755483.536141023</v>
      </c>
      <c r="G399" s="15">
        <v>6372600.7678163759</v>
      </c>
      <c r="H399" s="15">
        <v>151675.93940925982</v>
      </c>
      <c r="I399" s="15">
        <v>6524276.7072256356</v>
      </c>
      <c r="J399" s="23">
        <v>4.7316037111091475E-2</v>
      </c>
      <c r="K399" s="20"/>
    </row>
    <row r="400" spans="1:11" x14ac:dyDescent="0.25">
      <c r="A400" s="1"/>
      <c r="B400" s="22"/>
      <c r="C400" s="15"/>
      <c r="D400" s="15"/>
      <c r="E400" s="15"/>
      <c r="F400" s="15"/>
      <c r="G400" s="15"/>
      <c r="H400" s="15"/>
      <c r="I400" s="15"/>
      <c r="J400" s="23"/>
      <c r="K400" s="20"/>
    </row>
    <row r="401" spans="1:11" x14ac:dyDescent="0.25">
      <c r="A401" s="1"/>
      <c r="B401" s="22"/>
      <c r="C401" s="15"/>
      <c r="D401" s="15"/>
      <c r="E401" s="15"/>
      <c r="F401" s="15"/>
      <c r="G401" s="15"/>
      <c r="H401" s="15"/>
      <c r="I401" s="15"/>
      <c r="J401" s="23"/>
      <c r="K401" s="20"/>
    </row>
    <row r="402" spans="1:11" x14ac:dyDescent="0.25">
      <c r="A402" s="1">
        <v>2031</v>
      </c>
      <c r="B402" s="22" t="s">
        <v>16</v>
      </c>
      <c r="C402" s="15">
        <v>10456551.481554952</v>
      </c>
      <c r="D402" s="15">
        <v>10595086.904904502</v>
      </c>
      <c r="E402" s="15">
        <v>9928467.0648505446</v>
      </c>
      <c r="F402" s="15">
        <v>4255885.3064140417</v>
      </c>
      <c r="G402" s="15">
        <v>516582.21007469652</v>
      </c>
      <c r="H402" s="15">
        <v>11502.206629710447</v>
      </c>
      <c r="I402" s="15">
        <v>528084.41670440696</v>
      </c>
      <c r="J402" s="23">
        <v>5.050273196052564E-2</v>
      </c>
      <c r="K402" s="20"/>
    </row>
    <row r="403" spans="1:11" x14ac:dyDescent="0.25">
      <c r="A403" s="28"/>
      <c r="B403" s="22" t="s">
        <v>17</v>
      </c>
      <c r="C403" s="15">
        <v>9442529.2719444484</v>
      </c>
      <c r="D403" s="15">
        <v>9535690.128642451</v>
      </c>
      <c r="E403" s="15">
        <v>8968515.8432310801</v>
      </c>
      <c r="F403" s="15">
        <v>3688711.0210026708</v>
      </c>
      <c r="G403" s="15">
        <v>463626.64651422936</v>
      </c>
      <c r="H403" s="15">
        <v>10386.782199138894</v>
      </c>
      <c r="I403" s="15">
        <v>474013.42871336825</v>
      </c>
      <c r="J403" s="23">
        <v>5.0199836829921449E-2</v>
      </c>
      <c r="K403" s="20"/>
    </row>
    <row r="404" spans="1:11" x14ac:dyDescent="0.25">
      <c r="A404" s="28"/>
      <c r="B404" s="22" t="s">
        <v>18</v>
      </c>
      <c r="C404" s="15">
        <v>10615454.772439297</v>
      </c>
      <c r="D404" s="15">
        <v>9550859.2674833369</v>
      </c>
      <c r="E404" s="15">
        <v>10092161.008378834</v>
      </c>
      <c r="F404" s="15">
        <v>4230012.7618981674</v>
      </c>
      <c r="G404" s="15">
        <v>511616.76381078054</v>
      </c>
      <c r="H404" s="15">
        <v>11677.000249683228</v>
      </c>
      <c r="I404" s="15">
        <v>523293.76406046376</v>
      </c>
      <c r="J404" s="23">
        <v>4.929546357439922E-2</v>
      </c>
      <c r="K404" s="20"/>
    </row>
    <row r="405" spans="1:11" x14ac:dyDescent="0.25">
      <c r="A405" s="28"/>
      <c r="B405" s="22" t="s">
        <v>19</v>
      </c>
      <c r="C405" s="15">
        <v>10924210.770590665</v>
      </c>
      <c r="D405" s="15">
        <v>9874126.3230118211</v>
      </c>
      <c r="E405" s="15">
        <v>10425438.328399813</v>
      </c>
      <c r="F405" s="15">
        <v>4781324.7672861591</v>
      </c>
      <c r="G405" s="15">
        <v>486755.81034320226</v>
      </c>
      <c r="H405" s="15">
        <v>12016.631847649733</v>
      </c>
      <c r="I405" s="15">
        <v>498772.44219085202</v>
      </c>
      <c r="J405" s="23">
        <v>4.5657526448831393E-2</v>
      </c>
      <c r="K405" s="20"/>
    </row>
    <row r="406" spans="1:11" x14ac:dyDescent="0.25">
      <c r="A406" s="28"/>
      <c r="B406" s="22" t="s">
        <v>20</v>
      </c>
      <c r="C406" s="15">
        <v>12358461.837558741</v>
      </c>
      <c r="D406" s="15">
        <v>11094693.898276251</v>
      </c>
      <c r="E406" s="15">
        <v>11819820.733227275</v>
      </c>
      <c r="F406" s="15">
        <v>5506451.6022371827</v>
      </c>
      <c r="G406" s="15">
        <v>525046.79631015088</v>
      </c>
      <c r="H406" s="15">
        <v>13594.308021314615</v>
      </c>
      <c r="I406" s="15">
        <v>538641.10433146544</v>
      </c>
      <c r="J406" s="23">
        <v>4.358480136213029E-2</v>
      </c>
      <c r="K406" s="20"/>
    </row>
    <row r="407" spans="1:11" x14ac:dyDescent="0.25">
      <c r="A407" s="28"/>
      <c r="B407" s="22" t="s">
        <v>21</v>
      </c>
      <c r="C407" s="15">
        <v>12908220.188092114</v>
      </c>
      <c r="D407" s="15">
        <v>12069012.85582971</v>
      </c>
      <c r="E407" s="15">
        <v>12337874.006431418</v>
      </c>
      <c r="F407" s="15">
        <v>5775312.7528388891</v>
      </c>
      <c r="G407" s="15">
        <v>556147.13945379551</v>
      </c>
      <c r="H407" s="15">
        <v>14199.042206901328</v>
      </c>
      <c r="I407" s="15">
        <v>570346.18166069686</v>
      </c>
      <c r="J407" s="23">
        <v>4.4184726736133891E-2</v>
      </c>
      <c r="K407" s="20"/>
    </row>
    <row r="408" spans="1:11" x14ac:dyDescent="0.25">
      <c r="A408" s="28"/>
      <c r="B408" s="22" t="s">
        <v>22</v>
      </c>
      <c r="C408" s="15">
        <v>13704041.516085211</v>
      </c>
      <c r="D408" s="15">
        <v>12762580.392024267</v>
      </c>
      <c r="E408" s="15">
        <v>13066297.402438674</v>
      </c>
      <c r="F408" s="15">
        <v>6079029.7632532986</v>
      </c>
      <c r="G408" s="15">
        <v>622669.66797884332</v>
      </c>
      <c r="H408" s="15">
        <v>15074.445667693733</v>
      </c>
      <c r="I408" s="15">
        <v>637744.11364653707</v>
      </c>
      <c r="J408" s="23">
        <v>4.6536936778685367E-2</v>
      </c>
      <c r="K408" s="20"/>
    </row>
    <row r="409" spans="1:11" x14ac:dyDescent="0.25">
      <c r="A409" s="28"/>
      <c r="B409" s="22" t="s">
        <v>23</v>
      </c>
      <c r="C409" s="15">
        <v>13943404.888488598</v>
      </c>
      <c r="D409" s="15">
        <v>12927770.762571704</v>
      </c>
      <c r="E409" s="15">
        <v>13258971.972317234</v>
      </c>
      <c r="F409" s="15">
        <v>6410230.9729988286</v>
      </c>
      <c r="G409" s="15">
        <v>669095.17079402704</v>
      </c>
      <c r="H409" s="15">
        <v>15337.745377337458</v>
      </c>
      <c r="I409" s="15">
        <v>684432.91617136449</v>
      </c>
      <c r="J409" s="23">
        <v>4.9086497999955438E-2</v>
      </c>
      <c r="K409" s="20"/>
    </row>
    <row r="410" spans="1:11" x14ac:dyDescent="0.25">
      <c r="A410" s="28"/>
      <c r="B410" s="22" t="s">
        <v>24</v>
      </c>
      <c r="C410" s="15">
        <v>12872844.653201265</v>
      </c>
      <c r="D410" s="15">
        <v>12660031.116595712</v>
      </c>
      <c r="E410" s="15">
        <v>12242243.517863339</v>
      </c>
      <c r="F410" s="15">
        <v>5992443.3742664568</v>
      </c>
      <c r="G410" s="15">
        <v>616441.0062194051</v>
      </c>
      <c r="H410" s="15">
        <v>14160.129118521392</v>
      </c>
      <c r="I410" s="15">
        <v>630601.13533792645</v>
      </c>
      <c r="J410" s="23">
        <v>4.8986929643488421E-2</v>
      </c>
      <c r="K410" s="20"/>
    </row>
    <row r="411" spans="1:11" x14ac:dyDescent="0.25">
      <c r="A411" s="28"/>
      <c r="B411" s="22" t="s">
        <v>25</v>
      </c>
      <c r="C411" s="15">
        <v>12102016.102435179</v>
      </c>
      <c r="D411" s="15">
        <v>11723719.110187516</v>
      </c>
      <c r="E411" s="15">
        <v>11508830.340320297</v>
      </c>
      <c r="F411" s="15">
        <v>5777554.6043992369</v>
      </c>
      <c r="G411" s="15">
        <v>579873.54440220376</v>
      </c>
      <c r="H411" s="15">
        <v>13312.217712678697</v>
      </c>
      <c r="I411" s="15">
        <v>593185.76211488247</v>
      </c>
      <c r="J411" s="23">
        <v>4.901544974770948E-2</v>
      </c>
      <c r="K411" s="20"/>
    </row>
    <row r="412" spans="1:11" x14ac:dyDescent="0.25">
      <c r="A412" s="28"/>
      <c r="B412" s="22" t="s">
        <v>26</v>
      </c>
      <c r="C412" s="15">
        <v>10193745.601813806</v>
      </c>
      <c r="D412" s="15">
        <v>10319627.926975828</v>
      </c>
      <c r="E412" s="15">
        <v>9749774.6341750454</v>
      </c>
      <c r="F412" s="15">
        <v>5207701.3115984537</v>
      </c>
      <c r="G412" s="15">
        <v>432757.84747676563</v>
      </c>
      <c r="H412" s="15">
        <v>11213.120161995188</v>
      </c>
      <c r="I412" s="15">
        <v>443970.96763876081</v>
      </c>
      <c r="J412" s="23">
        <v>4.355327128820672E-2</v>
      </c>
      <c r="K412" s="20"/>
    </row>
    <row r="413" spans="1:11" x14ac:dyDescent="0.25">
      <c r="A413" s="28"/>
      <c r="B413" s="22" t="s">
        <v>27</v>
      </c>
      <c r="C413" s="15">
        <v>10488399.208789159</v>
      </c>
      <c r="D413" s="15">
        <v>10192896.816606548</v>
      </c>
      <c r="E413" s="15">
        <v>9986755.3258933574</v>
      </c>
      <c r="F413" s="15">
        <v>5001559.8208852625</v>
      </c>
      <c r="G413" s="15">
        <v>490106.64376613311</v>
      </c>
      <c r="H413" s="15">
        <v>11537.239129668074</v>
      </c>
      <c r="I413" s="15">
        <v>501643.88289580122</v>
      </c>
      <c r="J413" s="23">
        <v>4.7828450549005551E-2</v>
      </c>
      <c r="K413" s="20"/>
    </row>
    <row r="414" spans="1:11" x14ac:dyDescent="0.25">
      <c r="A414" s="30"/>
      <c r="B414" s="22"/>
      <c r="C414" s="15"/>
      <c r="D414" s="15"/>
      <c r="E414" s="15"/>
      <c r="F414" s="15"/>
      <c r="G414" s="15"/>
      <c r="H414" s="15"/>
      <c r="I414" s="15"/>
      <c r="J414" s="23"/>
      <c r="K414" s="20"/>
    </row>
    <row r="415" spans="1:11" x14ac:dyDescent="0.25">
      <c r="A415" s="1" t="s">
        <v>10</v>
      </c>
      <c r="B415" s="22" t="s">
        <v>5</v>
      </c>
      <c r="C415" s="15">
        <v>140009880.29299343</v>
      </c>
      <c r="D415" s="15">
        <v>133306095.50310966</v>
      </c>
      <c r="E415" s="15">
        <v>133385150.17752689</v>
      </c>
      <c r="F415" s="15">
        <v>62706218.059078641</v>
      </c>
      <c r="G415" s="15">
        <v>6470719.2471442325</v>
      </c>
      <c r="H415" s="15">
        <v>154010.86832229275</v>
      </c>
      <c r="I415" s="15">
        <v>6624730.1154665258</v>
      </c>
      <c r="J415" s="23">
        <v>4.7316161556621585E-2</v>
      </c>
      <c r="K415" s="20"/>
    </row>
    <row r="416" spans="1:11" x14ac:dyDescent="0.25">
      <c r="A416" s="1"/>
      <c r="B416" s="22"/>
      <c r="C416" s="15"/>
      <c r="D416" s="15"/>
      <c r="E416" s="15"/>
      <c r="F416" s="15"/>
      <c r="G416" s="15"/>
      <c r="H416" s="15"/>
      <c r="I416" s="15"/>
      <c r="J416" s="23"/>
      <c r="K416" s="20"/>
    </row>
    <row r="417" spans="1:11" x14ac:dyDescent="0.25">
      <c r="A417" s="1"/>
      <c r="B417" s="22"/>
      <c r="C417" s="15"/>
      <c r="D417" s="15"/>
      <c r="E417" s="15"/>
      <c r="F417" s="15"/>
      <c r="G417" s="15"/>
      <c r="H417" s="15"/>
      <c r="I417" s="15"/>
      <c r="J417" s="23"/>
      <c r="K417" s="20"/>
    </row>
    <row r="418" spans="1:11" x14ac:dyDescent="0.25">
      <c r="A418" s="1">
        <v>2032</v>
      </c>
      <c r="B418" s="22" t="s">
        <v>16</v>
      </c>
      <c r="C418" s="15">
        <v>10621903.88940667</v>
      </c>
      <c r="D418" s="15">
        <v>10763843.720046438</v>
      </c>
      <c r="E418" s="15">
        <v>10085468.7243695</v>
      </c>
      <c r="F418" s="15">
        <v>4323184.8252083259</v>
      </c>
      <c r="G418" s="15">
        <v>524751.07075882272</v>
      </c>
      <c r="H418" s="15">
        <v>11684.094278347338</v>
      </c>
      <c r="I418" s="15">
        <v>536435.16503717005</v>
      </c>
      <c r="J418" s="23">
        <v>5.0502731960525661E-2</v>
      </c>
      <c r="K418" s="20"/>
    </row>
    <row r="419" spans="1:11" x14ac:dyDescent="0.25">
      <c r="A419" s="28"/>
      <c r="B419" s="22" t="s">
        <v>17</v>
      </c>
      <c r="C419" s="15">
        <v>9852206.7672211193</v>
      </c>
      <c r="D419" s="15">
        <v>9832061.451486839</v>
      </c>
      <c r="E419" s="15">
        <v>9357627.5950919706</v>
      </c>
      <c r="F419" s="15">
        <v>3848750.9688134585</v>
      </c>
      <c r="G419" s="15">
        <v>483741.7446852054</v>
      </c>
      <c r="H419" s="15">
        <v>10837.427443943232</v>
      </c>
      <c r="I419" s="15">
        <v>494579.17212914862</v>
      </c>
      <c r="J419" s="23">
        <v>5.0199836829921504E-2</v>
      </c>
      <c r="K419" s="20"/>
    </row>
    <row r="420" spans="1:11" x14ac:dyDescent="0.25">
      <c r="A420" s="28"/>
      <c r="B420" s="22" t="s">
        <v>18</v>
      </c>
      <c r="C420" s="15">
        <v>10783703.282850828</v>
      </c>
      <c r="D420" s="15">
        <v>9803810.7043847907</v>
      </c>
      <c r="E420" s="15">
        <v>10252115.630473927</v>
      </c>
      <c r="F420" s="15">
        <v>4297055.8949025944</v>
      </c>
      <c r="G420" s="15">
        <v>519725.57876576547</v>
      </c>
      <c r="H420" s="15">
        <v>11862.073611135911</v>
      </c>
      <c r="I420" s="15">
        <v>531587.65237690136</v>
      </c>
      <c r="J420" s="23">
        <v>4.9295463574399137E-2</v>
      </c>
      <c r="K420" s="20"/>
    </row>
    <row r="421" spans="1:11" x14ac:dyDescent="0.25">
      <c r="A421" s="28"/>
      <c r="B421" s="22" t="s">
        <v>19</v>
      </c>
      <c r="C421" s="15">
        <v>11096396.602488538</v>
      </c>
      <c r="D421" s="15">
        <v>10030131.158536922</v>
      </c>
      <c r="E421" s="15">
        <v>10589762.581123695</v>
      </c>
      <c r="F421" s="15">
        <v>4856687.3174893679</v>
      </c>
      <c r="G421" s="15">
        <v>494427.98510210606</v>
      </c>
      <c r="H421" s="15">
        <v>12206.036262737392</v>
      </c>
      <c r="I421" s="15">
        <v>506634.02136484347</v>
      </c>
      <c r="J421" s="23">
        <v>4.5657526448831413E-2</v>
      </c>
      <c r="K421" s="20"/>
    </row>
    <row r="422" spans="1:11" x14ac:dyDescent="0.25">
      <c r="A422" s="28"/>
      <c r="B422" s="22" t="s">
        <v>20</v>
      </c>
      <c r="C422" s="15">
        <v>12547689.938765408</v>
      </c>
      <c r="D422" s="15">
        <v>11266724.372738715</v>
      </c>
      <c r="E422" s="15">
        <v>12000801.365230717</v>
      </c>
      <c r="F422" s="15">
        <v>5590764.3099813676</v>
      </c>
      <c r="G422" s="15">
        <v>533086.11460204981</v>
      </c>
      <c r="H422" s="15">
        <v>13802.45893264195</v>
      </c>
      <c r="I422" s="15">
        <v>546888.57353469171</v>
      </c>
      <c r="J422" s="23">
        <v>4.3584801362130339E-2</v>
      </c>
      <c r="K422" s="20"/>
    </row>
    <row r="423" spans="1:11" x14ac:dyDescent="0.25">
      <c r="A423" s="28"/>
      <c r="B423" s="22" t="s">
        <v>21</v>
      </c>
      <c r="C423" s="15">
        <v>13104050.227571208</v>
      </c>
      <c r="D423" s="15">
        <v>12252885.891074397</v>
      </c>
      <c r="E423" s="15">
        <v>12525051.349129401</v>
      </c>
      <c r="F423" s="15">
        <v>5862929.7680363739</v>
      </c>
      <c r="G423" s="15">
        <v>564584.42319147859</v>
      </c>
      <c r="H423" s="15">
        <v>14414.45525032833</v>
      </c>
      <c r="I423" s="15">
        <v>578998.87844180688</v>
      </c>
      <c r="J423" s="23">
        <v>4.4184726736133884E-2</v>
      </c>
      <c r="K423" s="20"/>
    </row>
    <row r="424" spans="1:11" x14ac:dyDescent="0.25">
      <c r="A424" s="28"/>
      <c r="B424" s="22" t="s">
        <v>22</v>
      </c>
      <c r="C424" s="15">
        <v>13909330.412175005</v>
      </c>
      <c r="D424" s="15">
        <v>12954867.876779849</v>
      </c>
      <c r="E424" s="15">
        <v>13262032.782149771</v>
      </c>
      <c r="F424" s="15">
        <v>6170094.6734062973</v>
      </c>
      <c r="G424" s="15">
        <v>631997.36657184153</v>
      </c>
      <c r="H424" s="15">
        <v>15300.263453392507</v>
      </c>
      <c r="I424" s="15">
        <v>647297.63002523407</v>
      </c>
      <c r="J424" s="23">
        <v>4.6536936778685381E-2</v>
      </c>
      <c r="K424" s="20"/>
    </row>
    <row r="425" spans="1:11" x14ac:dyDescent="0.25">
      <c r="A425" s="28"/>
      <c r="B425" s="22" t="s">
        <v>23</v>
      </c>
      <c r="C425" s="15">
        <v>14151891.817034766</v>
      </c>
      <c r="D425" s="15">
        <v>13121240.572157474</v>
      </c>
      <c r="E425" s="15">
        <v>13457225.007662304</v>
      </c>
      <c r="F425" s="15">
        <v>6506079.108911125</v>
      </c>
      <c r="G425" s="15">
        <v>679099.72837372404</v>
      </c>
      <c r="H425" s="15">
        <v>15567.080998738244</v>
      </c>
      <c r="I425" s="15">
        <v>694666.80937246233</v>
      </c>
      <c r="J425" s="23">
        <v>4.908649799995541E-2</v>
      </c>
      <c r="K425" s="20"/>
    </row>
    <row r="426" spans="1:11" x14ac:dyDescent="0.25">
      <c r="A426" s="28"/>
      <c r="B426" s="22" t="s">
        <v>24</v>
      </c>
      <c r="C426" s="15">
        <v>13068871.798422731</v>
      </c>
      <c r="D426" s="15">
        <v>12851050.950245332</v>
      </c>
      <c r="E426" s="15">
        <v>12428667.895113626</v>
      </c>
      <c r="F426" s="15">
        <v>6083696.0537794204</v>
      </c>
      <c r="G426" s="15">
        <v>625828.14433083998</v>
      </c>
      <c r="H426" s="15">
        <v>14375.758978265005</v>
      </c>
      <c r="I426" s="15">
        <v>640203.90330910496</v>
      </c>
      <c r="J426" s="23">
        <v>4.8986929643488469E-2</v>
      </c>
      <c r="K426" s="20"/>
    </row>
    <row r="427" spans="1:11" x14ac:dyDescent="0.25">
      <c r="A427" s="28"/>
      <c r="B427" s="22" t="s">
        <v>25</v>
      </c>
      <c r="C427" s="15">
        <v>12288761.297297955</v>
      </c>
      <c r="D427" s="15">
        <v>11903410.624606799</v>
      </c>
      <c r="E427" s="15">
        <v>11686422.135468649</v>
      </c>
      <c r="F427" s="15">
        <v>5866707.5646412717</v>
      </c>
      <c r="G427" s="15">
        <v>588821.52440227801</v>
      </c>
      <c r="H427" s="15">
        <v>13517.63742702775</v>
      </c>
      <c r="I427" s="15">
        <v>602339.16182930581</v>
      </c>
      <c r="J427" s="23">
        <v>4.9015449747709543E-2</v>
      </c>
      <c r="K427" s="20"/>
    </row>
    <row r="428" spans="1:11" x14ac:dyDescent="0.25">
      <c r="A428" s="28"/>
      <c r="B428" s="22" t="s">
        <v>26</v>
      </c>
      <c r="C428" s="15">
        <v>10357467.575826839</v>
      </c>
      <c r="D428" s="15">
        <v>10481731.227508074</v>
      </c>
      <c r="E428" s="15">
        <v>9906365.9806380458</v>
      </c>
      <c r="F428" s="15">
        <v>5291342.3177712429</v>
      </c>
      <c r="G428" s="15">
        <v>439708.38085538329</v>
      </c>
      <c r="H428" s="15">
        <v>11393.214333409524</v>
      </c>
      <c r="I428" s="15">
        <v>451101.59518879279</v>
      </c>
      <c r="J428" s="23">
        <v>4.355327128820688E-2</v>
      </c>
      <c r="K428" s="20"/>
    </row>
    <row r="429" spans="1:11" x14ac:dyDescent="0.25">
      <c r="A429" s="28"/>
      <c r="B429" s="22" t="s">
        <v>27</v>
      </c>
      <c r="C429" s="15">
        <v>10654767.361615311</v>
      </c>
      <c r="D429" s="15">
        <v>10355613.547409501</v>
      </c>
      <c r="E429" s="15">
        <v>10145166.347749135</v>
      </c>
      <c r="F429" s="15">
        <v>5080895.1181108765</v>
      </c>
      <c r="G429" s="15">
        <v>497880.7697684</v>
      </c>
      <c r="H429" s="15">
        <v>11720.244097776844</v>
      </c>
      <c r="I429" s="15">
        <v>509601.01386617683</v>
      </c>
      <c r="J429" s="23">
        <v>4.7828450549005606E-2</v>
      </c>
      <c r="K429" s="20"/>
    </row>
    <row r="430" spans="1:11" x14ac:dyDescent="0.25">
      <c r="A430" s="30"/>
      <c r="B430" s="22"/>
      <c r="C430" s="15"/>
      <c r="D430" s="15"/>
      <c r="E430" s="15"/>
      <c r="F430" s="15"/>
      <c r="G430" s="15"/>
      <c r="H430" s="15"/>
      <c r="I430" s="15"/>
      <c r="J430" s="23"/>
      <c r="K430" s="20"/>
    </row>
    <row r="431" spans="1:11" x14ac:dyDescent="0.25">
      <c r="A431" s="1" t="s">
        <v>10</v>
      </c>
      <c r="B431" s="22" t="s">
        <v>5</v>
      </c>
      <c r="C431" s="15">
        <v>142437040.97067636</v>
      </c>
      <c r="D431" s="15">
        <v>135617372.09697512</v>
      </c>
      <c r="E431" s="15">
        <v>135696707.39420074</v>
      </c>
      <c r="F431" s="15">
        <v>63778187.921051726</v>
      </c>
      <c r="G431" s="15">
        <v>6583652.8314078953</v>
      </c>
      <c r="H431" s="15">
        <v>156680.74506774402</v>
      </c>
      <c r="I431" s="15">
        <v>6740333.5764756389</v>
      </c>
      <c r="J431" s="23">
        <v>4.7321493977562176E-2</v>
      </c>
      <c r="K431" s="20"/>
    </row>
    <row r="432" spans="1:11" x14ac:dyDescent="0.25">
      <c r="A432" s="1"/>
      <c r="B432" s="22"/>
      <c r="C432" s="15"/>
      <c r="D432" s="15"/>
      <c r="E432" s="15"/>
      <c r="F432" s="15"/>
      <c r="G432" s="15"/>
      <c r="H432" s="15"/>
      <c r="I432" s="15"/>
      <c r="J432" s="23"/>
      <c r="K432" s="20"/>
    </row>
    <row r="433" spans="1:11" x14ac:dyDescent="0.25">
      <c r="A433" s="1"/>
      <c r="B433" s="22"/>
      <c r="C433" s="15"/>
      <c r="D433" s="15"/>
      <c r="E433" s="15"/>
      <c r="F433" s="15"/>
      <c r="G433" s="15"/>
      <c r="H433" s="15"/>
      <c r="I433" s="15"/>
      <c r="J433" s="23"/>
      <c r="K433" s="20"/>
    </row>
    <row r="434" spans="1:11" x14ac:dyDescent="0.25">
      <c r="A434" s="1">
        <v>2033</v>
      </c>
      <c r="B434" s="22" t="s">
        <v>16</v>
      </c>
      <c r="C434" s="15">
        <v>10789008.597087929</v>
      </c>
      <c r="D434" s="15">
        <v>10933831.764328636</v>
      </c>
      <c r="E434" s="15">
        <v>10244134.18778939</v>
      </c>
      <c r="F434" s="15">
        <v>4391197.5415716302</v>
      </c>
      <c r="G434" s="15">
        <v>533006.49984174245</v>
      </c>
      <c r="H434" s="15">
        <v>11867.909456796722</v>
      </c>
      <c r="I434" s="15">
        <v>544874.40929853916</v>
      </c>
      <c r="J434" s="23">
        <v>5.0502731960525703E-2</v>
      </c>
      <c r="K434" s="20"/>
    </row>
    <row r="435" spans="1:11" x14ac:dyDescent="0.25">
      <c r="A435" s="28"/>
      <c r="B435" s="22" t="s">
        <v>17</v>
      </c>
      <c r="C435" s="15">
        <v>9750316.1052802</v>
      </c>
      <c r="D435" s="15">
        <v>9843101.8469007015</v>
      </c>
      <c r="E435" s="15">
        <v>9260851.8277549781</v>
      </c>
      <c r="F435" s="15">
        <v>3808947.5224259067</v>
      </c>
      <c r="G435" s="15">
        <v>478738.92980941373</v>
      </c>
      <c r="H435" s="15">
        <v>10725.347715808221</v>
      </c>
      <c r="I435" s="15">
        <v>489464.27752522193</v>
      </c>
      <c r="J435" s="23">
        <v>5.0199836829921518E-2</v>
      </c>
      <c r="K435" s="20"/>
    </row>
    <row r="436" spans="1:11" x14ac:dyDescent="0.25">
      <c r="A436" s="28"/>
      <c r="B436" s="22" t="s">
        <v>18</v>
      </c>
      <c r="C436" s="15">
        <v>10950766.668700622</v>
      </c>
      <c r="D436" s="15">
        <v>9856264.2884688079</v>
      </c>
      <c r="E436" s="15">
        <v>10410943.549271947</v>
      </c>
      <c r="F436" s="15">
        <v>4363626.7832290456</v>
      </c>
      <c r="G436" s="15">
        <v>527777.27609310497</v>
      </c>
      <c r="H436" s="15">
        <v>12045.843335570686</v>
      </c>
      <c r="I436" s="15">
        <v>539823.11942867562</v>
      </c>
      <c r="J436" s="23">
        <v>4.929546357439913E-2</v>
      </c>
      <c r="K436" s="20"/>
    </row>
    <row r="437" spans="1:11" x14ac:dyDescent="0.25">
      <c r="A437" s="28"/>
      <c r="B437" s="22" t="s">
        <v>19</v>
      </c>
      <c r="C437" s="15">
        <v>11266443.552918116</v>
      </c>
      <c r="D437" s="15">
        <v>10184558.6727653</v>
      </c>
      <c r="E437" s="15">
        <v>10752045.60841649</v>
      </c>
      <c r="F437" s="15">
        <v>4931113.7188802352</v>
      </c>
      <c r="G437" s="15">
        <v>502004.85659341543</v>
      </c>
      <c r="H437" s="15">
        <v>12393.087908209927</v>
      </c>
      <c r="I437" s="15">
        <v>514397.94450162537</v>
      </c>
      <c r="J437" s="23">
        <v>4.5657526448831441E-2</v>
      </c>
      <c r="K437" s="20"/>
    </row>
    <row r="438" spans="1:11" x14ac:dyDescent="0.25">
      <c r="A438" s="28"/>
      <c r="B438" s="22" t="s">
        <v>20</v>
      </c>
      <c r="C438" s="15">
        <v>12734062.322352752</v>
      </c>
      <c r="D438" s="15">
        <v>11436359.843743201</v>
      </c>
      <c r="E438" s="15">
        <v>12179050.745500019</v>
      </c>
      <c r="F438" s="15">
        <v>5673804.6206370518</v>
      </c>
      <c r="G438" s="15">
        <v>541004.10829814523</v>
      </c>
      <c r="H438" s="15">
        <v>14007.468554588027</v>
      </c>
      <c r="I438" s="15">
        <v>555011.57685273327</v>
      </c>
      <c r="J438" s="23">
        <v>4.3584801362130374E-2</v>
      </c>
      <c r="K438" s="20"/>
    </row>
    <row r="439" spans="1:11" x14ac:dyDescent="0.25">
      <c r="A439" s="28"/>
      <c r="B439" s="22" t="s">
        <v>21</v>
      </c>
      <c r="C439" s="15">
        <v>13296301.895176338</v>
      </c>
      <c r="D439" s="15">
        <v>12433667.278840605</v>
      </c>
      <c r="E439" s="15">
        <v>12708808.429336831</v>
      </c>
      <c r="F439" s="15">
        <v>5948945.7711332785</v>
      </c>
      <c r="G439" s="15">
        <v>572867.53375481314</v>
      </c>
      <c r="H439" s="15">
        <v>14625.932084693974</v>
      </c>
      <c r="I439" s="15">
        <v>587493.46583950706</v>
      </c>
      <c r="J439" s="23">
        <v>4.4184726736133995E-2</v>
      </c>
      <c r="K439" s="20"/>
    </row>
    <row r="440" spans="1:11" x14ac:dyDescent="0.25">
      <c r="A440" s="28"/>
      <c r="B440" s="22" t="s">
        <v>22</v>
      </c>
      <c r="C440" s="15">
        <v>14110107.022803584</v>
      </c>
      <c r="D440" s="15">
        <v>13143253.67440078</v>
      </c>
      <c r="E440" s="15">
        <v>13453465.864342891</v>
      </c>
      <c r="F440" s="15">
        <v>6259157.9610753879</v>
      </c>
      <c r="G440" s="15">
        <v>641120.04073560948</v>
      </c>
      <c r="H440" s="15">
        <v>15521.117725083943</v>
      </c>
      <c r="I440" s="15">
        <v>656641.15846069343</v>
      </c>
      <c r="J440" s="23">
        <v>4.653693677868527E-2</v>
      </c>
      <c r="K440" s="20"/>
    </row>
    <row r="441" spans="1:11" x14ac:dyDescent="0.25">
      <c r="A441" s="28"/>
      <c r="B441" s="22" t="s">
        <v>23</v>
      </c>
      <c r="C441" s="15">
        <v>14354555.436462324</v>
      </c>
      <c r="D441" s="15">
        <v>13309848.458190031</v>
      </c>
      <c r="E441" s="15">
        <v>13649940.579740167</v>
      </c>
      <c r="F441" s="15">
        <v>6599250.0826255232</v>
      </c>
      <c r="G441" s="15">
        <v>688824.84574204893</v>
      </c>
      <c r="H441" s="15">
        <v>15790.010980108558</v>
      </c>
      <c r="I441" s="15">
        <v>704614.85672215745</v>
      </c>
      <c r="J441" s="23">
        <v>4.9086497999955445E-2</v>
      </c>
      <c r="K441" s="20"/>
    </row>
    <row r="442" spans="1:11" x14ac:dyDescent="0.25">
      <c r="A442" s="28"/>
      <c r="B442" s="22" t="s">
        <v>24</v>
      </c>
      <c r="C442" s="15">
        <v>13257758.169689793</v>
      </c>
      <c r="D442" s="15">
        <v>13035926.757046083</v>
      </c>
      <c r="E442" s="15">
        <v>12608301.303000815</v>
      </c>
      <c r="F442" s="15">
        <v>6171624.6285802554</v>
      </c>
      <c r="G442" s="15">
        <v>634873.33270231914</v>
      </c>
      <c r="H442" s="15">
        <v>14583.533986658773</v>
      </c>
      <c r="I442" s="15">
        <v>649456.86668897793</v>
      </c>
      <c r="J442" s="23">
        <v>4.8986929643488435E-2</v>
      </c>
      <c r="K442" s="20"/>
    </row>
    <row r="443" spans="1:11" x14ac:dyDescent="0.25">
      <c r="A443" s="28"/>
      <c r="B443" s="22" t="s">
        <v>25</v>
      </c>
      <c r="C443" s="15">
        <v>12467551.090975072</v>
      </c>
      <c r="D443" s="15">
        <v>12076010.513481144</v>
      </c>
      <c r="E443" s="15">
        <v>11856448.466998382</v>
      </c>
      <c r="F443" s="15">
        <v>5952062.5820974922</v>
      </c>
      <c r="G443" s="15">
        <v>597388.31777661806</v>
      </c>
      <c r="H443" s="15">
        <v>13714.30620007258</v>
      </c>
      <c r="I443" s="15">
        <v>611102.62397669069</v>
      </c>
      <c r="J443" s="23">
        <v>4.9015449747709605E-2</v>
      </c>
      <c r="K443" s="20"/>
    </row>
    <row r="444" spans="1:11" x14ac:dyDescent="0.25">
      <c r="A444" s="28"/>
      <c r="B444" s="22" t="s">
        <v>26</v>
      </c>
      <c r="C444" s="15">
        <v>10513181.687560774</v>
      </c>
      <c r="D444" s="15">
        <v>10636468.485848311</v>
      </c>
      <c r="E444" s="15">
        <v>10055298.233420232</v>
      </c>
      <c r="F444" s="15">
        <v>5370892.3296694132</v>
      </c>
      <c r="G444" s="15">
        <v>446318.95428422524</v>
      </c>
      <c r="H444" s="15">
        <v>11564.499856316852</v>
      </c>
      <c r="I444" s="15">
        <v>457883.45414054208</v>
      </c>
      <c r="J444" s="23">
        <v>4.3553271288206789E-2</v>
      </c>
      <c r="K444" s="20"/>
    </row>
    <row r="445" spans="1:11" x14ac:dyDescent="0.25">
      <c r="A445" s="28"/>
      <c r="B445" s="22" t="s">
        <v>27</v>
      </c>
      <c r="C445" s="15">
        <v>10813479.488825809</v>
      </c>
      <c r="D445" s="15">
        <v>10510600.331631994</v>
      </c>
      <c r="E445" s="15">
        <v>10296287.519831818</v>
      </c>
      <c r="F445" s="15">
        <v>5156579.5178692359</v>
      </c>
      <c r="G445" s="15">
        <v>505297.14155628323</v>
      </c>
      <c r="H445" s="15">
        <v>11894.827437708391</v>
      </c>
      <c r="I445" s="15">
        <v>517191.96899399161</v>
      </c>
      <c r="J445" s="23">
        <v>4.7828450549005606E-2</v>
      </c>
      <c r="K445" s="20"/>
    </row>
    <row r="446" spans="1:11" x14ac:dyDescent="0.25">
      <c r="A446" s="30"/>
      <c r="B446" s="22"/>
      <c r="C446" s="15"/>
      <c r="D446" s="15"/>
      <c r="E446" s="15"/>
      <c r="F446" s="15"/>
      <c r="G446" s="15"/>
      <c r="H446" s="15"/>
      <c r="I446" s="15"/>
      <c r="J446" s="23"/>
      <c r="K446" s="20"/>
    </row>
    <row r="447" spans="1:11" x14ac:dyDescent="0.25">
      <c r="A447" s="1" t="s">
        <v>10</v>
      </c>
      <c r="B447" s="22" t="s">
        <v>5</v>
      </c>
      <c r="C447" s="15">
        <v>144303532.0378333</v>
      </c>
      <c r="D447" s="15">
        <v>137399891.9156456</v>
      </c>
      <c r="E447" s="15">
        <v>137475576.31540397</v>
      </c>
      <c r="F447" s="15">
        <v>64627203.059794463</v>
      </c>
      <c r="G447" s="15">
        <v>6669221.83718774</v>
      </c>
      <c r="H447" s="15">
        <v>158733.88524161666</v>
      </c>
      <c r="I447" s="15">
        <v>6827955.7224293556</v>
      </c>
      <c r="J447" s="23">
        <v>4.7316622303043919E-2</v>
      </c>
      <c r="K447" s="20"/>
    </row>
    <row r="448" spans="1:11" x14ac:dyDescent="0.25">
      <c r="A448" s="1"/>
      <c r="B448" s="22"/>
      <c r="C448" s="15"/>
      <c r="D448" s="15"/>
      <c r="E448" s="15"/>
      <c r="F448" s="15"/>
      <c r="G448" s="15"/>
      <c r="H448" s="15"/>
      <c r="I448" s="15"/>
      <c r="J448" s="23"/>
      <c r="K448" s="20"/>
    </row>
    <row r="449" spans="1:11" x14ac:dyDescent="0.25">
      <c r="A449" s="1"/>
      <c r="B449" s="22"/>
      <c r="C449" s="15"/>
      <c r="D449" s="15"/>
      <c r="E449" s="15"/>
      <c r="F449" s="15"/>
      <c r="G449" s="15"/>
      <c r="H449" s="15"/>
      <c r="I449" s="15"/>
      <c r="J449" s="23"/>
      <c r="K449" s="20"/>
    </row>
    <row r="450" spans="1:11" x14ac:dyDescent="0.25">
      <c r="A450" s="1">
        <v>2034</v>
      </c>
      <c r="B450" s="22" t="s">
        <v>16</v>
      </c>
      <c r="C450" s="15">
        <v>10948687.43413019</v>
      </c>
      <c r="D450" s="15">
        <v>11096140.44550636</v>
      </c>
      <c r="E450" s="15">
        <v>10395748.807324737</v>
      </c>
      <c r="F450" s="15">
        <v>4456187.8796876138</v>
      </c>
      <c r="G450" s="15">
        <v>540895.07062790939</v>
      </c>
      <c r="H450" s="15">
        <v>12043.556177543209</v>
      </c>
      <c r="I450" s="15">
        <v>552938.62680545263</v>
      </c>
      <c r="J450" s="23">
        <v>5.0502731960525682E-2</v>
      </c>
      <c r="K450" s="20"/>
    </row>
    <row r="451" spans="1:11" x14ac:dyDescent="0.25">
      <c r="A451" s="28"/>
      <c r="B451" s="22" t="s">
        <v>17</v>
      </c>
      <c r="C451" s="15">
        <v>9896604.3113263305</v>
      </c>
      <c r="D451" s="15">
        <v>9989889.4613049757</v>
      </c>
      <c r="E451" s="15">
        <v>9399796.3897274528</v>
      </c>
      <c r="F451" s="15">
        <v>3866094.80811009</v>
      </c>
      <c r="G451" s="15">
        <v>485921.65685641882</v>
      </c>
      <c r="H451" s="15">
        <v>10886.264742458965</v>
      </c>
      <c r="I451" s="15">
        <v>496807.92159887776</v>
      </c>
      <c r="J451" s="23">
        <v>5.0199836829921331E-2</v>
      </c>
      <c r="K451" s="20"/>
    </row>
    <row r="452" spans="1:11" x14ac:dyDescent="0.25">
      <c r="A452" s="28"/>
      <c r="B452" s="22" t="s">
        <v>18</v>
      </c>
      <c r="C452" s="15">
        <v>11109725.019494189</v>
      </c>
      <c r="D452" s="15">
        <v>10001192.77970127</v>
      </c>
      <c r="E452" s="15">
        <v>10562065.974474123</v>
      </c>
      <c r="F452" s="15">
        <v>4426968.0028829416</v>
      </c>
      <c r="G452" s="15">
        <v>535438.34749862261</v>
      </c>
      <c r="H452" s="15">
        <v>12220.697521443608</v>
      </c>
      <c r="I452" s="15">
        <v>547659.0450200662</v>
      </c>
      <c r="J452" s="23">
        <v>4.9295463574399109E-2</v>
      </c>
      <c r="K452" s="20"/>
    </row>
    <row r="453" spans="1:11" x14ac:dyDescent="0.25">
      <c r="A453" s="28"/>
      <c r="B453" s="22" t="s">
        <v>19</v>
      </c>
      <c r="C453" s="15">
        <v>11427842.091129728</v>
      </c>
      <c r="D453" s="15">
        <v>10331288.221095214</v>
      </c>
      <c r="E453" s="15">
        <v>10906075.088600904</v>
      </c>
      <c r="F453" s="15">
        <v>5001754.8703886326</v>
      </c>
      <c r="G453" s="15">
        <v>509196.37622858118</v>
      </c>
      <c r="H453" s="15">
        <v>12570.6263002427</v>
      </c>
      <c r="I453" s="15">
        <v>521767.00252882391</v>
      </c>
      <c r="J453" s="23">
        <v>4.5657526448831365E-2</v>
      </c>
      <c r="K453" s="20"/>
    </row>
    <row r="454" spans="1:11" x14ac:dyDescent="0.25">
      <c r="A454" s="28"/>
      <c r="B454" s="22" t="s">
        <v>20</v>
      </c>
      <c r="C454" s="15">
        <v>12911640.823604262</v>
      </c>
      <c r="D454" s="15">
        <v>11597717.675277393</v>
      </c>
      <c r="E454" s="15">
        <v>12348889.523048297</v>
      </c>
      <c r="F454" s="15">
        <v>5752926.7181595378</v>
      </c>
      <c r="G454" s="15">
        <v>548548.49565000029</v>
      </c>
      <c r="H454" s="15">
        <v>14202.804905964689</v>
      </c>
      <c r="I454" s="15">
        <v>562751.30055596493</v>
      </c>
      <c r="J454" s="23">
        <v>4.3584801362130353E-2</v>
      </c>
      <c r="K454" s="20"/>
    </row>
    <row r="455" spans="1:11" x14ac:dyDescent="0.25">
      <c r="A455" s="28"/>
      <c r="B455" s="22" t="s">
        <v>21</v>
      </c>
      <c r="C455" s="15">
        <v>13480076.745626511</v>
      </c>
      <c r="D455" s="15">
        <v>12606220.825112443</v>
      </c>
      <c r="E455" s="15">
        <v>12884463.23823889</v>
      </c>
      <c r="F455" s="15">
        <v>6031169.131285985</v>
      </c>
      <c r="G455" s="15">
        <v>580785.42296743218</v>
      </c>
      <c r="H455" s="15">
        <v>14828.084420189163</v>
      </c>
      <c r="I455" s="15">
        <v>595613.50738762133</v>
      </c>
      <c r="J455" s="23">
        <v>4.418472673613396E-2</v>
      </c>
      <c r="K455" s="20"/>
    </row>
    <row r="456" spans="1:11" x14ac:dyDescent="0.25">
      <c r="A456" s="28"/>
      <c r="B456" s="22" t="s">
        <v>22</v>
      </c>
      <c r="C456" s="15">
        <v>14303149.724612022</v>
      </c>
      <c r="D456" s="15">
        <v>13323903.547764484</v>
      </c>
      <c r="E456" s="15">
        <v>13637524.950141681</v>
      </c>
      <c r="F456" s="15">
        <v>6344790.5336631825</v>
      </c>
      <c r="G456" s="15">
        <v>649891.30977326725</v>
      </c>
      <c r="H456" s="15">
        <v>15733.464697073225</v>
      </c>
      <c r="I456" s="15">
        <v>665624.77447034046</v>
      </c>
      <c r="J456" s="23">
        <v>4.6536936778685353E-2</v>
      </c>
      <c r="K456" s="20"/>
    </row>
    <row r="457" spans="1:11" x14ac:dyDescent="0.25">
      <c r="A457" s="28"/>
      <c r="B457" s="22" t="s">
        <v>23</v>
      </c>
      <c r="C457" s="15">
        <v>14550660.451010449</v>
      </c>
      <c r="D457" s="15">
        <v>13491804.164477864</v>
      </c>
      <c r="E457" s="15">
        <v>13836419.485883893</v>
      </c>
      <c r="F457" s="15">
        <v>6689405.8550692108</v>
      </c>
      <c r="G457" s="15">
        <v>698235.23863044393</v>
      </c>
      <c r="H457" s="15">
        <v>16005.726496111494</v>
      </c>
      <c r="I457" s="15">
        <v>714240.96512655541</v>
      </c>
      <c r="J457" s="23">
        <v>4.9086497999955458E-2</v>
      </c>
      <c r="K457" s="20"/>
    </row>
    <row r="458" spans="1:11" x14ac:dyDescent="0.25">
      <c r="A458" s="28"/>
      <c r="B458" s="22" t="s">
        <v>24</v>
      </c>
      <c r="C458" s="15">
        <v>13441339.422835471</v>
      </c>
      <c r="D458" s="15">
        <v>13215211.713689648</v>
      </c>
      <c r="E458" s="15">
        <v>12782889.474214783</v>
      </c>
      <c r="F458" s="15">
        <v>6257083.615594347</v>
      </c>
      <c r="G458" s="15">
        <v>643664.47525556909</v>
      </c>
      <c r="H458" s="15">
        <v>14785.47336511902</v>
      </c>
      <c r="I458" s="15">
        <v>658449.94862068817</v>
      </c>
      <c r="J458" s="23">
        <v>4.89869296434884E-2</v>
      </c>
      <c r="K458" s="20"/>
    </row>
    <row r="459" spans="1:11" x14ac:dyDescent="0.25">
      <c r="A459" s="28"/>
      <c r="B459" s="22" t="s">
        <v>25</v>
      </c>
      <c r="C459" s="15">
        <v>12641970.278687987</v>
      </c>
      <c r="D459" s="15">
        <v>12244070.981930794</v>
      </c>
      <c r="E459" s="15">
        <v>12022318.419780919</v>
      </c>
      <c r="F459" s="15">
        <v>6035331.0534444731</v>
      </c>
      <c r="G459" s="15">
        <v>605745.69160051132</v>
      </c>
      <c r="H459" s="15">
        <v>13906.167306556787</v>
      </c>
      <c r="I459" s="15">
        <v>619651.85890706815</v>
      </c>
      <c r="J459" s="23">
        <v>4.9015449747709501E-2</v>
      </c>
      <c r="K459" s="20"/>
    </row>
    <row r="460" spans="1:11" x14ac:dyDescent="0.25">
      <c r="A460" s="28"/>
      <c r="B460" s="22" t="s">
        <v>26</v>
      </c>
      <c r="C460" s="15">
        <v>10665008.03636962</v>
      </c>
      <c r="D460" s="15">
        <v>10787386.909972824</v>
      </c>
      <c r="E460" s="15">
        <v>10200512.048070708</v>
      </c>
      <c r="F460" s="15">
        <v>5448456.1915423581</v>
      </c>
      <c r="G460" s="15">
        <v>452764.479458905</v>
      </c>
      <c r="H460" s="15">
        <v>11731.508840006583</v>
      </c>
      <c r="I460" s="15">
        <v>464495.9882989116</v>
      </c>
      <c r="J460" s="23">
        <v>4.3553271288206789E-2</v>
      </c>
      <c r="K460" s="20"/>
    </row>
    <row r="461" spans="1:11" x14ac:dyDescent="0.25">
      <c r="A461" s="28"/>
      <c r="B461" s="22" t="s">
        <v>27</v>
      </c>
      <c r="C461" s="15">
        <v>10968726.634332757</v>
      </c>
      <c r="D461" s="15">
        <v>10661954.040414851</v>
      </c>
      <c r="E461" s="15">
        <v>10444109.434917014</v>
      </c>
      <c r="F461" s="15">
        <v>5230611.5860445201</v>
      </c>
      <c r="G461" s="15">
        <v>512551.6001179773</v>
      </c>
      <c r="H461" s="15">
        <v>12065.599297766033</v>
      </c>
      <c r="I461" s="15">
        <v>524617.19941574335</v>
      </c>
      <c r="J461" s="23">
        <v>4.7828450549005454E-2</v>
      </c>
      <c r="K461" s="20"/>
    </row>
    <row r="462" spans="1:11" x14ac:dyDescent="0.25">
      <c r="A462" s="30"/>
      <c r="B462" s="22"/>
      <c r="C462" s="15"/>
      <c r="D462" s="15"/>
      <c r="E462" s="15"/>
      <c r="F462" s="15"/>
      <c r="G462" s="15"/>
      <c r="H462" s="15"/>
      <c r="I462" s="15"/>
      <c r="J462" s="23"/>
      <c r="K462" s="20"/>
    </row>
    <row r="463" spans="1:11" x14ac:dyDescent="0.25">
      <c r="A463" s="1" t="s">
        <v>10</v>
      </c>
      <c r="B463" s="22" t="s">
        <v>5</v>
      </c>
      <c r="C463" s="15">
        <v>146345430.97315949</v>
      </c>
      <c r="D463" s="15">
        <v>139346780.76624811</v>
      </c>
      <c r="E463" s="15">
        <v>139420812.83442339</v>
      </c>
      <c r="F463" s="15">
        <v>65540780.2458729</v>
      </c>
      <c r="G463" s="15">
        <v>6763638.1646656385</v>
      </c>
      <c r="H463" s="15">
        <v>160979.97407047547</v>
      </c>
      <c r="I463" s="15">
        <v>6924618.1387361139</v>
      </c>
      <c r="J463" s="23">
        <v>4.731694110768736E-2</v>
      </c>
      <c r="K463" s="20"/>
    </row>
    <row r="464" spans="1:11" x14ac:dyDescent="0.25">
      <c r="A464" s="1"/>
      <c r="B464" s="22"/>
      <c r="C464" s="15"/>
      <c r="D464" s="15"/>
      <c r="E464" s="15"/>
      <c r="F464" s="15"/>
      <c r="G464" s="15"/>
      <c r="H464" s="15"/>
      <c r="I464" s="15"/>
      <c r="J464" s="23"/>
      <c r="K464" s="20"/>
    </row>
    <row r="465" spans="1:11" x14ac:dyDescent="0.25">
      <c r="A465" s="1"/>
      <c r="B465" s="22"/>
      <c r="C465" s="15"/>
      <c r="D465" s="15"/>
      <c r="E465" s="15"/>
      <c r="F465" s="15"/>
      <c r="G465" s="15"/>
      <c r="H465" s="15"/>
      <c r="I465" s="15"/>
      <c r="J465" s="23"/>
      <c r="K465" s="20"/>
    </row>
    <row r="466" spans="1:11" x14ac:dyDescent="0.25">
      <c r="A466" s="1">
        <v>2035</v>
      </c>
      <c r="B466" s="22" t="s">
        <v>16</v>
      </c>
      <c r="C466" s="15">
        <v>11105891.102516999</v>
      </c>
      <c r="D466" s="15">
        <v>11255454.039165772</v>
      </c>
      <c r="E466" s="15">
        <v>10545013.260983797</v>
      </c>
      <c r="F466" s="15">
        <v>4520170.8078625454</v>
      </c>
      <c r="G466" s="15">
        <v>548661.36132043402</v>
      </c>
      <c r="H466" s="15">
        <v>12216.4802127687</v>
      </c>
      <c r="I466" s="15">
        <v>560877.84153320268</v>
      </c>
      <c r="J466" s="23">
        <v>5.0502731960525647E-2</v>
      </c>
      <c r="K466" s="20"/>
    </row>
    <row r="467" spans="1:11" x14ac:dyDescent="0.25">
      <c r="A467" s="28"/>
      <c r="B467" s="22" t="s">
        <v>17</v>
      </c>
      <c r="C467" s="15">
        <v>10042333.732184099</v>
      </c>
      <c r="D467" s="15">
        <v>10135357.220167326</v>
      </c>
      <c r="E467" s="15">
        <v>9538210.2174368408</v>
      </c>
      <c r="F467" s="15">
        <v>3923023.8051320598</v>
      </c>
      <c r="G467" s="15">
        <v>493076.94764185575</v>
      </c>
      <c r="H467" s="15">
        <v>11046.56710540251</v>
      </c>
      <c r="I467" s="15">
        <v>504123.51474725828</v>
      </c>
      <c r="J467" s="23">
        <v>5.019983682992149E-2</v>
      </c>
      <c r="K467" s="20"/>
    </row>
    <row r="468" spans="1:11" x14ac:dyDescent="0.25">
      <c r="A468" s="28"/>
      <c r="B468" s="22" t="s">
        <v>18</v>
      </c>
      <c r="C468" s="15">
        <v>11270203.523120986</v>
      </c>
      <c r="D468" s="15">
        <v>10146742.452784725</v>
      </c>
      <c r="E468" s="15">
        <v>10714633.615870912</v>
      </c>
      <c r="F468" s="15">
        <v>4490914.9682182465</v>
      </c>
      <c r="G468" s="15">
        <v>543172.68337464158</v>
      </c>
      <c r="H468" s="15">
        <v>12397.223875433087</v>
      </c>
      <c r="I468" s="15">
        <v>555569.90725007467</v>
      </c>
      <c r="J468" s="23">
        <v>4.9295463574399075E-2</v>
      </c>
      <c r="K468" s="20"/>
    </row>
    <row r="469" spans="1:11" x14ac:dyDescent="0.25">
      <c r="A469" s="28"/>
      <c r="B469" s="22" t="s">
        <v>19</v>
      </c>
      <c r="C469" s="15">
        <v>11592676.119362781</v>
      </c>
      <c r="D469" s="15">
        <v>10480398.498785105</v>
      </c>
      <c r="E469" s="15">
        <v>11063383.202830238</v>
      </c>
      <c r="F469" s="15">
        <v>5073899.6722633801</v>
      </c>
      <c r="G469" s="15">
        <v>516540.97280124348</v>
      </c>
      <c r="H469" s="15">
        <v>12751.943731299059</v>
      </c>
      <c r="I469" s="15">
        <v>529292.91653254256</v>
      </c>
      <c r="J469" s="23">
        <v>4.565752644883142E-2</v>
      </c>
      <c r="K469" s="20"/>
    </row>
    <row r="470" spans="1:11" x14ac:dyDescent="0.25">
      <c r="A470" s="28"/>
      <c r="B470" s="22" t="s">
        <v>20</v>
      </c>
      <c r="C470" s="15">
        <v>13093591.380787492</v>
      </c>
      <c r="D470" s="15">
        <v>11762812.639250465</v>
      </c>
      <c r="E470" s="15">
        <v>12522909.801338967</v>
      </c>
      <c r="F470" s="15">
        <v>5833996.8343518833</v>
      </c>
      <c r="G470" s="15">
        <v>556278.62892965868</v>
      </c>
      <c r="H470" s="15">
        <v>14402.950518866242</v>
      </c>
      <c r="I470" s="15">
        <v>570681.57944852486</v>
      </c>
      <c r="J470" s="23">
        <v>4.3584801362130346E-2</v>
      </c>
      <c r="K470" s="20"/>
    </row>
    <row r="471" spans="1:11" x14ac:dyDescent="0.25">
      <c r="A471" s="28"/>
      <c r="B471" s="22" t="s">
        <v>21</v>
      </c>
      <c r="C471" s="15">
        <v>13668404.21287402</v>
      </c>
      <c r="D471" s="15">
        <v>12783036.948231895</v>
      </c>
      <c r="E471" s="15">
        <v>13064469.507809158</v>
      </c>
      <c r="F471" s="15">
        <v>6115429.3939291453</v>
      </c>
      <c r="G471" s="15">
        <v>588899.46043069963</v>
      </c>
      <c r="H471" s="15">
        <v>15035.244634161423</v>
      </c>
      <c r="I471" s="15">
        <v>603934.7050648611</v>
      </c>
      <c r="J471" s="23">
        <v>4.4184726736133988E-2</v>
      </c>
      <c r="K471" s="20"/>
    </row>
    <row r="472" spans="1:11" x14ac:dyDescent="0.25">
      <c r="A472" s="28"/>
      <c r="B472" s="22" t="s">
        <v>22</v>
      </c>
      <c r="C472" s="15">
        <v>14500514.279186377</v>
      </c>
      <c r="D472" s="15">
        <v>13508793.902901232</v>
      </c>
      <c r="E472" s="15">
        <v>13825704.762917457</v>
      </c>
      <c r="F472" s="15">
        <v>6432340.2539453693</v>
      </c>
      <c r="G472" s="15">
        <v>658858.95056181517</v>
      </c>
      <c r="H472" s="15">
        <v>15950.565707105015</v>
      </c>
      <c r="I472" s="15">
        <v>674809.51626892015</v>
      </c>
      <c r="J472" s="23">
        <v>4.6536936778685319E-2</v>
      </c>
      <c r="K472" s="20"/>
    </row>
    <row r="473" spans="1:11" x14ac:dyDescent="0.25">
      <c r="A473" s="28"/>
      <c r="B473" s="22" t="s">
        <v>23</v>
      </c>
      <c r="C473" s="15">
        <v>14750803.159117963</v>
      </c>
      <c r="D473" s="15">
        <v>13677660.258396395</v>
      </c>
      <c r="E473" s="15">
        <v>14026737.889350183</v>
      </c>
      <c r="F473" s="15">
        <v>6781417.884899158</v>
      </c>
      <c r="G473" s="15">
        <v>707839.38629275013</v>
      </c>
      <c r="H473" s="15">
        <v>16225.883475029761</v>
      </c>
      <c r="I473" s="15">
        <v>724065.26976777986</v>
      </c>
      <c r="J473" s="23">
        <v>4.908649799995541E-2</v>
      </c>
      <c r="K473" s="20"/>
    </row>
    <row r="474" spans="1:11" x14ac:dyDescent="0.25">
      <c r="A474" s="28"/>
      <c r="B474" s="22" t="s">
        <v>24</v>
      </c>
      <c r="C474" s="15">
        <v>13628830.435644982</v>
      </c>
      <c r="D474" s="15">
        <v>13398251.126382371</v>
      </c>
      <c r="E474" s="15">
        <v>12961195.877971008</v>
      </c>
      <c r="F474" s="15">
        <v>6344362.636487795</v>
      </c>
      <c r="G474" s="15">
        <v>652642.8441947645</v>
      </c>
      <c r="H474" s="15">
        <v>14991.713479209482</v>
      </c>
      <c r="I474" s="15">
        <v>667634.55767397396</v>
      </c>
      <c r="J474" s="23">
        <v>4.8986929643488386E-2</v>
      </c>
      <c r="K474" s="20"/>
    </row>
    <row r="475" spans="1:11" x14ac:dyDescent="0.25">
      <c r="A475" s="28"/>
      <c r="B475" s="22" t="s">
        <v>25</v>
      </c>
      <c r="C475" s="15">
        <v>12820511.3565601</v>
      </c>
      <c r="D475" s="15">
        <v>12415903.530006189</v>
      </c>
      <c r="E475" s="15">
        <v>12192108.226422688</v>
      </c>
      <c r="F475" s="15">
        <v>6120567.3329042951</v>
      </c>
      <c r="G475" s="15">
        <v>614300.56764519576</v>
      </c>
      <c r="H475" s="15">
        <v>14102.562492216111</v>
      </c>
      <c r="I475" s="15">
        <v>628403.13013741188</v>
      </c>
      <c r="J475" s="23">
        <v>4.9015449747709605E-2</v>
      </c>
      <c r="K475" s="20"/>
    </row>
    <row r="476" spans="1:11" x14ac:dyDescent="0.25">
      <c r="A476" s="28"/>
      <c r="B476" s="22" t="s">
        <v>26</v>
      </c>
      <c r="C476" s="15">
        <v>10821584.379743315</v>
      </c>
      <c r="D476" s="15">
        <v>10942389.618767284</v>
      </c>
      <c r="E476" s="15">
        <v>10350268.979484133</v>
      </c>
      <c r="F476" s="15">
        <v>5528446.6936211428</v>
      </c>
      <c r="G476" s="15">
        <v>459411.65744146419</v>
      </c>
      <c r="H476" s="15">
        <v>11903.742817717648</v>
      </c>
      <c r="I476" s="15">
        <v>471315.40025918186</v>
      </c>
      <c r="J476" s="23">
        <v>4.355327128820681E-2</v>
      </c>
      <c r="K476" s="20"/>
    </row>
    <row r="477" spans="1:11" x14ac:dyDescent="0.25">
      <c r="A477" s="28"/>
      <c r="B477" s="22" t="s">
        <v>27</v>
      </c>
      <c r="C477" s="15">
        <v>11129277.660310643</v>
      </c>
      <c r="D477" s="15">
        <v>10818255.353809692</v>
      </c>
      <c r="E477" s="15">
        <v>10596981.554088322</v>
      </c>
      <c r="F477" s="15">
        <v>5307172.8938997732</v>
      </c>
      <c r="G477" s="15">
        <v>520053.90079597861</v>
      </c>
      <c r="H477" s="15">
        <v>12242.205426341709</v>
      </c>
      <c r="I477" s="15">
        <v>532296.10622232035</v>
      </c>
      <c r="J477" s="23">
        <v>4.7828450549005599E-2</v>
      </c>
      <c r="K477" s="20"/>
    </row>
    <row r="478" spans="1:11" x14ac:dyDescent="0.25">
      <c r="A478" s="30"/>
      <c r="B478" s="22"/>
      <c r="C478" s="15"/>
      <c r="D478" s="15"/>
      <c r="E478" s="15"/>
      <c r="F478" s="15"/>
      <c r="G478" s="15"/>
      <c r="H478" s="15"/>
      <c r="I478" s="15"/>
      <c r="J478" s="23"/>
      <c r="K478" s="20"/>
    </row>
    <row r="479" spans="1:11" x14ac:dyDescent="0.25">
      <c r="A479" s="1" t="s">
        <v>10</v>
      </c>
      <c r="B479" s="22" t="s">
        <v>5</v>
      </c>
      <c r="C479" s="15">
        <v>148424621.34140977</v>
      </c>
      <c r="D479" s="15">
        <v>141325055.58864844</v>
      </c>
      <c r="E479" s="15">
        <v>141401616.89650372</v>
      </c>
      <c r="F479" s="15">
        <v>66471743.177514799</v>
      </c>
      <c r="G479" s="15">
        <v>6859737.3614305006</v>
      </c>
      <c r="H479" s="15">
        <v>163267.08347555078</v>
      </c>
      <c r="I479" s="15">
        <v>7023004.4449060522</v>
      </c>
      <c r="J479" s="23">
        <v>4.7316977341323806E-2</v>
      </c>
      <c r="K479" s="20"/>
    </row>
    <row r="480" spans="1:11" x14ac:dyDescent="0.25">
      <c r="A480" s="1"/>
      <c r="B480" s="22"/>
      <c r="C480" s="15"/>
      <c r="D480" s="15"/>
      <c r="E480" s="15"/>
      <c r="F480" s="15"/>
      <c r="G480" s="15"/>
      <c r="H480" s="15"/>
      <c r="I480" s="15"/>
      <c r="J480" s="23"/>
      <c r="K480" s="20"/>
    </row>
    <row r="481" spans="1:11" x14ac:dyDescent="0.25">
      <c r="A481" s="1"/>
      <c r="B481" s="22"/>
      <c r="C481" s="15"/>
      <c r="D481" s="15"/>
      <c r="E481" s="15"/>
      <c r="F481" s="15"/>
      <c r="G481" s="15"/>
      <c r="H481" s="15"/>
      <c r="I481" s="15"/>
      <c r="J481" s="23"/>
      <c r="K481" s="20"/>
    </row>
    <row r="482" spans="1:11" x14ac:dyDescent="0.25">
      <c r="A482" s="1">
        <v>2036</v>
      </c>
      <c r="B482" s="22" t="s">
        <v>16</v>
      </c>
      <c r="C482" s="15">
        <v>11268307.020672528</v>
      </c>
      <c r="D482" s="15">
        <v>11420124.469443837</v>
      </c>
      <c r="E482" s="15">
        <v>10699226.731558593</v>
      </c>
      <c r="F482" s="15">
        <v>4586275.15601453</v>
      </c>
      <c r="G482" s="15">
        <v>556685.15139119525</v>
      </c>
      <c r="H482" s="15">
        <v>12395.137722739782</v>
      </c>
      <c r="I482" s="15">
        <v>569080.28911393508</v>
      </c>
      <c r="J482" s="23">
        <v>5.0502731960525744E-2</v>
      </c>
      <c r="K482" s="20"/>
    </row>
    <row r="483" spans="1:11" x14ac:dyDescent="0.25">
      <c r="A483" s="28"/>
      <c r="B483" s="22" t="s">
        <v>17</v>
      </c>
      <c r="C483" s="15">
        <v>10459987.149855448</v>
      </c>
      <c r="D483" s="15">
        <v>10434993.121691693</v>
      </c>
      <c r="E483" s="15">
        <v>9934897.5016896296</v>
      </c>
      <c r="F483" s="15">
        <v>4086179.536012467</v>
      </c>
      <c r="G483" s="15">
        <v>513583.66230097733</v>
      </c>
      <c r="H483" s="15">
        <v>11505.985864840994</v>
      </c>
      <c r="I483" s="15">
        <v>525089.6481658183</v>
      </c>
      <c r="J483" s="23">
        <v>5.0199836829921421E-2</v>
      </c>
      <c r="K483" s="20"/>
    </row>
    <row r="484" spans="1:11" x14ac:dyDescent="0.25">
      <c r="A484" s="28"/>
      <c r="B484" s="22" t="s">
        <v>18</v>
      </c>
      <c r="C484" s="15">
        <v>11433478.394040829</v>
      </c>
      <c r="D484" s="15">
        <v>10400063.091224451</v>
      </c>
      <c r="E484" s="15">
        <v>10869859.77633871</v>
      </c>
      <c r="F484" s="15">
        <v>4555976.2211267268</v>
      </c>
      <c r="G484" s="15">
        <v>551041.79146867408</v>
      </c>
      <c r="H484" s="15">
        <v>12576.826233444912</v>
      </c>
      <c r="I484" s="15">
        <v>563618.61770211905</v>
      </c>
      <c r="J484" s="23">
        <v>4.9295463574399123E-2</v>
      </c>
      <c r="K484" s="20"/>
    </row>
    <row r="485" spans="1:11" x14ac:dyDescent="0.25">
      <c r="A485" s="28"/>
      <c r="B485" s="22" t="s">
        <v>19</v>
      </c>
      <c r="C485" s="15">
        <v>11759207.710218113</v>
      </c>
      <c r="D485" s="15">
        <v>10631500.128434651</v>
      </c>
      <c r="E485" s="15">
        <v>11222311.373171527</v>
      </c>
      <c r="F485" s="15">
        <v>5146787.465863605</v>
      </c>
      <c r="G485" s="15">
        <v>523961.20856534608</v>
      </c>
      <c r="H485" s="15">
        <v>12935.128481239924</v>
      </c>
      <c r="I485" s="15">
        <v>536896.33704658598</v>
      </c>
      <c r="J485" s="23">
        <v>4.5657526448831434E-2</v>
      </c>
      <c r="K485" s="20"/>
    </row>
    <row r="486" spans="1:11" x14ac:dyDescent="0.25">
      <c r="A486" s="28"/>
      <c r="B486" s="22" t="s">
        <v>20</v>
      </c>
      <c r="C486" s="15">
        <v>13277178.340754189</v>
      </c>
      <c r="D486" s="15">
        <v>11929486.55778604</v>
      </c>
      <c r="E486" s="15">
        <v>12698495.160122838</v>
      </c>
      <c r="F486" s="15">
        <v>5915796.068200402</v>
      </c>
      <c r="G486" s="15">
        <v>564078.28445652116</v>
      </c>
      <c r="H486" s="15">
        <v>14604.896174829608</v>
      </c>
      <c r="I486" s="15">
        <v>578683.18063135073</v>
      </c>
      <c r="J486" s="23">
        <v>4.3584801362130346E-2</v>
      </c>
      <c r="K486" s="20"/>
    </row>
    <row r="487" spans="1:11" x14ac:dyDescent="0.25">
      <c r="A487" s="28"/>
      <c r="B487" s="22" t="s">
        <v>21</v>
      </c>
      <c r="C487" s="15">
        <v>13859036.667097909</v>
      </c>
      <c r="D487" s="15">
        <v>12961754.048334438</v>
      </c>
      <c r="E487" s="15">
        <v>13246678.919136127</v>
      </c>
      <c r="F487" s="15">
        <v>6200720.9390020939</v>
      </c>
      <c r="G487" s="15">
        <v>597112.80762797419</v>
      </c>
      <c r="H487" s="15">
        <v>15244.940333807701</v>
      </c>
      <c r="I487" s="15">
        <v>612357.74796178192</v>
      </c>
      <c r="J487" s="23">
        <v>4.418472673613396E-2</v>
      </c>
      <c r="K487" s="20"/>
    </row>
    <row r="488" spans="1:11" x14ac:dyDescent="0.25">
      <c r="A488" s="28"/>
      <c r="B488" s="22" t="s">
        <v>22</v>
      </c>
      <c r="C488" s="15">
        <v>14700930.073175021</v>
      </c>
      <c r="D488" s="15">
        <v>13696271.273234181</v>
      </c>
      <c r="E488" s="15">
        <v>14016793.8197718</v>
      </c>
      <c r="F488" s="15">
        <v>6521243.485539712</v>
      </c>
      <c r="G488" s="15">
        <v>667965.23032272782</v>
      </c>
      <c r="H488" s="15">
        <v>16171.023080492523</v>
      </c>
      <c r="I488" s="15">
        <v>684136.25340322033</v>
      </c>
      <c r="J488" s="23">
        <v>4.653693677868536E-2</v>
      </c>
      <c r="K488" s="20"/>
    </row>
    <row r="489" spans="1:11" x14ac:dyDescent="0.25">
      <c r="A489" s="28"/>
      <c r="B489" s="22" t="s">
        <v>23</v>
      </c>
      <c r="C489" s="15">
        <v>14954329.154692544</v>
      </c>
      <c r="D489" s="15">
        <v>13866531.6714691</v>
      </c>
      <c r="E489" s="15">
        <v>14220273.506550053</v>
      </c>
      <c r="F489" s="15">
        <v>6874985.3206206644</v>
      </c>
      <c r="G489" s="15">
        <v>717605.88607232878</v>
      </c>
      <c r="H489" s="15">
        <v>16449.7620701618</v>
      </c>
      <c r="I489" s="15">
        <v>734055.64814249054</v>
      </c>
      <c r="J489" s="23">
        <v>4.9086497999955417E-2</v>
      </c>
      <c r="K489" s="20"/>
    </row>
    <row r="490" spans="1:11" x14ac:dyDescent="0.25">
      <c r="A490" s="28"/>
      <c r="B490" s="22" t="s">
        <v>24</v>
      </c>
      <c r="C490" s="15">
        <v>13819218.653315654</v>
      </c>
      <c r="D490" s="15">
        <v>13584252.545593411</v>
      </c>
      <c r="E490" s="15">
        <v>13142257.561417697</v>
      </c>
      <c r="F490" s="15">
        <v>6432990.3364449525</v>
      </c>
      <c r="G490" s="15">
        <v>661759.95137930976</v>
      </c>
      <c r="H490" s="15">
        <v>15201.14051864722</v>
      </c>
      <c r="I490" s="15">
        <v>676961.09189795703</v>
      </c>
      <c r="J490" s="23">
        <v>4.8986929643488442E-2</v>
      </c>
      <c r="K490" s="20"/>
    </row>
    <row r="491" spans="1:11" x14ac:dyDescent="0.25">
      <c r="A491" s="28"/>
      <c r="B491" s="22" t="s">
        <v>25</v>
      </c>
      <c r="C491" s="15">
        <v>13000422.046527654</v>
      </c>
      <c r="D491" s="15">
        <v>12589733.378375327</v>
      </c>
      <c r="E491" s="15">
        <v>12363200.513007063</v>
      </c>
      <c r="F491" s="15">
        <v>6206457.4710766878</v>
      </c>
      <c r="G491" s="15">
        <v>622921.0692694101</v>
      </c>
      <c r="H491" s="15">
        <v>14300.46425118042</v>
      </c>
      <c r="I491" s="15">
        <v>637221.53352059051</v>
      </c>
      <c r="J491" s="23">
        <v>4.9015449747709466E-2</v>
      </c>
      <c r="K491" s="20"/>
    </row>
    <row r="492" spans="1:11" x14ac:dyDescent="0.25">
      <c r="A492" s="28"/>
      <c r="B492" s="22" t="s">
        <v>26</v>
      </c>
      <c r="C492" s="15">
        <v>10976851.917159926</v>
      </c>
      <c r="D492" s="15">
        <v>11097463.015685774</v>
      </c>
      <c r="E492" s="15">
        <v>10498774.107721386</v>
      </c>
      <c r="F492" s="15">
        <v>5607768.5631123008</v>
      </c>
      <c r="G492" s="15">
        <v>466003.27232966374</v>
      </c>
      <c r="H492" s="15">
        <v>12074.53710887592</v>
      </c>
      <c r="I492" s="15">
        <v>478077.80943853967</v>
      </c>
      <c r="J492" s="23">
        <v>4.3553271288206845E-2</v>
      </c>
      <c r="K492" s="20"/>
    </row>
    <row r="493" spans="1:11" x14ac:dyDescent="0.25">
      <c r="A493" s="28"/>
      <c r="B493" s="22" t="s">
        <v>27</v>
      </c>
      <c r="C493" s="15">
        <v>11285874.19424188</v>
      </c>
      <c r="D493" s="15">
        <v>10972008.442165943</v>
      </c>
      <c r="E493" s="15">
        <v>10746088.318440285</v>
      </c>
      <c r="F493" s="15">
        <v>5381848.4393866416</v>
      </c>
      <c r="G493" s="15">
        <v>527371.41418792889</v>
      </c>
      <c r="H493" s="15">
        <v>12414.461613666068</v>
      </c>
      <c r="I493" s="15">
        <v>539785.87580159493</v>
      </c>
      <c r="J493" s="23">
        <v>4.7828450549005488E-2</v>
      </c>
      <c r="K493" s="20"/>
    </row>
    <row r="494" spans="1:11" x14ac:dyDescent="0.25">
      <c r="A494" s="30"/>
      <c r="B494" s="22"/>
      <c r="C494" s="15"/>
      <c r="D494" s="15"/>
      <c r="E494" s="15"/>
      <c r="F494" s="15"/>
      <c r="G494" s="15"/>
      <c r="H494" s="15"/>
      <c r="I494" s="15"/>
      <c r="J494" s="23"/>
      <c r="K494" s="20"/>
    </row>
    <row r="495" spans="1:11" x14ac:dyDescent="0.25">
      <c r="A495" s="1" t="s">
        <v>10</v>
      </c>
      <c r="B495" s="22" t="s">
        <v>5</v>
      </c>
      <c r="C495" s="15">
        <v>150794821.32175168</v>
      </c>
      <c r="D495" s="15">
        <v>143584181.74343884</v>
      </c>
      <c r="E495" s="15">
        <v>143658857.28892571</v>
      </c>
      <c r="F495" s="15">
        <v>67517029.002400786</v>
      </c>
      <c r="G495" s="15">
        <v>6970089.7293720571</v>
      </c>
      <c r="H495" s="15">
        <v>165874.30345392687</v>
      </c>
      <c r="I495" s="15">
        <v>7135964.0328259841</v>
      </c>
      <c r="J495" s="23">
        <v>4.7322341511980316E-2</v>
      </c>
      <c r="K495" s="20"/>
    </row>
    <row r="496" spans="1:11" x14ac:dyDescent="0.25">
      <c r="A496" s="1"/>
      <c r="B496" s="22"/>
      <c r="C496" s="15"/>
      <c r="D496" s="15"/>
      <c r="E496" s="15"/>
      <c r="F496" s="15"/>
      <c r="G496" s="15"/>
      <c r="H496" s="15"/>
      <c r="I496" s="15"/>
      <c r="J496" s="23"/>
      <c r="K496" s="20"/>
    </row>
    <row r="497" spans="1:11" x14ac:dyDescent="0.25">
      <c r="A497" s="1"/>
      <c r="B497" s="22"/>
      <c r="C497" s="15"/>
      <c r="D497" s="15"/>
      <c r="E497" s="15"/>
      <c r="F497" s="15"/>
      <c r="G497" s="15"/>
      <c r="H497" s="15"/>
      <c r="I497" s="15"/>
      <c r="J497" s="23"/>
      <c r="K497" s="20"/>
    </row>
    <row r="498" spans="1:11" x14ac:dyDescent="0.25">
      <c r="A498" s="1">
        <v>2037</v>
      </c>
      <c r="B498" s="22" t="s">
        <v>16</v>
      </c>
      <c r="C498" s="15">
        <v>11425304.686923604</v>
      </c>
      <c r="D498" s="15">
        <v>11579969.786175452</v>
      </c>
      <c r="E498" s="15">
        <v>10848295.586752564</v>
      </c>
      <c r="F498" s="15">
        <v>4650174.2399637531</v>
      </c>
      <c r="G498" s="15">
        <v>564441.26501542481</v>
      </c>
      <c r="H498" s="15">
        <v>12567.835155615965</v>
      </c>
      <c r="I498" s="15">
        <v>577009.10017104074</v>
      </c>
      <c r="J498" s="23">
        <v>5.0502731960525696E-2</v>
      </c>
      <c r="K498" s="20"/>
    </row>
    <row r="499" spans="1:11" x14ac:dyDescent="0.25">
      <c r="A499" s="28"/>
      <c r="B499" s="22" t="s">
        <v>17</v>
      </c>
      <c r="C499" s="15">
        <v>10337190.930246914</v>
      </c>
      <c r="D499" s="15">
        <v>10430230.509842217</v>
      </c>
      <c r="E499" s="15">
        <v>9818265.6322687753</v>
      </c>
      <c r="F499" s="15">
        <v>4038209.362390311</v>
      </c>
      <c r="G499" s="15">
        <v>507554.38795486692</v>
      </c>
      <c r="H499" s="15">
        <v>11370.910023271606</v>
      </c>
      <c r="I499" s="15">
        <v>518925.29797813855</v>
      </c>
      <c r="J499" s="23">
        <v>5.0199836829921407E-2</v>
      </c>
      <c r="K499" s="20"/>
    </row>
    <row r="500" spans="1:11" x14ac:dyDescent="0.25">
      <c r="A500" s="28"/>
      <c r="B500" s="22" t="s">
        <v>18</v>
      </c>
      <c r="C500" s="15">
        <v>11593354.684865531</v>
      </c>
      <c r="D500" s="15">
        <v>10440381.035069022</v>
      </c>
      <c r="E500" s="15">
        <v>11021854.891292652</v>
      </c>
      <c r="F500" s="15">
        <v>4619683.2186139412</v>
      </c>
      <c r="G500" s="15">
        <v>558747.10341952636</v>
      </c>
      <c r="H500" s="15">
        <v>12752.690153352085</v>
      </c>
      <c r="I500" s="15">
        <v>571499.79357287847</v>
      </c>
      <c r="J500" s="23">
        <v>4.9295463574399144E-2</v>
      </c>
      <c r="K500" s="20"/>
    </row>
    <row r="501" spans="1:11" x14ac:dyDescent="0.25">
      <c r="A501" s="28"/>
      <c r="B501" s="22" t="s">
        <v>19</v>
      </c>
      <c r="C501" s="15">
        <v>11923575.860784831</v>
      </c>
      <c r="D501" s="15">
        <v>10780129.737459742</v>
      </c>
      <c r="E501" s="15">
        <v>11379174.880556399</v>
      </c>
      <c r="F501" s="15">
        <v>5218728.3617105978</v>
      </c>
      <c r="G501" s="15">
        <v>531285.04678156821</v>
      </c>
      <c r="H501" s="15">
        <v>13115.933446863315</v>
      </c>
      <c r="I501" s="15">
        <v>544400.98022843152</v>
      </c>
      <c r="J501" s="23">
        <v>4.5657526448831441E-2</v>
      </c>
      <c r="K501" s="20"/>
    </row>
    <row r="502" spans="1:11" x14ac:dyDescent="0.25">
      <c r="A502" s="28"/>
      <c r="B502" s="22" t="s">
        <v>20</v>
      </c>
      <c r="C502" s="15">
        <v>13458266.855421282</v>
      </c>
      <c r="D502" s="15">
        <v>12093937.237900972</v>
      </c>
      <c r="E502" s="15">
        <v>12871690.967849204</v>
      </c>
      <c r="F502" s="15">
        <v>5996482.0916588316</v>
      </c>
      <c r="G502" s="15">
        <v>571771.79403111467</v>
      </c>
      <c r="H502" s="15">
        <v>14804.093540963411</v>
      </c>
      <c r="I502" s="15">
        <v>586575.88757207803</v>
      </c>
      <c r="J502" s="23">
        <v>4.3584801362130263E-2</v>
      </c>
      <c r="K502" s="20"/>
    </row>
    <row r="503" spans="1:11" x14ac:dyDescent="0.25">
      <c r="A503" s="28"/>
      <c r="B503" s="22" t="s">
        <v>21</v>
      </c>
      <c r="C503" s="15">
        <v>14045983.735780166</v>
      </c>
      <c r="D503" s="15">
        <v>13137484.281724973</v>
      </c>
      <c r="E503" s="15">
        <v>13425365.782674538</v>
      </c>
      <c r="F503" s="15">
        <v>6284363.5926083978</v>
      </c>
      <c r="G503" s="15">
        <v>605167.37099627033</v>
      </c>
      <c r="H503" s="15">
        <v>15450.582109358184</v>
      </c>
      <c r="I503" s="15">
        <v>620617.95310562849</v>
      </c>
      <c r="J503" s="23">
        <v>4.4184726736133946E-2</v>
      </c>
      <c r="K503" s="20"/>
    </row>
    <row r="504" spans="1:11" x14ac:dyDescent="0.25">
      <c r="A504" s="28"/>
      <c r="B504" s="22" t="s">
        <v>22</v>
      </c>
      <c r="C504" s="15">
        <v>14896894.082121104</v>
      </c>
      <c r="D504" s="15">
        <v>13879829.924361866</v>
      </c>
      <c r="E504" s="15">
        <v>14203638.264022663</v>
      </c>
      <c r="F504" s="15">
        <v>6608171.9322691979</v>
      </c>
      <c r="G504" s="15">
        <v>676869.2346081076</v>
      </c>
      <c r="H504" s="15">
        <v>16386.583490333214</v>
      </c>
      <c r="I504" s="15">
        <v>693255.81809844077</v>
      </c>
      <c r="J504" s="23">
        <v>4.6536936778685284E-2</v>
      </c>
      <c r="K504" s="20"/>
    </row>
    <row r="505" spans="1:11" x14ac:dyDescent="0.25">
      <c r="A505" s="28"/>
      <c r="B505" s="22" t="s">
        <v>23</v>
      </c>
      <c r="C505" s="15">
        <v>15153981.154288625</v>
      </c>
      <c r="D505" s="15">
        <v>14051525.464946028</v>
      </c>
      <c r="E505" s="15">
        <v>14410125.288667275</v>
      </c>
      <c r="F505" s="15">
        <v>6966771.7559904465</v>
      </c>
      <c r="G505" s="15">
        <v>727186.48635163321</v>
      </c>
      <c r="H505" s="15">
        <v>16669.37926971749</v>
      </c>
      <c r="I505" s="15">
        <v>743855.86562135071</v>
      </c>
      <c r="J505" s="23">
        <v>4.9086497999955417E-2</v>
      </c>
      <c r="K505" s="20"/>
    </row>
    <row r="506" spans="1:11" x14ac:dyDescent="0.25">
      <c r="A506" s="28"/>
      <c r="B506" s="22" t="s">
        <v>24</v>
      </c>
      <c r="C506" s="15">
        <v>14007397.013198981</v>
      </c>
      <c r="D506" s="15">
        <v>13767400.072649185</v>
      </c>
      <c r="E506" s="15">
        <v>13321217.641224993</v>
      </c>
      <c r="F506" s="15">
        <v>6520589.3245662563</v>
      </c>
      <c r="G506" s="15">
        <v>670771.23525946878</v>
      </c>
      <c r="H506" s="15">
        <v>15408.13671451888</v>
      </c>
      <c r="I506" s="15">
        <v>686179.37197398767</v>
      </c>
      <c r="J506" s="23">
        <v>4.8986929643488372E-2</v>
      </c>
      <c r="K506" s="20"/>
    </row>
    <row r="507" spans="1:11" x14ac:dyDescent="0.25">
      <c r="A507" s="28"/>
      <c r="B507" s="22" t="s">
        <v>25</v>
      </c>
      <c r="C507" s="15">
        <v>13180213.512811074</v>
      </c>
      <c r="D507" s="15">
        <v>12762478.052927213</v>
      </c>
      <c r="E507" s="15">
        <v>12534179.4197098</v>
      </c>
      <c r="F507" s="15">
        <v>6292290.6913488414</v>
      </c>
      <c r="G507" s="15">
        <v>631535.85823718202</v>
      </c>
      <c r="H507" s="15">
        <v>14498.234864092183</v>
      </c>
      <c r="I507" s="15">
        <v>646034.09310127422</v>
      </c>
      <c r="J507" s="23">
        <v>4.9015449747709598E-2</v>
      </c>
      <c r="K507" s="20"/>
    </row>
    <row r="508" spans="1:11" x14ac:dyDescent="0.25">
      <c r="A508" s="28"/>
      <c r="B508" s="22" t="s">
        <v>26</v>
      </c>
      <c r="C508" s="15">
        <v>11134089.206405921</v>
      </c>
      <c r="D508" s="15">
        <v>11253357.165933598</v>
      </c>
      <c r="E508" s="15">
        <v>10649163.198652228</v>
      </c>
      <c r="F508" s="15">
        <v>5688096.724067471</v>
      </c>
      <c r="G508" s="15">
        <v>472678.50962664606</v>
      </c>
      <c r="H508" s="15">
        <v>12247.498127046514</v>
      </c>
      <c r="I508" s="15">
        <v>484926.00775369257</v>
      </c>
      <c r="J508" s="23">
        <v>4.3553271288206831E-2</v>
      </c>
      <c r="K508" s="20"/>
    </row>
    <row r="509" spans="1:11" x14ac:dyDescent="0.25">
      <c r="A509" s="28"/>
      <c r="B509" s="22" t="s">
        <v>27</v>
      </c>
      <c r="C509" s="15">
        <v>11445853.491092606</v>
      </c>
      <c r="D509" s="15">
        <v>11128375.668347221</v>
      </c>
      <c r="E509" s="15">
        <v>10898416.05340272</v>
      </c>
      <c r="F509" s="15">
        <v>5458137.1091229683</v>
      </c>
      <c r="G509" s="15">
        <v>534846.99884968367</v>
      </c>
      <c r="H509" s="15">
        <v>12590.438840201867</v>
      </c>
      <c r="I509" s="15">
        <v>547437.4376898855</v>
      </c>
      <c r="J509" s="23">
        <v>4.7828450549005572E-2</v>
      </c>
      <c r="K509" s="20"/>
    </row>
    <row r="510" spans="1:11" x14ac:dyDescent="0.25">
      <c r="A510" s="30"/>
      <c r="B510" s="22"/>
      <c r="C510" s="15"/>
      <c r="D510" s="15"/>
      <c r="E510" s="15"/>
      <c r="F510" s="15"/>
      <c r="G510" s="15"/>
      <c r="H510" s="15"/>
      <c r="I510" s="15"/>
      <c r="J510" s="23"/>
      <c r="K510" s="20"/>
    </row>
    <row r="511" spans="1:11" x14ac:dyDescent="0.25">
      <c r="A511" s="1" t="s">
        <v>10</v>
      </c>
      <c r="B511" s="22" t="s">
        <v>5</v>
      </c>
      <c r="C511" s="15">
        <v>152602105.21394062</v>
      </c>
      <c r="D511" s="15">
        <v>145305098.93733749</v>
      </c>
      <c r="E511" s="15">
        <v>145381387.60707381</v>
      </c>
      <c r="F511" s="15">
        <v>68341698.404311016</v>
      </c>
      <c r="G511" s="15">
        <v>7052855.2911314918</v>
      </c>
      <c r="H511" s="15">
        <v>167862.31573533471</v>
      </c>
      <c r="I511" s="15">
        <v>7220717.6068668272</v>
      </c>
      <c r="J511" s="23">
        <v>4.7317286984630634E-2</v>
      </c>
      <c r="K511" s="20"/>
    </row>
    <row r="512" spans="1:11" x14ac:dyDescent="0.25">
      <c r="A512" s="1"/>
      <c r="B512" s="22"/>
      <c r="C512" s="15"/>
      <c r="D512" s="15"/>
      <c r="E512" s="15"/>
      <c r="F512" s="15"/>
      <c r="G512" s="15"/>
      <c r="H512" s="15"/>
      <c r="I512" s="15"/>
      <c r="J512" s="23"/>
      <c r="K512" s="20"/>
    </row>
    <row r="513" spans="1:11" x14ac:dyDescent="0.25">
      <c r="A513" s="1"/>
      <c r="B513" s="22"/>
      <c r="C513" s="15"/>
      <c r="D513" s="15"/>
      <c r="E513" s="15"/>
      <c r="F513" s="15"/>
      <c r="G513" s="15"/>
      <c r="H513" s="15"/>
      <c r="I513" s="15"/>
      <c r="J513" s="23"/>
      <c r="K513" s="20"/>
    </row>
    <row r="514" spans="1:11" x14ac:dyDescent="0.25">
      <c r="A514" s="1">
        <v>2038</v>
      </c>
      <c r="B514" s="22" t="s">
        <v>16</v>
      </c>
      <c r="C514" s="15">
        <v>11585946.440910812</v>
      </c>
      <c r="D514" s="15">
        <v>11743405.110802591</v>
      </c>
      <c r="E514" s="15">
        <v>11000824.493296487</v>
      </c>
      <c r="F514" s="15">
        <v>4715556.4916168638</v>
      </c>
      <c r="G514" s="15">
        <v>572377.40652932331</v>
      </c>
      <c r="H514" s="15">
        <v>12744.541085001894</v>
      </c>
      <c r="I514" s="15">
        <v>585121.94761432521</v>
      </c>
      <c r="J514" s="23">
        <v>5.0502731960525675E-2</v>
      </c>
      <c r="K514" s="20"/>
    </row>
    <row r="515" spans="1:11" x14ac:dyDescent="0.25">
      <c r="A515" s="28"/>
      <c r="B515" s="22" t="s">
        <v>17</v>
      </c>
      <c r="C515" s="15">
        <v>10484671.466384724</v>
      </c>
      <c r="D515" s="15">
        <v>10578076.730995409</v>
      </c>
      <c r="E515" s="15">
        <v>9958342.6695568785</v>
      </c>
      <c r="F515" s="15">
        <v>4095822.4301783335</v>
      </c>
      <c r="G515" s="15">
        <v>514795.65821482206</v>
      </c>
      <c r="H515" s="15">
        <v>11533.138613023197</v>
      </c>
      <c r="I515" s="15">
        <v>526328.79682784528</v>
      </c>
      <c r="J515" s="23">
        <v>5.0199836829921345E-2</v>
      </c>
      <c r="K515" s="20"/>
    </row>
    <row r="516" spans="1:11" x14ac:dyDescent="0.25">
      <c r="A516" s="28"/>
      <c r="B516" s="22" t="s">
        <v>18</v>
      </c>
      <c r="C516" s="15">
        <v>11754271.575492475</v>
      </c>
      <c r="D516" s="15">
        <v>10586856.868366346</v>
      </c>
      <c r="E516" s="15">
        <v>11174839.309199192</v>
      </c>
      <c r="F516" s="15">
        <v>4683804.8710111789</v>
      </c>
      <c r="G516" s="15">
        <v>566502.56756024179</v>
      </c>
      <c r="H516" s="15">
        <v>12929.698733041723</v>
      </c>
      <c r="I516" s="15">
        <v>579432.26629328355</v>
      </c>
      <c r="J516" s="23">
        <v>4.9295463574399061E-2</v>
      </c>
      <c r="K516" s="20"/>
    </row>
    <row r="517" spans="1:11" x14ac:dyDescent="0.25">
      <c r="A517" s="28"/>
      <c r="B517" s="22" t="s">
        <v>19</v>
      </c>
      <c r="C517" s="15">
        <v>12088141.254312934</v>
      </c>
      <c r="D517" s="15">
        <v>10929275.909138728</v>
      </c>
      <c r="E517" s="15">
        <v>11536226.625276931</v>
      </c>
      <c r="F517" s="15">
        <v>5290755.5871493816</v>
      </c>
      <c r="G517" s="15">
        <v>538617.67365625955</v>
      </c>
      <c r="H517" s="15">
        <v>13296.955379744228</v>
      </c>
      <c r="I517" s="15">
        <v>551914.62903600372</v>
      </c>
      <c r="J517" s="23">
        <v>4.5657526448831476E-2</v>
      </c>
      <c r="K517" s="20"/>
    </row>
    <row r="518" spans="1:11" x14ac:dyDescent="0.25">
      <c r="A518" s="28"/>
      <c r="B518" s="22" t="s">
        <v>20</v>
      </c>
      <c r="C518" s="15">
        <v>13640432.328622689</v>
      </c>
      <c r="D518" s="15">
        <v>12259024.416136367</v>
      </c>
      <c r="E518" s="15">
        <v>13045916.79508609</v>
      </c>
      <c r="F518" s="15">
        <v>6077647.9660991039</v>
      </c>
      <c r="G518" s="15">
        <v>579511.05797511502</v>
      </c>
      <c r="H518" s="15">
        <v>15004.47556148496</v>
      </c>
      <c r="I518" s="15">
        <v>594515.53353659995</v>
      </c>
      <c r="J518" s="23">
        <v>4.358480136213027E-2</v>
      </c>
      <c r="K518" s="20"/>
    </row>
    <row r="519" spans="1:11" x14ac:dyDescent="0.25">
      <c r="A519" s="28"/>
      <c r="B519" s="22" t="s">
        <v>21</v>
      </c>
      <c r="C519" s="15">
        <v>14235622.631536119</v>
      </c>
      <c r="D519" s="15">
        <v>13315062.895592336</v>
      </c>
      <c r="E519" s="15">
        <v>13606625.53564297</v>
      </c>
      <c r="F519" s="15">
        <v>6369210.6061497368</v>
      </c>
      <c r="G519" s="15">
        <v>613337.91099845862</v>
      </c>
      <c r="H519" s="15">
        <v>15659.184894689732</v>
      </c>
      <c r="I519" s="15">
        <v>628997.09589314833</v>
      </c>
      <c r="J519" s="23">
        <v>4.4184726736134008E-2</v>
      </c>
      <c r="K519" s="20"/>
    </row>
    <row r="520" spans="1:11" x14ac:dyDescent="0.25">
      <c r="A520" s="28"/>
      <c r="B520" s="22" t="s">
        <v>22</v>
      </c>
      <c r="C520" s="15">
        <v>15096315.952557979</v>
      </c>
      <c r="D520" s="15">
        <v>14066355.992232818</v>
      </c>
      <c r="E520" s="15">
        <v>14393779.651482729</v>
      </c>
      <c r="F520" s="15">
        <v>6696634.2653996451</v>
      </c>
      <c r="G520" s="15">
        <v>685930.35352743615</v>
      </c>
      <c r="H520" s="15">
        <v>16605.947547813779</v>
      </c>
      <c r="I520" s="15">
        <v>702536.30107524991</v>
      </c>
      <c r="J520" s="23">
        <v>4.653693677868536E-2</v>
      </c>
      <c r="K520" s="20"/>
    </row>
    <row r="521" spans="1:11" x14ac:dyDescent="0.25">
      <c r="A521" s="28"/>
      <c r="B521" s="22" t="s">
        <v>23</v>
      </c>
      <c r="C521" s="15">
        <v>15356082.943157941</v>
      </c>
      <c r="D521" s="15">
        <v>14239256.435725201</v>
      </c>
      <c r="E521" s="15">
        <v>14602306.608481469</v>
      </c>
      <c r="F521" s="15">
        <v>7059684.4381559128</v>
      </c>
      <c r="G521" s="15">
        <v>736884.64343899873</v>
      </c>
      <c r="H521" s="15">
        <v>16891.691237473737</v>
      </c>
      <c r="I521" s="15">
        <v>753776.33467647247</v>
      </c>
      <c r="J521" s="23">
        <v>4.9086497999955465E-2</v>
      </c>
      <c r="K521" s="20"/>
    </row>
    <row r="522" spans="1:11" x14ac:dyDescent="0.25">
      <c r="A522" s="28"/>
      <c r="B522" s="22" t="s">
        <v>24</v>
      </c>
      <c r="C522" s="15">
        <v>14196290.308330575</v>
      </c>
      <c r="D522" s="15">
        <v>13952020.949455556</v>
      </c>
      <c r="E522" s="15">
        <v>13500857.633797849</v>
      </c>
      <c r="F522" s="15">
        <v>6608521.1224982068</v>
      </c>
      <c r="G522" s="15">
        <v>679816.75519356283</v>
      </c>
      <c r="H522" s="15">
        <v>15615.919339163633</v>
      </c>
      <c r="I522" s="15">
        <v>695432.67453272641</v>
      </c>
      <c r="J522" s="23">
        <v>4.8986929643488421E-2</v>
      </c>
      <c r="K522" s="20"/>
    </row>
    <row r="523" spans="1:11" x14ac:dyDescent="0.25">
      <c r="A523" s="28"/>
      <c r="B523" s="22" t="s">
        <v>25</v>
      </c>
      <c r="C523" s="15">
        <v>13359919.35849834</v>
      </c>
      <c r="D523" s="15">
        <v>12935514.989066953</v>
      </c>
      <c r="E523" s="15">
        <v>12705076.902548414</v>
      </c>
      <c r="F523" s="15">
        <v>6378083.0359796677</v>
      </c>
      <c r="G523" s="15">
        <v>640146.54465557856</v>
      </c>
      <c r="H523" s="15">
        <v>14695.911294348176</v>
      </c>
      <c r="I523" s="15">
        <v>654842.45594992675</v>
      </c>
      <c r="J523" s="23">
        <v>4.9015449747709501E-2</v>
      </c>
      <c r="K523" s="20"/>
    </row>
    <row r="524" spans="1:11" x14ac:dyDescent="0.25">
      <c r="A524" s="28"/>
      <c r="B524" s="22" t="s">
        <v>26</v>
      </c>
      <c r="C524" s="15">
        <v>11292481.997556355</v>
      </c>
      <c r="D524" s="15">
        <v>11409725.302748686</v>
      </c>
      <c r="E524" s="15">
        <v>10800657.465599591</v>
      </c>
      <c r="F524" s="15">
        <v>5769015.1988305729</v>
      </c>
      <c r="G524" s="15">
        <v>479402.80175945198</v>
      </c>
      <c r="H524" s="15">
        <v>12421.73019731199</v>
      </c>
      <c r="I524" s="15">
        <v>491824.53195676394</v>
      </c>
      <c r="J524" s="23">
        <v>4.3553271288206852E-2</v>
      </c>
      <c r="K524" s="20"/>
    </row>
    <row r="525" spans="1:11" x14ac:dyDescent="0.25">
      <c r="A525" s="28"/>
      <c r="B525" s="22" t="s">
        <v>27</v>
      </c>
      <c r="C525" s="15">
        <v>11609532.166435393</v>
      </c>
      <c r="D525" s="15">
        <v>11287091.543871041</v>
      </c>
      <c r="E525" s="15">
        <v>11054266.231315948</v>
      </c>
      <c r="F525" s="15">
        <v>5536189.8862754805</v>
      </c>
      <c r="G525" s="15">
        <v>542495.44973636558</v>
      </c>
      <c r="H525" s="15">
        <v>12770.485383078933</v>
      </c>
      <c r="I525" s="15">
        <v>555265.9351194445</v>
      </c>
      <c r="J525" s="23">
        <v>4.7828450549005558E-2</v>
      </c>
      <c r="K525" s="20"/>
    </row>
    <row r="526" spans="1:11" x14ac:dyDescent="0.25">
      <c r="A526" s="30"/>
      <c r="B526" s="22"/>
      <c r="C526" s="15"/>
      <c r="D526" s="15"/>
      <c r="E526" s="15"/>
      <c r="F526" s="15"/>
      <c r="G526" s="15"/>
      <c r="H526" s="15"/>
      <c r="I526" s="15"/>
      <c r="J526" s="23"/>
      <c r="K526" s="20"/>
    </row>
    <row r="527" spans="1:11" x14ac:dyDescent="0.25">
      <c r="A527" s="1" t="s">
        <v>10</v>
      </c>
      <c r="B527" s="22" t="s">
        <v>5</v>
      </c>
      <c r="C527" s="15">
        <v>154699708.42379633</v>
      </c>
      <c r="D527" s="15">
        <v>147301667.14413205</v>
      </c>
      <c r="E527" s="15">
        <v>147379719.92128456</v>
      </c>
      <c r="F527" s="15">
        <v>69280925.899344087</v>
      </c>
      <c r="G527" s="15">
        <v>7149818.8232456148</v>
      </c>
      <c r="H527" s="15">
        <v>170169.67926617598</v>
      </c>
      <c r="I527" s="15">
        <v>7319988.50251179</v>
      </c>
      <c r="J527" s="23">
        <v>4.7317403355789454E-2</v>
      </c>
      <c r="K527" s="20"/>
    </row>
    <row r="528" spans="1:11" x14ac:dyDescent="0.25">
      <c r="A528" s="1"/>
      <c r="B528" s="22"/>
      <c r="C528" s="15"/>
      <c r="D528" s="15"/>
      <c r="E528" s="15"/>
      <c r="F528" s="15"/>
      <c r="G528" s="15"/>
      <c r="H528" s="15"/>
      <c r="I528" s="15"/>
      <c r="J528" s="23"/>
      <c r="K528" s="20"/>
    </row>
    <row r="529" spans="1:11" x14ac:dyDescent="0.25">
      <c r="A529" s="1"/>
      <c r="B529" s="22"/>
      <c r="C529" s="15"/>
      <c r="D529" s="15"/>
      <c r="E529" s="15"/>
      <c r="F529" s="15"/>
      <c r="G529" s="15"/>
      <c r="H529" s="15"/>
      <c r="I529" s="15"/>
      <c r="J529" s="23"/>
      <c r="K529" s="20"/>
    </row>
    <row r="530" spans="1:11" x14ac:dyDescent="0.25">
      <c r="A530" s="1">
        <v>2039</v>
      </c>
      <c r="B530" s="22" t="s">
        <v>16</v>
      </c>
      <c r="C530" s="15">
        <v>11753154.800740302</v>
      </c>
      <c r="D530" s="15">
        <v>11912166.865336411</v>
      </c>
      <c r="E530" s="15">
        <v>11159588.374147948</v>
      </c>
      <c r="F530" s="15">
        <v>4783611.3950870177</v>
      </c>
      <c r="G530" s="15">
        <v>580637.9563115394</v>
      </c>
      <c r="H530" s="15">
        <v>12928.470280814332</v>
      </c>
      <c r="I530" s="15">
        <v>593566.42659235373</v>
      </c>
      <c r="J530" s="23">
        <v>5.0502731960525737E-2</v>
      </c>
      <c r="K530" s="20"/>
    </row>
    <row r="531" spans="1:11" x14ac:dyDescent="0.25">
      <c r="A531" s="28"/>
      <c r="B531" s="22" t="s">
        <v>17</v>
      </c>
      <c r="C531" s="15">
        <v>10640813.447510211</v>
      </c>
      <c r="D531" s="15">
        <v>10733438.664304283</v>
      </c>
      <c r="E531" s="15">
        <v>10106646.348707564</v>
      </c>
      <c r="F531" s="15">
        <v>4156819.0794903003</v>
      </c>
      <c r="G531" s="15">
        <v>522462.20401038538</v>
      </c>
      <c r="H531" s="15">
        <v>11704.894792261233</v>
      </c>
      <c r="I531" s="15">
        <v>534167.09880264662</v>
      </c>
      <c r="J531" s="23">
        <v>5.0199836829921463E-2</v>
      </c>
      <c r="K531" s="20"/>
    </row>
    <row r="532" spans="1:11" x14ac:dyDescent="0.25">
      <c r="A532" s="28"/>
      <c r="B532" s="22" t="s">
        <v>18</v>
      </c>
      <c r="C532" s="15">
        <v>11924824.901393229</v>
      </c>
      <c r="D532" s="15">
        <v>10742037.789741375</v>
      </c>
      <c r="E532" s="15">
        <v>11336985.129835511</v>
      </c>
      <c r="F532" s="15">
        <v>4751766.4195844373</v>
      </c>
      <c r="G532" s="15">
        <v>574722.46416618594</v>
      </c>
      <c r="H532" s="15">
        <v>13117.307391532553</v>
      </c>
      <c r="I532" s="15">
        <v>587839.77155771852</v>
      </c>
      <c r="J532" s="23">
        <v>4.9295463574399206E-2</v>
      </c>
      <c r="K532" s="20"/>
    </row>
    <row r="533" spans="1:11" x14ac:dyDescent="0.25">
      <c r="A533" s="28"/>
      <c r="B533" s="22" t="s">
        <v>19</v>
      </c>
      <c r="C533" s="15">
        <v>12262316.288461193</v>
      </c>
      <c r="D533" s="15">
        <v>11087226.903438367</v>
      </c>
      <c r="E533" s="15">
        <v>11702449.25819684</v>
      </c>
      <c r="F533" s="15">
        <v>5366988.7743429085</v>
      </c>
      <c r="G533" s="15">
        <v>546378.48234704603</v>
      </c>
      <c r="H533" s="15">
        <v>13488.547917307314</v>
      </c>
      <c r="I533" s="15">
        <v>559867.03026435338</v>
      </c>
      <c r="J533" s="23">
        <v>4.5657526448831427E-2</v>
      </c>
      <c r="K533" s="20"/>
    </row>
    <row r="534" spans="1:11" x14ac:dyDescent="0.25">
      <c r="A534" s="28"/>
      <c r="B534" s="22" t="s">
        <v>20</v>
      </c>
      <c r="C534" s="15">
        <v>13830982.20381457</v>
      </c>
      <c r="D534" s="15">
        <v>12432600.761059631</v>
      </c>
      <c r="E534" s="15">
        <v>13228161.591818152</v>
      </c>
      <c r="F534" s="15">
        <v>6162549.6051014289</v>
      </c>
      <c r="G534" s="15">
        <v>587606.53157222178</v>
      </c>
      <c r="H534" s="15">
        <v>15214.080424196029</v>
      </c>
      <c r="I534" s="15">
        <v>602820.61199641787</v>
      </c>
      <c r="J534" s="23">
        <v>4.3584801362130346E-2</v>
      </c>
      <c r="K534" s="20"/>
    </row>
    <row r="535" spans="1:11" x14ac:dyDescent="0.25">
      <c r="A535" s="28"/>
      <c r="B535" s="22" t="s">
        <v>21</v>
      </c>
      <c r="C535" s="15">
        <v>14432107.182329621</v>
      </c>
      <c r="D535" s="15">
        <v>13499857.616768494</v>
      </c>
      <c r="E535" s="15">
        <v>13794428.470251791</v>
      </c>
      <c r="F535" s="15">
        <v>6457120.4585847268</v>
      </c>
      <c r="G535" s="15">
        <v>621803.39417726744</v>
      </c>
      <c r="H535" s="15">
        <v>15875.317900562584</v>
      </c>
      <c r="I535" s="15">
        <v>637678.71207782999</v>
      </c>
      <c r="J535" s="23">
        <v>4.4184726736133918E-2</v>
      </c>
      <c r="K535" s="20"/>
    </row>
    <row r="536" spans="1:11" x14ac:dyDescent="0.25">
      <c r="A536" s="28"/>
      <c r="B536" s="22" t="s">
        <v>22</v>
      </c>
      <c r="C536" s="15">
        <v>15301873.114998108</v>
      </c>
      <c r="D536" s="15">
        <v>14259073.094954876</v>
      </c>
      <c r="E536" s="15">
        <v>14589770.813249975</v>
      </c>
      <c r="F536" s="15">
        <v>6787818.1768798251</v>
      </c>
      <c r="G536" s="15">
        <v>695270.24132163438</v>
      </c>
      <c r="H536" s="15">
        <v>16832.060426497919</v>
      </c>
      <c r="I536" s="15">
        <v>712102.30174813233</v>
      </c>
      <c r="J536" s="23">
        <v>4.6536936778685374E-2</v>
      </c>
      <c r="K536" s="20"/>
    </row>
    <row r="537" spans="1:11" x14ac:dyDescent="0.25">
      <c r="A537" s="28"/>
      <c r="B537" s="22" t="s">
        <v>23</v>
      </c>
      <c r="C537" s="15">
        <v>15565090.037693109</v>
      </c>
      <c r="D537" s="15">
        <v>14433100.742491843</v>
      </c>
      <c r="E537" s="15">
        <v>14801054.27668876</v>
      </c>
      <c r="F537" s="15">
        <v>7155771.711076742</v>
      </c>
      <c r="G537" s="15">
        <v>746914.16196288681</v>
      </c>
      <c r="H537" s="15">
        <v>17121.599041462421</v>
      </c>
      <c r="I537" s="15">
        <v>764035.76100434922</v>
      </c>
      <c r="J537" s="23">
        <v>4.9086497999955445E-2</v>
      </c>
      <c r="K537" s="20"/>
    </row>
    <row r="538" spans="1:11" x14ac:dyDescent="0.25">
      <c r="A538" s="28"/>
      <c r="B538" s="22" t="s">
        <v>24</v>
      </c>
      <c r="C538" s="15">
        <v>14393340.961857004</v>
      </c>
      <c r="D538" s="15">
        <v>14143776.836104203</v>
      </c>
      <c r="E538" s="15">
        <v>13688255.380823774</v>
      </c>
      <c r="F538" s="15">
        <v>6700250.2557963142</v>
      </c>
      <c r="G538" s="15">
        <v>689252.90597518708</v>
      </c>
      <c r="H538" s="15">
        <v>15832.675058042705</v>
      </c>
      <c r="I538" s="15">
        <v>705085.58103322983</v>
      </c>
      <c r="J538" s="23">
        <v>4.8986929643488476E-2</v>
      </c>
      <c r="K538" s="20"/>
    </row>
    <row r="539" spans="1:11" x14ac:dyDescent="0.25">
      <c r="A539" s="28"/>
      <c r="B539" s="22" t="s">
        <v>25</v>
      </c>
      <c r="C539" s="15">
        <v>13548086.523627674</v>
      </c>
      <c r="D539" s="15">
        <v>13116356.374296851</v>
      </c>
      <c r="E539" s="15">
        <v>12884020.969451182</v>
      </c>
      <c r="F539" s="15">
        <v>6467914.8509506434</v>
      </c>
      <c r="G539" s="15">
        <v>649162.6590005022</v>
      </c>
      <c r="H539" s="15">
        <v>14902.895175990443</v>
      </c>
      <c r="I539" s="15">
        <v>664065.55417649262</v>
      </c>
      <c r="J539" s="23">
        <v>4.9015449747709501E-2</v>
      </c>
      <c r="K539" s="20"/>
    </row>
    <row r="540" spans="1:11" x14ac:dyDescent="0.25">
      <c r="A540" s="28"/>
      <c r="B540" s="22" t="s">
        <v>26</v>
      </c>
      <c r="C540" s="15">
        <v>11457801.780425161</v>
      </c>
      <c r="D540" s="15">
        <v>11573219.400926825</v>
      </c>
      <c r="E540" s="15">
        <v>10958777.031115806</v>
      </c>
      <c r="F540" s="15">
        <v>5853472.4811396254</v>
      </c>
      <c r="G540" s="15">
        <v>486421.16735088773</v>
      </c>
      <c r="H540" s="15">
        <v>12603.581958467677</v>
      </c>
      <c r="I540" s="15">
        <v>499024.74930935539</v>
      </c>
      <c r="J540" s="23">
        <v>4.3553271288206755E-2</v>
      </c>
      <c r="K540" s="20"/>
    </row>
    <row r="541" spans="1:11" x14ac:dyDescent="0.25">
      <c r="A541" s="28"/>
      <c r="B541" s="22" t="s">
        <v>27</v>
      </c>
      <c r="C541" s="15">
        <v>11777871.059439821</v>
      </c>
      <c r="D541" s="15">
        <v>11451561.254770765</v>
      </c>
      <c r="E541" s="15">
        <v>11214553.73590084</v>
      </c>
      <c r="F541" s="15">
        <v>5616464.9622696992</v>
      </c>
      <c r="G541" s="15">
        <v>550361.66537359753</v>
      </c>
      <c r="H541" s="15">
        <v>12955.658165383804</v>
      </c>
      <c r="I541" s="15">
        <v>563317.32353898138</v>
      </c>
      <c r="J541" s="23">
        <v>4.7828450549005572E-2</v>
      </c>
      <c r="K541" s="20"/>
    </row>
    <row r="542" spans="1:11" x14ac:dyDescent="0.25">
      <c r="A542" s="30"/>
      <c r="B542" s="22"/>
      <c r="C542" s="15"/>
      <c r="D542" s="15"/>
      <c r="E542" s="15"/>
      <c r="F542" s="15"/>
      <c r="G542" s="15"/>
      <c r="H542" s="15"/>
      <c r="I542" s="15"/>
      <c r="J542" s="23"/>
      <c r="K542" s="20"/>
    </row>
    <row r="543" spans="1:11" x14ac:dyDescent="0.25">
      <c r="A543" s="1" t="s">
        <v>10</v>
      </c>
      <c r="B543" s="22" t="s">
        <v>5</v>
      </c>
      <c r="C543" s="15">
        <v>156888262.30228999</v>
      </c>
      <c r="D543" s="15">
        <v>149384416.30419391</v>
      </c>
      <c r="E543" s="15">
        <v>149464691.38018814</v>
      </c>
      <c r="F543" s="15">
        <v>70260548.170303673</v>
      </c>
      <c r="G543" s="15">
        <v>7250993.8335693404</v>
      </c>
      <c r="H543" s="15">
        <v>172577.088532519</v>
      </c>
      <c r="I543" s="15">
        <v>7423570.9221018609</v>
      </c>
      <c r="J543" s="23">
        <v>4.7317567376699184E-2</v>
      </c>
      <c r="K543" s="20"/>
    </row>
    <row r="544" spans="1:11" x14ac:dyDescent="0.25">
      <c r="A544" s="1"/>
      <c r="B544" s="22"/>
      <c r="C544" s="15"/>
      <c r="D544" s="15"/>
      <c r="E544" s="15"/>
      <c r="F544" s="15"/>
      <c r="G544" s="15"/>
      <c r="H544" s="15"/>
      <c r="I544" s="15"/>
      <c r="J544" s="23"/>
      <c r="K544" s="20"/>
    </row>
    <row r="545" spans="1:11" x14ac:dyDescent="0.25">
      <c r="A545" s="1"/>
      <c r="B545" s="22"/>
      <c r="C545" s="15"/>
      <c r="D545" s="15"/>
      <c r="E545" s="15"/>
      <c r="F545" s="15"/>
      <c r="G545" s="15"/>
      <c r="H545" s="15"/>
      <c r="I545" s="15"/>
      <c r="J545" s="23"/>
      <c r="K545" s="20"/>
    </row>
    <row r="546" spans="1:11" x14ac:dyDescent="0.25">
      <c r="A546" s="1">
        <v>2040</v>
      </c>
      <c r="B546" s="22" t="s">
        <v>16</v>
      </c>
      <c r="C546" s="15">
        <v>11923409.66475503</v>
      </c>
      <c r="D546" s="15">
        <v>12084803.618849136</v>
      </c>
      <c r="E546" s="15">
        <v>11321244.902400365</v>
      </c>
      <c r="F546" s="15">
        <v>4852906.2458209284</v>
      </c>
      <c r="G546" s="15">
        <v>589049.01172343397</v>
      </c>
      <c r="H546" s="15">
        <v>13115.750631230534</v>
      </c>
      <c r="I546" s="15">
        <v>602164.7623546645</v>
      </c>
      <c r="J546" s="23">
        <v>5.0502731960525668E-2</v>
      </c>
      <c r="K546" s="20"/>
    </row>
    <row r="547" spans="1:11" x14ac:dyDescent="0.25">
      <c r="A547" s="28"/>
      <c r="B547" s="22" t="s">
        <v>17</v>
      </c>
      <c r="C547" s="15">
        <v>11080020.88822465</v>
      </c>
      <c r="D547" s="15">
        <v>11048317.033675797</v>
      </c>
      <c r="E547" s="15">
        <v>10523805.647563651</v>
      </c>
      <c r="F547" s="15">
        <v>4328394.8597087832</v>
      </c>
      <c r="G547" s="15">
        <v>544027.21768395184</v>
      </c>
      <c r="H547" s="15">
        <v>12188.022977047116</v>
      </c>
      <c r="I547" s="15">
        <v>556215.24066099897</v>
      </c>
      <c r="J547" s="23">
        <v>5.019983682992147E-2</v>
      </c>
      <c r="K547" s="20"/>
    </row>
    <row r="548" spans="1:11" x14ac:dyDescent="0.25">
      <c r="A548" s="28"/>
      <c r="B548" s="22" t="s">
        <v>18</v>
      </c>
      <c r="C548" s="15">
        <v>12100107.859654028</v>
      </c>
      <c r="D548" s="15">
        <v>11010409.676055495</v>
      </c>
      <c r="E548" s="15">
        <v>11503627.433412151</v>
      </c>
      <c r="F548" s="15">
        <v>4821612.6170654399</v>
      </c>
      <c r="G548" s="15">
        <v>583170.30759625707</v>
      </c>
      <c r="H548" s="15">
        <v>13310.118645619432</v>
      </c>
      <c r="I548" s="15">
        <v>596480.42624187656</v>
      </c>
      <c r="J548" s="23">
        <v>4.92954635743992E-2</v>
      </c>
      <c r="K548" s="20"/>
    </row>
    <row r="549" spans="1:11" x14ac:dyDescent="0.25">
      <c r="A549" s="28"/>
      <c r="B549" s="22" t="s">
        <v>19</v>
      </c>
      <c r="C549" s="15">
        <v>12442590.068095315</v>
      </c>
      <c r="D549" s="15">
        <v>11250213.530531488</v>
      </c>
      <c r="E549" s="15">
        <v>11874492.182969285</v>
      </c>
      <c r="F549" s="15">
        <v>5445891.2695032349</v>
      </c>
      <c r="G549" s="15">
        <v>554411.03605112527</v>
      </c>
      <c r="H549" s="15">
        <v>13686.849074904847</v>
      </c>
      <c r="I549" s="15">
        <v>568097.88512603007</v>
      </c>
      <c r="J549" s="23">
        <v>4.5657526448831504E-2</v>
      </c>
      <c r="K549" s="20"/>
    </row>
    <row r="550" spans="1:11" x14ac:dyDescent="0.25">
      <c r="A550" s="28"/>
      <c r="B550" s="22" t="s">
        <v>20</v>
      </c>
      <c r="C550" s="15">
        <v>14028188.890462358</v>
      </c>
      <c r="D550" s="15">
        <v>12612247.072422326</v>
      </c>
      <c r="E550" s="15">
        <v>13416773.064201113</v>
      </c>
      <c r="F550" s="15">
        <v>6250417.2612820221</v>
      </c>
      <c r="G550" s="15">
        <v>595984.81848173612</v>
      </c>
      <c r="H550" s="15">
        <v>15431.007779508594</v>
      </c>
      <c r="I550" s="15">
        <v>611415.82626124471</v>
      </c>
      <c r="J550" s="23">
        <v>4.3584801362130283E-2</v>
      </c>
      <c r="K550" s="20"/>
    </row>
    <row r="551" spans="1:11" x14ac:dyDescent="0.25">
      <c r="A551" s="28"/>
      <c r="B551" s="22" t="s">
        <v>21</v>
      </c>
      <c r="C551" s="15">
        <v>14634916.367810369</v>
      </c>
      <c r="D551" s="15">
        <v>13690833.810231121</v>
      </c>
      <c r="E551" s="15">
        <v>13988276.587292492</v>
      </c>
      <c r="F551" s="15">
        <v>6547860.0383433942</v>
      </c>
      <c r="G551" s="15">
        <v>630541.37251328479</v>
      </c>
      <c r="H551" s="15">
        <v>16098.408004591407</v>
      </c>
      <c r="I551" s="15">
        <v>646639.78051787615</v>
      </c>
      <c r="J551" s="23">
        <v>4.4184726736134015E-2</v>
      </c>
      <c r="K551" s="20"/>
    </row>
    <row r="552" spans="1:11" x14ac:dyDescent="0.25">
      <c r="A552" s="28"/>
      <c r="B552" s="22" t="s">
        <v>22</v>
      </c>
      <c r="C552" s="15">
        <v>15512640.191547951</v>
      </c>
      <c r="D552" s="15">
        <v>14457276.29934237</v>
      </c>
      <c r="E552" s="15">
        <v>14790729.43568339</v>
      </c>
      <c r="F552" s="15">
        <v>6881313.1746844146</v>
      </c>
      <c r="G552" s="15">
        <v>704846.85165385786</v>
      </c>
      <c r="H552" s="15">
        <v>17063.904210702745</v>
      </c>
      <c r="I552" s="15">
        <v>721910.7558645606</v>
      </c>
      <c r="J552" s="23">
        <v>4.6536936778685367E-2</v>
      </c>
      <c r="K552" s="20"/>
    </row>
    <row r="553" spans="1:11" x14ac:dyDescent="0.25">
      <c r="A553" s="28"/>
      <c r="B553" s="22" t="s">
        <v>23</v>
      </c>
      <c r="C553" s="15">
        <v>15777599.781927684</v>
      </c>
      <c r="D553" s="15">
        <v>14630976.571932152</v>
      </c>
      <c r="E553" s="15">
        <v>15003132.661787994</v>
      </c>
      <c r="F553" s="15">
        <v>7253469.264540256</v>
      </c>
      <c r="G553" s="15">
        <v>757111.7603795696</v>
      </c>
      <c r="H553" s="15">
        <v>17355.359760120453</v>
      </c>
      <c r="I553" s="15">
        <v>774467.12013969012</v>
      </c>
      <c r="J553" s="23">
        <v>4.9086497999955403E-2</v>
      </c>
      <c r="K553" s="20"/>
    </row>
    <row r="554" spans="1:11" x14ac:dyDescent="0.25">
      <c r="A554" s="28"/>
      <c r="B554" s="22" t="s">
        <v>24</v>
      </c>
      <c r="C554" s="15">
        <v>14592349.429571697</v>
      </c>
      <c r="D554" s="15">
        <v>14338093.527264759</v>
      </c>
      <c r="E554" s="15">
        <v>13877515.03473207</v>
      </c>
      <c r="F554" s="15">
        <v>6792890.7720075669</v>
      </c>
      <c r="G554" s="15">
        <v>698782.81046709884</v>
      </c>
      <c r="H554" s="15">
        <v>16051.584372528869</v>
      </c>
      <c r="I554" s="15">
        <v>714834.39483962767</v>
      </c>
      <c r="J554" s="23">
        <v>4.8986929643488455E-2</v>
      </c>
      <c r="K554" s="20"/>
    </row>
    <row r="555" spans="1:11" x14ac:dyDescent="0.25">
      <c r="A555" s="28"/>
      <c r="B555" s="22" t="s">
        <v>25</v>
      </c>
      <c r="C555" s="15">
        <v>13737709.120624153</v>
      </c>
      <c r="D555" s="15">
        <v>13298798.406218331</v>
      </c>
      <c r="E555" s="15">
        <v>13064349.129573548</v>
      </c>
      <c r="F555" s="15">
        <v>6558441.4953627847</v>
      </c>
      <c r="G555" s="15">
        <v>658248.51101791812</v>
      </c>
      <c r="H555" s="15">
        <v>15111.48003268657</v>
      </c>
      <c r="I555" s="15">
        <v>673359.99105060473</v>
      </c>
      <c r="J555" s="23">
        <v>4.9015449747709577E-2</v>
      </c>
      <c r="K555" s="20"/>
    </row>
    <row r="556" spans="1:11" x14ac:dyDescent="0.25">
      <c r="A556" s="28"/>
      <c r="B556" s="22" t="s">
        <v>26</v>
      </c>
      <c r="C556" s="15">
        <v>11625546.522637108</v>
      </c>
      <c r="D556" s="15">
        <v>11738488.828645993</v>
      </c>
      <c r="E556" s="15">
        <v>11119215.941063024</v>
      </c>
      <c r="F556" s="15">
        <v>5939168.6077798149</v>
      </c>
      <c r="G556" s="15">
        <v>493542.48039918341</v>
      </c>
      <c r="H556" s="15">
        <v>12788.101174900819</v>
      </c>
      <c r="I556" s="15">
        <v>506330.58157408424</v>
      </c>
      <c r="J556" s="23">
        <v>4.3553271288206893E-2</v>
      </c>
      <c r="K556" s="20"/>
    </row>
    <row r="557" spans="1:11" x14ac:dyDescent="0.25">
      <c r="A557" s="28"/>
      <c r="B557" s="22" t="s">
        <v>27</v>
      </c>
      <c r="C557" s="15">
        <v>11949887.856989253</v>
      </c>
      <c r="D557" s="15">
        <v>11619017.938847663</v>
      </c>
      <c r="E557" s="15">
        <v>11378343.236555081</v>
      </c>
      <c r="F557" s="15">
        <v>5698493.9054872338</v>
      </c>
      <c r="G557" s="15">
        <v>558399.74379148427</v>
      </c>
      <c r="H557" s="15">
        <v>13144.876642688179</v>
      </c>
      <c r="I557" s="15">
        <v>571544.62043417245</v>
      </c>
      <c r="J557" s="23">
        <v>4.7828450549005551E-2</v>
      </c>
      <c r="K557" s="20"/>
    </row>
    <row r="558" spans="1:11" x14ac:dyDescent="0.25">
      <c r="A558" s="30"/>
      <c r="B558" s="22"/>
      <c r="C558" s="15"/>
      <c r="D558" s="15"/>
      <c r="E558" s="15"/>
      <c r="F558" s="15"/>
      <c r="G558" s="15"/>
      <c r="H558" s="15"/>
      <c r="I558" s="15"/>
      <c r="J558" s="23"/>
      <c r="K558" s="20"/>
    </row>
    <row r="559" spans="1:11" x14ac:dyDescent="0.25">
      <c r="A559" s="1" t="s">
        <v>10</v>
      </c>
      <c r="B559" s="22" t="s">
        <v>5</v>
      </c>
      <c r="C559" s="15">
        <v>159404966.64229959</v>
      </c>
      <c r="D559" s="15">
        <v>151779476.31401664</v>
      </c>
      <c r="E559" s="15">
        <v>151861505.25723416</v>
      </c>
      <c r="F559" s="15">
        <v>71370859.511585876</v>
      </c>
      <c r="G559" s="15">
        <v>7368115.9217589013</v>
      </c>
      <c r="H559" s="15">
        <v>175345.46330652959</v>
      </c>
      <c r="I559" s="15">
        <v>7543461.3850654308</v>
      </c>
      <c r="J559" s="23">
        <v>4.7322624532727092E-2</v>
      </c>
      <c r="K559" s="20"/>
    </row>
    <row r="560" spans="1:11" x14ac:dyDescent="0.25">
      <c r="A560" s="1"/>
      <c r="B560" s="22"/>
      <c r="C560" s="15"/>
      <c r="D560" s="15"/>
      <c r="E560" s="15"/>
      <c r="F560" s="15"/>
      <c r="G560" s="15"/>
      <c r="H560" s="15"/>
      <c r="I560" s="15"/>
      <c r="J560" s="23"/>
      <c r="K560" s="20"/>
    </row>
    <row r="561" spans="1:11" x14ac:dyDescent="0.25">
      <c r="A561" s="1"/>
      <c r="B561" s="22"/>
      <c r="C561" s="15"/>
      <c r="D561" s="15"/>
      <c r="E561" s="15"/>
      <c r="F561" s="15"/>
      <c r="G561" s="15"/>
      <c r="H561" s="15"/>
      <c r="I561" s="15"/>
      <c r="J561" s="23"/>
      <c r="K561" s="20"/>
    </row>
    <row r="562" spans="1:11" x14ac:dyDescent="0.25">
      <c r="A562" s="1">
        <v>2041</v>
      </c>
      <c r="B562" s="22" t="s">
        <v>16</v>
      </c>
      <c r="C562" s="15">
        <v>12071934.138555611</v>
      </c>
      <c r="D562" s="15">
        <v>12247405.705349015</v>
      </c>
      <c r="E562" s="15">
        <v>11462268.484511016</v>
      </c>
      <c r="F562" s="15">
        <v>4913356.6846492346</v>
      </c>
      <c r="G562" s="15">
        <v>596386.52649218345</v>
      </c>
      <c r="H562" s="15">
        <v>13279.127552411172</v>
      </c>
      <c r="I562" s="15">
        <v>609665.65404459462</v>
      </c>
      <c r="J562" s="23">
        <v>5.0502731960525772E-2</v>
      </c>
      <c r="K562" s="20"/>
    </row>
    <row r="563" spans="1:11" x14ac:dyDescent="0.25">
      <c r="A563" s="28"/>
      <c r="B563" s="22" t="s">
        <v>17</v>
      </c>
      <c r="C563" s="15">
        <v>11217941.353451626</v>
      </c>
      <c r="D563" s="15">
        <v>11185885.91359308</v>
      </c>
      <c r="E563" s="15">
        <v>10654802.527940728</v>
      </c>
      <c r="F563" s="15">
        <v>4382273.2989968825</v>
      </c>
      <c r="G563" s="15">
        <v>550799.09002210177</v>
      </c>
      <c r="H563" s="15">
        <v>12339.73548879679</v>
      </c>
      <c r="I563" s="15">
        <v>563138.8255108986</v>
      </c>
      <c r="J563" s="23">
        <v>5.0199836829921338E-2</v>
      </c>
      <c r="K563" s="20"/>
    </row>
    <row r="564" spans="1:11" x14ac:dyDescent="0.25">
      <c r="A564" s="28"/>
      <c r="B564" s="22" t="s">
        <v>18</v>
      </c>
      <c r="C564" s="15">
        <v>12250716.55217625</v>
      </c>
      <c r="D564" s="15">
        <v>11147458.408251453</v>
      </c>
      <c r="E564" s="15">
        <v>11646811.800618157</v>
      </c>
      <c r="F564" s="15">
        <v>4881626.691363587</v>
      </c>
      <c r="G564" s="15">
        <v>590428.96335069952</v>
      </c>
      <c r="H564" s="15">
        <v>13475.788207393876</v>
      </c>
      <c r="I564" s="15">
        <v>603904.75155809335</v>
      </c>
      <c r="J564" s="23">
        <v>4.9295463574399172E-2</v>
      </c>
      <c r="K564" s="20"/>
    </row>
    <row r="565" spans="1:11" x14ac:dyDescent="0.25">
      <c r="A565" s="28"/>
      <c r="B565" s="22" t="s">
        <v>19</v>
      </c>
      <c r="C565" s="15">
        <v>12597469.829010956</v>
      </c>
      <c r="D565" s="15">
        <v>11390247.935568713</v>
      </c>
      <c r="E565" s="15">
        <v>12022300.517104533</v>
      </c>
      <c r="F565" s="15">
        <v>5513679.2728994079</v>
      </c>
      <c r="G565" s="15">
        <v>561312.0950945114</v>
      </c>
      <c r="H565" s="15">
        <v>13857.216811912052</v>
      </c>
      <c r="I565" s="15">
        <v>575169.31190642342</v>
      </c>
      <c r="J565" s="23">
        <v>4.5657526448831406E-2</v>
      </c>
      <c r="K565" s="20"/>
    </row>
    <row r="566" spans="1:11" x14ac:dyDescent="0.25">
      <c r="A566" s="28"/>
      <c r="B566" s="22" t="s">
        <v>20</v>
      </c>
      <c r="C566" s="15">
        <v>14202610.200012952</v>
      </c>
      <c r="D566" s="15">
        <v>12769138.891971167</v>
      </c>
      <c r="E566" s="15">
        <v>13583592.255621621</v>
      </c>
      <c r="F566" s="15">
        <v>6328132.636549864</v>
      </c>
      <c r="G566" s="15">
        <v>603395.07317131641</v>
      </c>
      <c r="H566" s="15">
        <v>15622.871220014249</v>
      </c>
      <c r="I566" s="15">
        <v>619017.9443913307</v>
      </c>
      <c r="J566" s="23">
        <v>4.3584801362130332E-2</v>
      </c>
      <c r="K566" s="20"/>
    </row>
    <row r="567" spans="1:11" x14ac:dyDescent="0.25">
      <c r="A567" s="28"/>
      <c r="B567" s="22" t="s">
        <v>21</v>
      </c>
      <c r="C567" s="15">
        <v>14816669.601850163</v>
      </c>
      <c r="D567" s="15">
        <v>13860952.841002533</v>
      </c>
      <c r="E567" s="15">
        <v>14161999.104352832</v>
      </c>
      <c r="F567" s="15">
        <v>6629178.8999001626</v>
      </c>
      <c r="G567" s="15">
        <v>638372.16093529621</v>
      </c>
      <c r="H567" s="15">
        <v>16298.33656203518</v>
      </c>
      <c r="I567" s="15">
        <v>654670.49749733135</v>
      </c>
      <c r="J567" s="23">
        <v>4.4184726736133904E-2</v>
      </c>
      <c r="K567" s="20"/>
    </row>
    <row r="568" spans="1:11" x14ac:dyDescent="0.25">
      <c r="A568" s="28"/>
      <c r="B568" s="22" t="s">
        <v>22</v>
      </c>
      <c r="C568" s="15">
        <v>15705050.784417361</v>
      </c>
      <c r="D568" s="15">
        <v>14636699.381279297</v>
      </c>
      <c r="E568" s="15">
        <v>14974185.828956887</v>
      </c>
      <c r="F568" s="15">
        <v>6966665.3475777498</v>
      </c>
      <c r="G568" s="15">
        <v>713589.39959761477</v>
      </c>
      <c r="H568" s="15">
        <v>17275.555862859099</v>
      </c>
      <c r="I568" s="15">
        <v>730864.9554604739</v>
      </c>
      <c r="J568" s="23">
        <v>4.6536936778685374E-2</v>
      </c>
      <c r="K568" s="20"/>
    </row>
    <row r="569" spans="1:11" x14ac:dyDescent="0.25">
      <c r="A569" s="28"/>
      <c r="B569" s="22" t="s">
        <v>23</v>
      </c>
      <c r="C569" s="15">
        <v>15973255.511937244</v>
      </c>
      <c r="D569" s="15">
        <v>14812431.198321212</v>
      </c>
      <c r="E569" s="15">
        <v>15189184.337197758</v>
      </c>
      <c r="F569" s="15">
        <v>7343418.4864542959</v>
      </c>
      <c r="G569" s="15">
        <v>766500.59367635462</v>
      </c>
      <c r="H569" s="15">
        <v>17570.581063130969</v>
      </c>
      <c r="I569" s="15">
        <v>784071.17473948561</v>
      </c>
      <c r="J569" s="23">
        <v>4.9086497999955493E-2</v>
      </c>
      <c r="K569" s="20"/>
    </row>
    <row r="570" spans="1:11" x14ac:dyDescent="0.25">
      <c r="A570" s="28"/>
      <c r="B570" s="22" t="s">
        <v>24</v>
      </c>
      <c r="C570" s="15">
        <v>14773198.406361904</v>
      </c>
      <c r="D570" s="15">
        <v>14515845.405977868</v>
      </c>
      <c r="E570" s="15">
        <v>14049504.775420157</v>
      </c>
      <c r="F570" s="15">
        <v>6877077.8558965847</v>
      </c>
      <c r="G570" s="15">
        <v>707443.11269474868</v>
      </c>
      <c r="H570" s="15">
        <v>16250.518246998095</v>
      </c>
      <c r="I570" s="15">
        <v>723693.63094174676</v>
      </c>
      <c r="J570" s="23">
        <v>4.8986929643488483E-2</v>
      </c>
      <c r="K570" s="20"/>
    </row>
    <row r="571" spans="1:11" x14ac:dyDescent="0.25">
      <c r="A571" s="28"/>
      <c r="B571" s="22" t="s">
        <v>25</v>
      </c>
      <c r="C571" s="15">
        <v>13907751.674572557</v>
      </c>
      <c r="D571" s="15">
        <v>13463514.284257807</v>
      </c>
      <c r="E571" s="15">
        <v>13226056.971263923</v>
      </c>
      <c r="F571" s="15">
        <v>6639620.5429026997</v>
      </c>
      <c r="G571" s="15">
        <v>666396.17646660469</v>
      </c>
      <c r="H571" s="15">
        <v>15298.526842029814</v>
      </c>
      <c r="I571" s="15">
        <v>681694.70330863446</v>
      </c>
      <c r="J571" s="23">
        <v>4.9015449747709543E-2</v>
      </c>
      <c r="K571" s="20"/>
    </row>
    <row r="572" spans="1:11" x14ac:dyDescent="0.25">
      <c r="A572" s="28"/>
      <c r="B572" s="22" t="s">
        <v>26</v>
      </c>
      <c r="C572" s="15">
        <v>11769287.667766547</v>
      </c>
      <c r="D572" s="15">
        <v>11883715.268199779</v>
      </c>
      <c r="E572" s="15">
        <v>11256696.689103363</v>
      </c>
      <c r="F572" s="15">
        <v>6012601.9638062827</v>
      </c>
      <c r="G572" s="15">
        <v>499644.76222864055</v>
      </c>
      <c r="H572" s="15">
        <v>12946.216434543203</v>
      </c>
      <c r="I572" s="15">
        <v>512590.97866318375</v>
      </c>
      <c r="J572" s="23">
        <v>4.3553271288206852E-2</v>
      </c>
      <c r="K572" s="20"/>
    </row>
    <row r="573" spans="1:11" x14ac:dyDescent="0.25">
      <c r="A573" s="28"/>
      <c r="B573" s="22" t="s">
        <v>27</v>
      </c>
      <c r="C573" s="15">
        <v>12097444.4138643</v>
      </c>
      <c r="D573" s="15">
        <v>11762585.761480961</v>
      </c>
      <c r="E573" s="15">
        <v>11518842.391946448</v>
      </c>
      <c r="F573" s="15">
        <v>5768858.5942717679</v>
      </c>
      <c r="G573" s="15">
        <v>565294.83306260093</v>
      </c>
      <c r="H573" s="15">
        <v>13307.18885525073</v>
      </c>
      <c r="I573" s="15">
        <v>578602.02191785164</v>
      </c>
      <c r="J573" s="23">
        <v>4.7828450549005516E-2</v>
      </c>
      <c r="K573" s="20"/>
    </row>
    <row r="574" spans="1:11" x14ac:dyDescent="0.25">
      <c r="A574" s="30"/>
      <c r="B574" s="22"/>
      <c r="C574" s="15"/>
      <c r="D574" s="15"/>
      <c r="E574" s="15"/>
      <c r="F574" s="15"/>
      <c r="G574" s="15"/>
      <c r="H574" s="15"/>
      <c r="I574" s="15"/>
      <c r="J574" s="23"/>
      <c r="K574" s="20"/>
    </row>
    <row r="575" spans="1:11" x14ac:dyDescent="0.25">
      <c r="A575" s="1" t="s">
        <v>10</v>
      </c>
      <c r="B575" s="22" t="s">
        <v>5</v>
      </c>
      <c r="C575" s="15">
        <v>161383330.13397747</v>
      </c>
      <c r="D575" s="15">
        <v>153675880.99525285</v>
      </c>
      <c r="E575" s="15">
        <v>153746245.68403742</v>
      </c>
      <c r="F575" s="15">
        <v>72256490.27526851</v>
      </c>
      <c r="G575" s="15">
        <v>7459562.7867926732</v>
      </c>
      <c r="H575" s="15">
        <v>177521.66314737522</v>
      </c>
      <c r="I575" s="15">
        <v>7637084.4499400482</v>
      </c>
      <c r="J575" s="23">
        <v>4.732263514205514E-2</v>
      </c>
      <c r="K575" s="20"/>
    </row>
    <row r="576" spans="1:11" x14ac:dyDescent="0.25">
      <c r="A576" s="1"/>
      <c r="B576" s="22"/>
      <c r="C576" s="15"/>
      <c r="D576" s="15"/>
      <c r="E576" s="15"/>
      <c r="F576" s="15"/>
      <c r="G576" s="15"/>
      <c r="H576" s="15"/>
      <c r="I576" s="15"/>
      <c r="J576" s="23"/>
      <c r="K576" s="20"/>
    </row>
    <row r="577" spans="1:11" x14ac:dyDescent="0.25">
      <c r="A577" s="1"/>
      <c r="B577" s="22"/>
      <c r="C577" s="15"/>
      <c r="D577" s="15"/>
      <c r="E577" s="15"/>
      <c r="F577" s="15"/>
      <c r="G577" s="15"/>
      <c r="H577" s="15"/>
      <c r="I577" s="15"/>
      <c r="J577" s="23"/>
      <c r="K577" s="20"/>
    </row>
    <row r="578" spans="1:11" x14ac:dyDescent="0.25">
      <c r="A578" s="1">
        <v>2042</v>
      </c>
      <c r="B578" s="22" t="s">
        <v>16</v>
      </c>
      <c r="C578" s="15">
        <v>12220991.115213703</v>
      </c>
      <c r="D578" s="15">
        <v>12398632.415254939</v>
      </c>
      <c r="E578" s="15">
        <v>11603797.6766301</v>
      </c>
      <c r="F578" s="15">
        <v>4974023.8556469278</v>
      </c>
      <c r="G578" s="15">
        <v>603750.34835686802</v>
      </c>
      <c r="H578" s="15">
        <v>13443.090226735074</v>
      </c>
      <c r="I578" s="15">
        <v>617193.43858360313</v>
      </c>
      <c r="J578" s="23">
        <v>5.0502731960525654E-2</v>
      </c>
      <c r="K578" s="20"/>
    </row>
    <row r="579" spans="1:11" x14ac:dyDescent="0.25">
      <c r="A579" s="28"/>
      <c r="B579" s="22" t="s">
        <v>17</v>
      </c>
      <c r="C579" s="15">
        <v>11356359.389589811</v>
      </c>
      <c r="D579" s="15">
        <v>11323949.743223028</v>
      </c>
      <c r="E579" s="15">
        <v>10786272.001250457</v>
      </c>
      <c r="F579" s="15">
        <v>4436346.1136743557</v>
      </c>
      <c r="G579" s="15">
        <v>557595.3930108049</v>
      </c>
      <c r="H579" s="15">
        <v>12491.995328548792</v>
      </c>
      <c r="I579" s="15">
        <v>570087.38833935373</v>
      </c>
      <c r="J579" s="23">
        <v>5.0199836829921352E-2</v>
      </c>
      <c r="K579" s="20"/>
    </row>
    <row r="580" spans="1:11" x14ac:dyDescent="0.25">
      <c r="A580" s="28"/>
      <c r="B580" s="22" t="s">
        <v>18</v>
      </c>
      <c r="C580" s="15">
        <v>12401875.706193492</v>
      </c>
      <c r="D580" s="15">
        <v>11285005.495925903</v>
      </c>
      <c r="E580" s="15">
        <v>11790519.494064605</v>
      </c>
      <c r="F580" s="15">
        <v>4941860.1118130572</v>
      </c>
      <c r="G580" s="15">
        <v>597714.14885207405</v>
      </c>
      <c r="H580" s="15">
        <v>13642.063276812842</v>
      </c>
      <c r="I580" s="15">
        <v>611356.21212888695</v>
      </c>
      <c r="J580" s="23">
        <v>4.9295463574399144E-2</v>
      </c>
      <c r="K580" s="20"/>
    </row>
    <row r="581" spans="1:11" x14ac:dyDescent="0.25">
      <c r="A581" s="28"/>
      <c r="B581" s="22" t="s">
        <v>19</v>
      </c>
      <c r="C581" s="15">
        <v>12752921.295755101</v>
      </c>
      <c r="D581" s="15">
        <v>11530797.064857094</v>
      </c>
      <c r="E581" s="15">
        <v>12170654.454394298</v>
      </c>
      <c r="F581" s="15">
        <v>5581717.5013502631</v>
      </c>
      <c r="G581" s="15">
        <v>568238.62793547311</v>
      </c>
      <c r="H581" s="15">
        <v>14028.213425330612</v>
      </c>
      <c r="I581" s="15">
        <v>582266.84136080369</v>
      </c>
      <c r="J581" s="23">
        <v>4.5657526448831393E-2</v>
      </c>
      <c r="K581" s="20"/>
    </row>
    <row r="582" spans="1:11" x14ac:dyDescent="0.25">
      <c r="A582" s="28"/>
      <c r="B582" s="22" t="s">
        <v>20</v>
      </c>
      <c r="C582" s="15">
        <v>14377666.261542674</v>
      </c>
      <c r="D582" s="15">
        <v>12926605.202134879</v>
      </c>
      <c r="E582" s="15">
        <v>13751018.533482334</v>
      </c>
      <c r="F582" s="15">
        <v>6406130.8326977175</v>
      </c>
      <c r="G582" s="15">
        <v>610832.29517264361</v>
      </c>
      <c r="H582" s="15">
        <v>15815.432887696943</v>
      </c>
      <c r="I582" s="15">
        <v>626647.72806034051</v>
      </c>
      <c r="J582" s="23">
        <v>4.3584801362130332E-2</v>
      </c>
      <c r="K582" s="20"/>
    </row>
    <row r="583" spans="1:11" x14ac:dyDescent="0.25">
      <c r="A583" s="28"/>
      <c r="B583" s="22" t="s">
        <v>21</v>
      </c>
      <c r="C583" s="15">
        <v>14999082.946775101</v>
      </c>
      <c r="D583" s="15">
        <v>14031690.294158639</v>
      </c>
      <c r="E583" s="15">
        <v>14336352.565479236</v>
      </c>
      <c r="F583" s="15">
        <v>6710793.1040183138</v>
      </c>
      <c r="G583" s="15">
        <v>646231.39005441277</v>
      </c>
      <c r="H583" s="15">
        <v>16498.991241452612</v>
      </c>
      <c r="I583" s="15">
        <v>662730.3812958654</v>
      </c>
      <c r="J583" s="23">
        <v>4.4184726736134002E-2</v>
      </c>
      <c r="K583" s="20"/>
    </row>
    <row r="584" spans="1:11" x14ac:dyDescent="0.25">
      <c r="A584" s="28"/>
      <c r="B584" s="22" t="s">
        <v>22</v>
      </c>
      <c r="C584" s="15">
        <v>15898149.943702145</v>
      </c>
      <c r="D584" s="15">
        <v>14816768.88453244</v>
      </c>
      <c r="E584" s="15">
        <v>15158298.744874017</v>
      </c>
      <c r="F584" s="15">
        <v>7052322.9643598916</v>
      </c>
      <c r="G584" s="15">
        <v>722363.23389005486</v>
      </c>
      <c r="H584" s="15">
        <v>17487.96493807236</v>
      </c>
      <c r="I584" s="15">
        <v>739851.19882812724</v>
      </c>
      <c r="J584" s="23">
        <v>4.6536936778685381E-2</v>
      </c>
      <c r="K584" s="20"/>
    </row>
    <row r="585" spans="1:11" x14ac:dyDescent="0.25">
      <c r="A585" s="28"/>
      <c r="B585" s="22" t="s">
        <v>23</v>
      </c>
      <c r="C585" s="15">
        <v>16169616.033287443</v>
      </c>
      <c r="D585" s="15">
        <v>14994537.448989682</v>
      </c>
      <c r="E585" s="15">
        <v>15375906.208209431</v>
      </c>
      <c r="F585" s="15">
        <v>7433691.7235796424</v>
      </c>
      <c r="G585" s="15">
        <v>775923.24744139623</v>
      </c>
      <c r="H585" s="15">
        <v>17786.577636616188</v>
      </c>
      <c r="I585" s="15">
        <v>793709.82507801242</v>
      </c>
      <c r="J585" s="23">
        <v>4.90864979999555E-2</v>
      </c>
      <c r="K585" s="20"/>
    </row>
    <row r="586" spans="1:11" x14ac:dyDescent="0.25">
      <c r="A586" s="28"/>
      <c r="B586" s="22" t="s">
        <v>24</v>
      </c>
      <c r="C586" s="15">
        <v>14954703.964757526</v>
      </c>
      <c r="D586" s="15">
        <v>14694240.07200918</v>
      </c>
      <c r="E586" s="15">
        <v>14222118.933796752</v>
      </c>
      <c r="F586" s="15">
        <v>6961570.5853672139</v>
      </c>
      <c r="G586" s="15">
        <v>716134.8565995408</v>
      </c>
      <c r="H586" s="15">
        <v>16450.174361233279</v>
      </c>
      <c r="I586" s="15">
        <v>732585.03096077405</v>
      </c>
      <c r="J586" s="23">
        <v>4.8986929643488407E-2</v>
      </c>
      <c r="K586" s="20"/>
    </row>
    <row r="587" spans="1:11" x14ac:dyDescent="0.25">
      <c r="A587" s="28"/>
      <c r="B587" s="22" t="s">
        <v>25</v>
      </c>
      <c r="C587" s="15">
        <v>14078409.042886948</v>
      </c>
      <c r="D587" s="15">
        <v>13628826.971816212</v>
      </c>
      <c r="E587" s="15">
        <v>13388349.491917623</v>
      </c>
      <c r="F587" s="15">
        <v>6721093.1054686233</v>
      </c>
      <c r="G587" s="15">
        <v>674573.30102214939</v>
      </c>
      <c r="H587" s="15">
        <v>15486.249947175644</v>
      </c>
      <c r="I587" s="15">
        <v>690059.55096932501</v>
      </c>
      <c r="J587" s="23">
        <v>4.9015449747709557E-2</v>
      </c>
      <c r="K587" s="20"/>
    </row>
    <row r="588" spans="1:11" x14ac:dyDescent="0.25">
      <c r="A588" s="28"/>
      <c r="B588" s="22" t="s">
        <v>26</v>
      </c>
      <c r="C588" s="15">
        <v>11913552.623387923</v>
      </c>
      <c r="D588" s="15">
        <v>12029468.61938907</v>
      </c>
      <c r="E588" s="15">
        <v>11394678.433975181</v>
      </c>
      <c r="F588" s="15">
        <v>6086302.9200547356</v>
      </c>
      <c r="G588" s="15">
        <v>505769.28152701614</v>
      </c>
      <c r="H588" s="15">
        <v>13104.907885726716</v>
      </c>
      <c r="I588" s="15">
        <v>518874.18941274285</v>
      </c>
      <c r="J588" s="23">
        <v>4.3553271288206866E-2</v>
      </c>
      <c r="K588" s="20"/>
    </row>
    <row r="589" spans="1:11" x14ac:dyDescent="0.25">
      <c r="A589" s="28"/>
      <c r="B589" s="22" t="s">
        <v>27</v>
      </c>
      <c r="C589" s="15">
        <v>12245532.067035135</v>
      </c>
      <c r="D589" s="15">
        <v>11906673.617411476</v>
      </c>
      <c r="E589" s="15">
        <v>11659847.242120683</v>
      </c>
      <c r="F589" s="15">
        <v>5839476.5447639422</v>
      </c>
      <c r="G589" s="15">
        <v>572214.73964071309</v>
      </c>
      <c r="H589" s="15">
        <v>13470.085273738649</v>
      </c>
      <c r="I589" s="15">
        <v>585684.82491445169</v>
      </c>
      <c r="J589" s="23">
        <v>4.7828450549005551E-2</v>
      </c>
      <c r="K589" s="20"/>
    </row>
    <row r="590" spans="1:11" x14ac:dyDescent="0.25">
      <c r="A590" s="30"/>
      <c r="B590" s="22"/>
      <c r="C590" s="15"/>
      <c r="D590" s="15"/>
      <c r="E590" s="15"/>
      <c r="F590" s="15"/>
      <c r="G590" s="15"/>
      <c r="H590" s="15"/>
      <c r="I590" s="15"/>
      <c r="J590" s="23"/>
      <c r="K590" s="20"/>
    </row>
    <row r="591" spans="1:11" x14ac:dyDescent="0.25">
      <c r="A591" s="1" t="s">
        <v>10</v>
      </c>
      <c r="B591" s="22" t="s">
        <v>5</v>
      </c>
      <c r="C591" s="15">
        <v>163368860.39012703</v>
      </c>
      <c r="D591" s="15">
        <v>155567195.82970253</v>
      </c>
      <c r="E591" s="15">
        <v>155637813.7801947</v>
      </c>
      <c r="F591" s="15">
        <v>73145329.362794697</v>
      </c>
      <c r="G591" s="15">
        <v>7551340.8635031469</v>
      </c>
      <c r="H591" s="15">
        <v>179705.74642913972</v>
      </c>
      <c r="I591" s="15">
        <v>7731046.6099322867</v>
      </c>
      <c r="J591" s="23">
        <v>4.7322645156919398E-2</v>
      </c>
      <c r="K591" s="20"/>
    </row>
    <row r="592" spans="1:11" x14ac:dyDescent="0.25">
      <c r="A592" s="1"/>
      <c r="B592" s="22"/>
      <c r="C592" s="15"/>
      <c r="D592" s="15"/>
      <c r="E592" s="15"/>
      <c r="F592" s="15"/>
      <c r="G592" s="15"/>
      <c r="H592" s="15"/>
      <c r="I592" s="15"/>
      <c r="J592" s="23"/>
      <c r="K592" s="20"/>
    </row>
    <row r="593" spans="1:11" x14ac:dyDescent="0.25">
      <c r="A593" s="1"/>
      <c r="B593" s="22"/>
      <c r="C593" s="15"/>
      <c r="D593" s="15"/>
      <c r="E593" s="15"/>
      <c r="F593" s="15"/>
      <c r="G593" s="15"/>
      <c r="H593" s="15"/>
      <c r="I593" s="15"/>
      <c r="J593" s="23"/>
      <c r="K593" s="20"/>
    </row>
    <row r="594" spans="1:11" x14ac:dyDescent="0.25">
      <c r="A594" s="1">
        <v>2043</v>
      </c>
      <c r="B594" s="22" t="s">
        <v>16</v>
      </c>
      <c r="C594" s="15">
        <v>12370583.039610337</v>
      </c>
      <c r="D594" s="15">
        <v>12550402.591032725</v>
      </c>
      <c r="E594" s="15">
        <v>11745834.800165471</v>
      </c>
      <c r="F594" s="15">
        <v>5034908.7538966862</v>
      </c>
      <c r="G594" s="15">
        <v>611140.59810129541</v>
      </c>
      <c r="H594" s="15">
        <v>13607.641343571371</v>
      </c>
      <c r="I594" s="15">
        <v>624748.23944486678</v>
      </c>
      <c r="J594" s="23">
        <v>5.0502731960525751E-2</v>
      </c>
      <c r="K594" s="20"/>
    </row>
    <row r="595" spans="1:11" x14ac:dyDescent="0.25">
      <c r="A595" s="28"/>
      <c r="B595" s="22" t="s">
        <v>17</v>
      </c>
      <c r="C595" s="15">
        <v>11495277.322456043</v>
      </c>
      <c r="D595" s="15">
        <v>11462510.818132401</v>
      </c>
      <c r="E595" s="15">
        <v>10918216.276554054</v>
      </c>
      <c r="F595" s="15">
        <v>4490614.2123183385</v>
      </c>
      <c r="G595" s="15">
        <v>564416.24084728793</v>
      </c>
      <c r="H595" s="15">
        <v>12644.805054701648</v>
      </c>
      <c r="I595" s="15">
        <v>577061.04590198956</v>
      </c>
      <c r="J595" s="23">
        <v>5.0199836829921435E-2</v>
      </c>
      <c r="K595" s="20"/>
    </row>
    <row r="596" spans="1:11" x14ac:dyDescent="0.25">
      <c r="A596" s="28"/>
      <c r="B596" s="22" t="s">
        <v>18</v>
      </c>
      <c r="C596" s="15">
        <v>12553587.982797276</v>
      </c>
      <c r="D596" s="15">
        <v>11423053.317184456</v>
      </c>
      <c r="E596" s="15">
        <v>11934753.043663278</v>
      </c>
      <c r="F596" s="15">
        <v>5002313.9387971619</v>
      </c>
      <c r="G596" s="15">
        <v>605025.99235292105</v>
      </c>
      <c r="H596" s="15">
        <v>13808.946781077004</v>
      </c>
      <c r="I596" s="15">
        <v>618834.93913399801</v>
      </c>
      <c r="J596" s="23">
        <v>4.9295463574399151E-2</v>
      </c>
      <c r="K596" s="20"/>
    </row>
    <row r="597" spans="1:11" x14ac:dyDescent="0.25">
      <c r="A597" s="28"/>
      <c r="B597" s="22" t="s">
        <v>19</v>
      </c>
      <c r="C597" s="15">
        <v>12908947.30368075</v>
      </c>
      <c r="D597" s="15">
        <v>11671863.443696231</v>
      </c>
      <c r="E597" s="15">
        <v>12319556.700736374</v>
      </c>
      <c r="F597" s="15">
        <v>5650007.1958373049</v>
      </c>
      <c r="G597" s="15">
        <v>575190.76091032708</v>
      </c>
      <c r="H597" s="15">
        <v>14199.842034048825</v>
      </c>
      <c r="I597" s="15">
        <v>589390.60294437595</v>
      </c>
      <c r="J597" s="23">
        <v>4.5657526448831504E-2</v>
      </c>
      <c r="K597" s="20"/>
    </row>
    <row r="598" spans="1:11" x14ac:dyDescent="0.25">
      <c r="A598" s="28"/>
      <c r="B598" s="22" t="s">
        <v>20</v>
      </c>
      <c r="C598" s="15">
        <v>14553360.085622685</v>
      </c>
      <c r="D598" s="15">
        <v>13084648.781857163</v>
      </c>
      <c r="E598" s="15">
        <v>13919054.777139265</v>
      </c>
      <c r="F598" s="15">
        <v>6484413.1911194073</v>
      </c>
      <c r="G598" s="15">
        <v>618296.61238923494</v>
      </c>
      <c r="H598" s="15">
        <v>16008.696094184954</v>
      </c>
      <c r="I598" s="15">
        <v>634305.30848341994</v>
      </c>
      <c r="J598" s="23">
        <v>4.358480136213027E-2</v>
      </c>
      <c r="K598" s="20"/>
    </row>
    <row r="599" spans="1:11" x14ac:dyDescent="0.25">
      <c r="A599" s="28"/>
      <c r="B599" s="22" t="s">
        <v>21</v>
      </c>
      <c r="C599" s="15">
        <v>15182159.523065647</v>
      </c>
      <c r="D599" s="15">
        <v>14203049.097550884</v>
      </c>
      <c r="E599" s="15">
        <v>14511339.953274598</v>
      </c>
      <c r="F599" s="15">
        <v>6792704.0468431236</v>
      </c>
      <c r="G599" s="15">
        <v>654119.19431567658</v>
      </c>
      <c r="H599" s="15">
        <v>16700.375475372213</v>
      </c>
      <c r="I599" s="15">
        <v>670819.56979104877</v>
      </c>
      <c r="J599" s="23">
        <v>4.4184726736133911E-2</v>
      </c>
      <c r="K599" s="20"/>
    </row>
    <row r="600" spans="1:11" x14ac:dyDescent="0.25">
      <c r="A600" s="28"/>
      <c r="B600" s="22" t="s">
        <v>22</v>
      </c>
      <c r="C600" s="15">
        <v>16091940.772418832</v>
      </c>
      <c r="D600" s="15">
        <v>14997487.787379384</v>
      </c>
      <c r="E600" s="15">
        <v>15343071.142046429</v>
      </c>
      <c r="F600" s="15">
        <v>7138287.4015101669</v>
      </c>
      <c r="G600" s="15">
        <v>731168.49552274251</v>
      </c>
      <c r="H600" s="15">
        <v>17701.134849660717</v>
      </c>
      <c r="I600" s="15">
        <v>748869.63037240319</v>
      </c>
      <c r="J600" s="23">
        <v>4.6536936778685284E-2</v>
      </c>
      <c r="K600" s="20"/>
    </row>
    <row r="601" spans="1:11" x14ac:dyDescent="0.25">
      <c r="A601" s="28"/>
      <c r="B601" s="22" t="s">
        <v>23</v>
      </c>
      <c r="C601" s="15">
        <v>16366684.590856427</v>
      </c>
      <c r="D601" s="15">
        <v>15177298.29424064</v>
      </c>
      <c r="E601" s="15">
        <v>15563301.360421451</v>
      </c>
      <c r="F601" s="15">
        <v>7524290.4676909763</v>
      </c>
      <c r="G601" s="15">
        <v>785379.87738503446</v>
      </c>
      <c r="H601" s="15">
        <v>18003.35304994207</v>
      </c>
      <c r="I601" s="15">
        <v>803383.23043497652</v>
      </c>
      <c r="J601" s="23">
        <v>4.90864979999555E-2</v>
      </c>
      <c r="K601" s="20"/>
    </row>
    <row r="602" spans="1:11" x14ac:dyDescent="0.25">
      <c r="A602" s="28"/>
      <c r="B602" s="22" t="s">
        <v>24</v>
      </c>
      <c r="C602" s="15">
        <v>15136869.210955204</v>
      </c>
      <c r="D602" s="15">
        <v>14873280.525200058</v>
      </c>
      <c r="E602" s="15">
        <v>14395360.463895455</v>
      </c>
      <c r="F602" s="15">
        <v>7046370.4063863726</v>
      </c>
      <c r="G602" s="15">
        <v>724858.19092769874</v>
      </c>
      <c r="H602" s="15">
        <v>16650.556132050726</v>
      </c>
      <c r="I602" s="15">
        <v>741508.74705974944</v>
      </c>
      <c r="J602" s="23">
        <v>4.8986929643488469E-2</v>
      </c>
      <c r="K602" s="20"/>
    </row>
    <row r="603" spans="1:11" x14ac:dyDescent="0.25">
      <c r="A603" s="28"/>
      <c r="B603" s="22" t="s">
        <v>25</v>
      </c>
      <c r="C603" s="15">
        <v>14249684.101541569</v>
      </c>
      <c r="D603" s="15">
        <v>13794739.27686505</v>
      </c>
      <c r="E603" s="15">
        <v>13551229.426541723</v>
      </c>
      <c r="F603" s="15">
        <v>6802860.5560630448</v>
      </c>
      <c r="G603" s="15">
        <v>682780.0224881504</v>
      </c>
      <c r="H603" s="15">
        <v>15674.652511695727</v>
      </c>
      <c r="I603" s="15">
        <v>698454.67499984615</v>
      </c>
      <c r="J603" s="23">
        <v>4.9015449747709522E-2</v>
      </c>
      <c r="K603" s="20"/>
    </row>
    <row r="604" spans="1:11" x14ac:dyDescent="0.25">
      <c r="A604" s="28"/>
      <c r="B604" s="22" t="s">
        <v>26</v>
      </c>
      <c r="C604" s="15">
        <v>12058343.918750864</v>
      </c>
      <c r="D604" s="15">
        <v>12175751.382185545</v>
      </c>
      <c r="E604" s="15">
        <v>11533163.594771009</v>
      </c>
      <c r="F604" s="15">
        <v>6160272.7686485099</v>
      </c>
      <c r="G604" s="15">
        <v>511916.14566922863</v>
      </c>
      <c r="H604" s="15">
        <v>13264.17831062595</v>
      </c>
      <c r="I604" s="15">
        <v>525180.32397985458</v>
      </c>
      <c r="J604" s="23">
        <v>4.3553271288206762E-2</v>
      </c>
      <c r="K604" s="20"/>
    </row>
    <row r="605" spans="1:11" x14ac:dyDescent="0.25">
      <c r="A605" s="28"/>
      <c r="B605" s="22" t="s">
        <v>27</v>
      </c>
      <c r="C605" s="15">
        <v>12394153.285643131</v>
      </c>
      <c r="D605" s="15">
        <v>12051283.972359408</v>
      </c>
      <c r="E605" s="15">
        <v>11801360.138123954</v>
      </c>
      <c r="F605" s="15">
        <v>5910348.9344130559</v>
      </c>
      <c r="G605" s="15">
        <v>579159.57890496938</v>
      </c>
      <c r="H605" s="15">
        <v>13633.568614207445</v>
      </c>
      <c r="I605" s="15">
        <v>592793.14751917683</v>
      </c>
      <c r="J605" s="23">
        <v>4.7828450549005523E-2</v>
      </c>
      <c r="K605" s="20"/>
    </row>
    <row r="606" spans="1:11" x14ac:dyDescent="0.25">
      <c r="A606" s="30"/>
      <c r="B606" s="22"/>
      <c r="C606" s="15"/>
      <c r="D606" s="15"/>
      <c r="E606" s="15"/>
      <c r="F606" s="15"/>
      <c r="G606" s="15"/>
      <c r="H606" s="15"/>
      <c r="I606" s="15"/>
      <c r="J606" s="23"/>
      <c r="K606" s="20"/>
    </row>
    <row r="607" spans="1:11" x14ac:dyDescent="0.25">
      <c r="A607" s="1" t="s">
        <v>10</v>
      </c>
      <c r="B607" s="22" t="s">
        <v>5</v>
      </c>
      <c r="C607" s="15">
        <v>165361591.13739875</v>
      </c>
      <c r="D607" s="15">
        <v>157465369.28768393</v>
      </c>
      <c r="E607" s="15">
        <v>157536241.67733306</v>
      </c>
      <c r="F607" s="15">
        <v>74037391.873524144</v>
      </c>
      <c r="G607" s="15">
        <v>7643451.7098145662</v>
      </c>
      <c r="H607" s="15">
        <v>181897.75025113867</v>
      </c>
      <c r="I607" s="15">
        <v>7825349.4600657057</v>
      </c>
      <c r="J607" s="23">
        <v>4.7322654591316987E-2</v>
      </c>
      <c r="K607" s="20"/>
    </row>
    <row r="608" spans="1:11" x14ac:dyDescent="0.25">
      <c r="A608" s="1"/>
      <c r="B608" s="22"/>
      <c r="C608" s="15"/>
      <c r="D608" s="15"/>
      <c r="E608" s="15"/>
      <c r="F608" s="15"/>
      <c r="G608" s="15"/>
      <c r="H608" s="15"/>
      <c r="I608" s="15"/>
      <c r="J608" s="23"/>
      <c r="K608" s="20"/>
    </row>
    <row r="609" spans="1:11" x14ac:dyDescent="0.25">
      <c r="A609" s="1"/>
      <c r="B609" s="22"/>
      <c r="C609" s="15"/>
      <c r="D609" s="15"/>
      <c r="E609" s="15"/>
      <c r="F609" s="15"/>
      <c r="G609" s="15"/>
      <c r="H609" s="15"/>
      <c r="I609" s="15"/>
      <c r="J609" s="23"/>
      <c r="K609" s="20"/>
    </row>
    <row r="610" spans="1:11" x14ac:dyDescent="0.25">
      <c r="A610" s="1">
        <v>2044</v>
      </c>
      <c r="B610" s="22" t="s">
        <v>16</v>
      </c>
      <c r="C610" s="15">
        <v>12520712.379312005</v>
      </c>
      <c r="D610" s="15">
        <v>12702718.748763511</v>
      </c>
      <c r="E610" s="15">
        <v>11888382.198064774</v>
      </c>
      <c r="F610" s="15">
        <v>5096012.3837143201</v>
      </c>
      <c r="G610" s="15">
        <v>618557.39762998745</v>
      </c>
      <c r="H610" s="15">
        <v>13772.783617243207</v>
      </c>
      <c r="I610" s="15">
        <v>632330.18124723062</v>
      </c>
      <c r="J610" s="23">
        <v>5.0502731960525737E-2</v>
      </c>
      <c r="K610" s="20"/>
    </row>
    <row r="611" spans="1:11" x14ac:dyDescent="0.25">
      <c r="A611" s="28"/>
      <c r="B611" s="22" t="s">
        <v>17</v>
      </c>
      <c r="C611" s="15">
        <v>11634697.499788892</v>
      </c>
      <c r="D611" s="15">
        <v>11601571.455378652</v>
      </c>
      <c r="E611" s="15">
        <v>11050637.583733995</v>
      </c>
      <c r="F611" s="15">
        <v>4545078.5120696621</v>
      </c>
      <c r="G611" s="15">
        <v>571261.7488051292</v>
      </c>
      <c r="H611" s="15">
        <v>12798.167249767781</v>
      </c>
      <c r="I611" s="15">
        <v>584059.91605489701</v>
      </c>
      <c r="J611" s="23">
        <v>5.0199836829921414E-2</v>
      </c>
      <c r="K611" s="20"/>
    </row>
    <row r="612" spans="1:11" x14ac:dyDescent="0.25">
      <c r="A612" s="28"/>
      <c r="B612" s="22" t="s">
        <v>18</v>
      </c>
      <c r="C612" s="15">
        <v>12705856.068874324</v>
      </c>
      <c r="D612" s="15">
        <v>11561604.272941232</v>
      </c>
      <c r="E612" s="15">
        <v>12079515.003849572</v>
      </c>
      <c r="F612" s="15">
        <v>5062989.2429780029</v>
      </c>
      <c r="G612" s="15">
        <v>612364.62334899046</v>
      </c>
      <c r="H612" s="15">
        <v>13976.441675761756</v>
      </c>
      <c r="I612" s="15">
        <v>626341.06502475217</v>
      </c>
      <c r="J612" s="23">
        <v>4.9295463574399116E-2</v>
      </c>
      <c r="K612" s="20"/>
    </row>
    <row r="613" spans="1:11" x14ac:dyDescent="0.25">
      <c r="A613" s="28"/>
      <c r="B613" s="22" t="s">
        <v>19</v>
      </c>
      <c r="C613" s="15">
        <v>13065550.716186021</v>
      </c>
      <c r="D613" s="15">
        <v>11813449.622154344</v>
      </c>
      <c r="E613" s="15">
        <v>12469009.988793209</v>
      </c>
      <c r="F613" s="15">
        <v>5718549.6096168682</v>
      </c>
      <c r="G613" s="15">
        <v>582168.62160500675</v>
      </c>
      <c r="H613" s="15">
        <v>14372.105787804623</v>
      </c>
      <c r="I613" s="15">
        <v>596540.72739281133</v>
      </c>
      <c r="J613" s="23">
        <v>4.5657526448831406E-2</v>
      </c>
      <c r="K613" s="20"/>
    </row>
    <row r="614" spans="1:11" x14ac:dyDescent="0.25">
      <c r="A614" s="28"/>
      <c r="B614" s="22" t="s">
        <v>20</v>
      </c>
      <c r="C614" s="15">
        <v>14729694.711553743</v>
      </c>
      <c r="D614" s="15">
        <v>13243272.437033165</v>
      </c>
      <c r="E614" s="15">
        <v>14087703.893425852</v>
      </c>
      <c r="F614" s="15">
        <v>6562981.0660095541</v>
      </c>
      <c r="G614" s="15">
        <v>625788.15394518198</v>
      </c>
      <c r="H614" s="15">
        <v>16202.664182709119</v>
      </c>
      <c r="I614" s="15">
        <v>641990.81812789105</v>
      </c>
      <c r="J614" s="23">
        <v>4.3584801362130297E-2</v>
      </c>
      <c r="K614" s="20"/>
    </row>
    <row r="615" spans="1:11" x14ac:dyDescent="0.25">
      <c r="A615" s="28"/>
      <c r="B615" s="22" t="s">
        <v>21</v>
      </c>
      <c r="C615" s="15">
        <v>15365902.480898479</v>
      </c>
      <c r="D615" s="15">
        <v>14375032.206929095</v>
      </c>
      <c r="E615" s="15">
        <v>14686964.278725896</v>
      </c>
      <c r="F615" s="15">
        <v>6874913.137806356</v>
      </c>
      <c r="G615" s="15">
        <v>662035.70944359468</v>
      </c>
      <c r="H615" s="15">
        <v>16902.492728988327</v>
      </c>
      <c r="I615" s="15">
        <v>678938.20217258297</v>
      </c>
      <c r="J615" s="23">
        <v>4.4184726736134015E-2</v>
      </c>
      <c r="K615" s="20"/>
    </row>
    <row r="616" spans="1:11" x14ac:dyDescent="0.25">
      <c r="A616" s="28"/>
      <c r="B616" s="22" t="s">
        <v>22</v>
      </c>
      <c r="C616" s="15">
        <v>16286426.40189762</v>
      </c>
      <c r="D616" s="15">
        <v>15178859.095820479</v>
      </c>
      <c r="E616" s="15">
        <v>15528506.006081799</v>
      </c>
      <c r="F616" s="15">
        <v>7224560.0480676731</v>
      </c>
      <c r="G616" s="15">
        <v>740005.32677373395</v>
      </c>
      <c r="H616" s="15">
        <v>17915.069042087383</v>
      </c>
      <c r="I616" s="15">
        <v>757920.39581582136</v>
      </c>
      <c r="J616" s="23">
        <v>4.6536936778685339E-2</v>
      </c>
      <c r="K616" s="20"/>
    </row>
    <row r="617" spans="1:11" x14ac:dyDescent="0.25">
      <c r="A617" s="28"/>
      <c r="B617" s="22" t="s">
        <v>23</v>
      </c>
      <c r="C617" s="15">
        <v>16564464.459708204</v>
      </c>
      <c r="D617" s="15">
        <v>15360716.731763687</v>
      </c>
      <c r="E617" s="15">
        <v>15751372.908136405</v>
      </c>
      <c r="F617" s="15">
        <v>7615216.2244403912</v>
      </c>
      <c r="G617" s="15">
        <v>794870.64066612045</v>
      </c>
      <c r="H617" s="15">
        <v>18220.910905679026</v>
      </c>
      <c r="I617" s="15">
        <v>813091.55157179944</v>
      </c>
      <c r="J617" s="23">
        <v>4.9086497999955424E-2</v>
      </c>
      <c r="K617" s="20"/>
    </row>
    <row r="618" spans="1:11" x14ac:dyDescent="0.25">
      <c r="A618" s="28"/>
      <c r="B618" s="22" t="s">
        <v>24</v>
      </c>
      <c r="C618" s="15">
        <v>15319697.280732315</v>
      </c>
      <c r="D618" s="15">
        <v>15052969.793630818</v>
      </c>
      <c r="E618" s="15">
        <v>14569232.347881541</v>
      </c>
      <c r="F618" s="15">
        <v>7131478.7786911149</v>
      </c>
      <c r="G618" s="15">
        <v>733613.26584196882</v>
      </c>
      <c r="H618" s="15">
        <v>16851.667008805547</v>
      </c>
      <c r="I618" s="15">
        <v>750464.93285077438</v>
      </c>
      <c r="J618" s="23">
        <v>4.8986929643488393E-2</v>
      </c>
      <c r="K618" s="20"/>
    </row>
    <row r="619" spans="1:11" x14ac:dyDescent="0.25">
      <c r="A619" s="28"/>
      <c r="B619" s="22" t="s">
        <v>25</v>
      </c>
      <c r="C619" s="15">
        <v>14421579.75363831</v>
      </c>
      <c r="D619" s="15">
        <v>13961254.033993073</v>
      </c>
      <c r="E619" s="15">
        <v>13714699.535941266</v>
      </c>
      <c r="F619" s="15">
        <v>6884924.2806393066</v>
      </c>
      <c r="G619" s="15">
        <v>691016.47996804269</v>
      </c>
      <c r="H619" s="15">
        <v>15863.737729002143</v>
      </c>
      <c r="I619" s="15">
        <v>706880.21769704483</v>
      </c>
      <c r="J619" s="23">
        <v>4.9015449747709605E-2</v>
      </c>
      <c r="K619" s="20"/>
    </row>
    <row r="620" spans="1:11" x14ac:dyDescent="0.25">
      <c r="A620" s="28"/>
      <c r="B620" s="22" t="s">
        <v>26</v>
      </c>
      <c r="C620" s="15">
        <v>12203664.107601393</v>
      </c>
      <c r="D620" s="15">
        <v>12322566.08042671</v>
      </c>
      <c r="E620" s="15">
        <v>11672154.614012877</v>
      </c>
      <c r="F620" s="15">
        <v>6234512.8142254744</v>
      </c>
      <c r="G620" s="15">
        <v>518085.46307015495</v>
      </c>
      <c r="H620" s="15">
        <v>13424.030518361533</v>
      </c>
      <c r="I620" s="15">
        <v>531509.49358851649</v>
      </c>
      <c r="J620" s="23">
        <v>4.3553271288206873E-2</v>
      </c>
      <c r="K620" s="20"/>
    </row>
    <row r="621" spans="1:11" x14ac:dyDescent="0.25">
      <c r="A621" s="28"/>
      <c r="B621" s="22" t="s">
        <v>27</v>
      </c>
      <c r="C621" s="15">
        <v>12543310.561997369</v>
      </c>
      <c r="D621" s="15">
        <v>12196419.315571237</v>
      </c>
      <c r="E621" s="15">
        <v>11943383.453062059</v>
      </c>
      <c r="F621" s="15">
        <v>5981476.9517162954</v>
      </c>
      <c r="G621" s="15">
        <v>586129.46731711249</v>
      </c>
      <c r="H621" s="15">
        <v>13797.641618197107</v>
      </c>
      <c r="I621" s="15">
        <v>599927.10893530957</v>
      </c>
      <c r="J621" s="23">
        <v>4.7828450549005502E-2</v>
      </c>
      <c r="K621" s="20"/>
    </row>
    <row r="622" spans="1:11" x14ac:dyDescent="0.25">
      <c r="A622" s="30"/>
      <c r="B622" s="22"/>
      <c r="C622" s="15"/>
      <c r="D622" s="15"/>
      <c r="E622" s="15"/>
      <c r="F622" s="15"/>
      <c r="G622" s="15"/>
      <c r="H622" s="15"/>
      <c r="I622" s="15"/>
      <c r="J622" s="23"/>
      <c r="K622" s="20"/>
    </row>
    <row r="623" spans="1:11" x14ac:dyDescent="0.25">
      <c r="A623" s="1" t="s">
        <v>10</v>
      </c>
      <c r="B623" s="22" t="s">
        <v>5</v>
      </c>
      <c r="C623" s="15">
        <v>167361556.4221887</v>
      </c>
      <c r="D623" s="15">
        <v>159370433.79440606</v>
      </c>
      <c r="E623" s="15">
        <v>159441561.81170923</v>
      </c>
      <c r="F623" s="15">
        <v>74932693.049975008</v>
      </c>
      <c r="G623" s="15">
        <v>7735896.8984150253</v>
      </c>
      <c r="H623" s="15">
        <v>184097.71206440756</v>
      </c>
      <c r="I623" s="15">
        <v>7919994.6104794312</v>
      </c>
      <c r="J623" s="23">
        <v>4.7322663458628081E-2</v>
      </c>
      <c r="K623" s="20"/>
    </row>
    <row r="624" spans="1:11" x14ac:dyDescent="0.25">
      <c r="A624" s="1"/>
      <c r="B624" s="22"/>
      <c r="C624" s="15"/>
      <c r="D624" s="15"/>
      <c r="E624" s="15"/>
      <c r="F624" s="15"/>
      <c r="G624" s="15"/>
      <c r="H624" s="15"/>
      <c r="I624" s="15"/>
      <c r="J624" s="23"/>
      <c r="K624" s="20"/>
    </row>
    <row r="625" spans="1:11" x14ac:dyDescent="0.25">
      <c r="A625" s="1"/>
      <c r="B625" s="22"/>
      <c r="C625" s="15"/>
      <c r="D625" s="15"/>
      <c r="E625" s="15"/>
      <c r="F625" s="15"/>
      <c r="G625" s="15"/>
      <c r="H625" s="15"/>
      <c r="I625" s="15"/>
      <c r="J625" s="23"/>
      <c r="K625" s="20"/>
    </row>
    <row r="626" spans="1:11" x14ac:dyDescent="0.25">
      <c r="A626" s="1">
        <v>2045</v>
      </c>
      <c r="B626" s="22" t="s">
        <v>16</v>
      </c>
      <c r="C626" s="15">
        <v>12671381.62487947</v>
      </c>
      <c r="D626" s="15">
        <v>12855583.428050486</v>
      </c>
      <c r="E626" s="15">
        <v>12031442.235108651</v>
      </c>
      <c r="F626" s="15">
        <v>5157335.7587744612</v>
      </c>
      <c r="G626" s="15">
        <v>626000.86998345144</v>
      </c>
      <c r="H626" s="15">
        <v>13938.519787367419</v>
      </c>
      <c r="I626" s="15">
        <v>639939.38977081887</v>
      </c>
      <c r="J626" s="23">
        <v>5.050273196052573E-2</v>
      </c>
      <c r="K626" s="20"/>
    </row>
    <row r="627" spans="1:11" x14ac:dyDescent="0.25">
      <c r="A627" s="28"/>
      <c r="B627" s="22" t="s">
        <v>17</v>
      </c>
      <c r="C627" s="15">
        <v>11774622.291548293</v>
      </c>
      <c r="D627" s="15">
        <v>11741133.993803173</v>
      </c>
      <c r="E627" s="15">
        <v>11183538.173778614</v>
      </c>
      <c r="F627" s="15">
        <v>4599739.938749902</v>
      </c>
      <c r="G627" s="15">
        <v>578132.03324897587</v>
      </c>
      <c r="H627" s="15">
        <v>12952.084520703123</v>
      </c>
      <c r="I627" s="15">
        <v>591084.11776967905</v>
      </c>
      <c r="J627" s="23">
        <v>5.0199836829921358E-2</v>
      </c>
      <c r="K627" s="20"/>
    </row>
    <row r="628" spans="1:11" x14ac:dyDescent="0.25">
      <c r="A628" s="28"/>
      <c r="B628" s="22" t="s">
        <v>18</v>
      </c>
      <c r="C628" s="15">
        <v>12858682.677461745</v>
      </c>
      <c r="D628" s="15">
        <v>11700660.787232064</v>
      </c>
      <c r="E628" s="15">
        <v>12224807.953920173</v>
      </c>
      <c r="F628" s="15">
        <v>5123887.105438008</v>
      </c>
      <c r="G628" s="15">
        <v>619730.17259636475</v>
      </c>
      <c r="H628" s="15">
        <v>14144.55094520792</v>
      </c>
      <c r="I628" s="15">
        <v>633874.72354157269</v>
      </c>
      <c r="J628" s="23">
        <v>4.9295463574399144E-2</v>
      </c>
      <c r="K628" s="20"/>
    </row>
    <row r="629" spans="1:11" x14ac:dyDescent="0.25">
      <c r="A629" s="28"/>
      <c r="B629" s="22" t="s">
        <v>19</v>
      </c>
      <c r="C629" s="15">
        <v>13222734.425102275</v>
      </c>
      <c r="D629" s="15">
        <v>11955558.175410312</v>
      </c>
      <c r="E629" s="15">
        <v>12619017.078362294</v>
      </c>
      <c r="F629" s="15">
        <v>5787346.0083899898</v>
      </c>
      <c r="G629" s="15">
        <v>589172.3388723688</v>
      </c>
      <c r="H629" s="15">
        <v>14545.007867612503</v>
      </c>
      <c r="I629" s="15">
        <v>603717.34673998132</v>
      </c>
      <c r="J629" s="23">
        <v>4.5657526448831455E-2</v>
      </c>
      <c r="K629" s="20"/>
    </row>
    <row r="630" spans="1:11" x14ac:dyDescent="0.25">
      <c r="A630" s="28"/>
      <c r="B630" s="22" t="s">
        <v>20</v>
      </c>
      <c r="C630" s="15">
        <v>14906673.207760224</v>
      </c>
      <c r="D630" s="15">
        <v>13402479.000880662</v>
      </c>
      <c r="E630" s="15">
        <v>14256968.817029804</v>
      </c>
      <c r="F630" s="15">
        <v>6641835.8245391324</v>
      </c>
      <c r="G630" s="15">
        <v>633307.05020188389</v>
      </c>
      <c r="H630" s="15">
        <v>16397.340528536246</v>
      </c>
      <c r="I630" s="15">
        <v>649704.39073042013</v>
      </c>
      <c r="J630" s="23">
        <v>4.3584801362130374E-2</v>
      </c>
      <c r="K630" s="20"/>
    </row>
    <row r="631" spans="1:11" x14ac:dyDescent="0.25">
      <c r="A631" s="28"/>
      <c r="B631" s="22" t="s">
        <v>21</v>
      </c>
      <c r="C631" s="15">
        <v>15550315.000553446</v>
      </c>
      <c r="D631" s="15">
        <v>14547642.606323978</v>
      </c>
      <c r="E631" s="15">
        <v>14863228.581593188</v>
      </c>
      <c r="F631" s="15">
        <v>6957421.7998083401</v>
      </c>
      <c r="G631" s="15">
        <v>669981.07245964953</v>
      </c>
      <c r="H631" s="15">
        <v>17105.34650060879</v>
      </c>
      <c r="I631" s="15">
        <v>687086.41896025836</v>
      </c>
      <c r="J631" s="23">
        <v>4.4184726736133932E-2</v>
      </c>
      <c r="K631" s="20"/>
    </row>
    <row r="632" spans="1:11" x14ac:dyDescent="0.25">
      <c r="A632" s="28"/>
      <c r="B632" s="22" t="s">
        <v>22</v>
      </c>
      <c r="C632" s="15">
        <v>16481609.992166055</v>
      </c>
      <c r="D632" s="15">
        <v>15360885.843956538</v>
      </c>
      <c r="E632" s="15">
        <v>15714606.349949675</v>
      </c>
      <c r="F632" s="15">
        <v>7311142.3058014782</v>
      </c>
      <c r="G632" s="15">
        <v>748873.87122499803</v>
      </c>
      <c r="H632" s="15">
        <v>18129.770991382662</v>
      </c>
      <c r="I632" s="15">
        <v>767003.64221638069</v>
      </c>
      <c r="J632" s="23">
        <v>4.653693677868536E-2</v>
      </c>
      <c r="K632" s="20"/>
    </row>
    <row r="633" spans="1:11" x14ac:dyDescent="0.25">
      <c r="A633" s="28"/>
      <c r="B633" s="22" t="s">
        <v>23</v>
      </c>
      <c r="C633" s="15">
        <v>16762958.945503863</v>
      </c>
      <c r="D633" s="15">
        <v>15544795.787007093</v>
      </c>
      <c r="E633" s="15">
        <v>15940123.994752051</v>
      </c>
      <c r="F633" s="15">
        <v>7706470.513546438</v>
      </c>
      <c r="G633" s="15">
        <v>804395.69591175707</v>
      </c>
      <c r="H633" s="15">
        <v>18439.254840054251</v>
      </c>
      <c r="I633" s="15">
        <v>822834.95075181127</v>
      </c>
      <c r="J633" s="23">
        <v>4.9086497999955486E-2</v>
      </c>
      <c r="K633" s="20"/>
    </row>
    <row r="634" spans="1:11" x14ac:dyDescent="0.25">
      <c r="A634" s="28"/>
      <c r="B634" s="22" t="s">
        <v>24</v>
      </c>
      <c r="C634" s="15">
        <v>15503191.339852428</v>
      </c>
      <c r="D634" s="15">
        <v>15233310.934006592</v>
      </c>
      <c r="E634" s="15">
        <v>14743737.596437538</v>
      </c>
      <c r="F634" s="15">
        <v>7216897.1759773847</v>
      </c>
      <c r="G634" s="15">
        <v>742400.23294105229</v>
      </c>
      <c r="H634" s="15">
        <v>17053.510473837672</v>
      </c>
      <c r="I634" s="15">
        <v>759453.74341489002</v>
      </c>
      <c r="J634" s="23">
        <v>4.8986929643488428E-2</v>
      </c>
      <c r="K634" s="20"/>
    </row>
    <row r="635" spans="1:11" x14ac:dyDescent="0.25">
      <c r="A635" s="28"/>
      <c r="B635" s="22" t="s">
        <v>25</v>
      </c>
      <c r="C635" s="15">
        <v>14594098.929777617</v>
      </c>
      <c r="D635" s="15">
        <v>14128374.104770698</v>
      </c>
      <c r="E635" s="15">
        <v>13878762.607071999</v>
      </c>
      <c r="F635" s="15">
        <v>6967285.6782786846</v>
      </c>
      <c r="G635" s="15">
        <v>699282.81388286175</v>
      </c>
      <c r="H635" s="15">
        <v>16053.508822755379</v>
      </c>
      <c r="I635" s="15">
        <v>715336.32270561717</v>
      </c>
      <c r="J635" s="23">
        <v>4.9015449747709598E-2</v>
      </c>
      <c r="K635" s="20"/>
    </row>
    <row r="636" spans="1:11" x14ac:dyDescent="0.25">
      <c r="A636" s="28"/>
      <c r="B636" s="22" t="s">
        <v>26</v>
      </c>
      <c r="C636" s="15">
        <v>12349515.768519159</v>
      </c>
      <c r="D636" s="15">
        <v>12469915.262143239</v>
      </c>
      <c r="E636" s="15">
        <v>11811653.957974857</v>
      </c>
      <c r="F636" s="15">
        <v>6309024.3741103038</v>
      </c>
      <c r="G636" s="15">
        <v>524277.3431989316</v>
      </c>
      <c r="H636" s="15">
        <v>13584.467345371077</v>
      </c>
      <c r="I636" s="15">
        <v>537861.81054430269</v>
      </c>
      <c r="J636" s="23">
        <v>4.3553271288206803E-2</v>
      </c>
      <c r="K636" s="20"/>
    </row>
    <row r="637" spans="1:11" x14ac:dyDescent="0.25">
      <c r="A637" s="28"/>
      <c r="B637" s="22" t="s">
        <v>27</v>
      </c>
      <c r="C637" s="15">
        <v>12693006.411890967</v>
      </c>
      <c r="D637" s="15">
        <v>12342082.160142349</v>
      </c>
      <c r="E637" s="15">
        <v>12085919.58240163</v>
      </c>
      <c r="F637" s="15">
        <v>6052861.7963695843</v>
      </c>
      <c r="G637" s="15">
        <v>593124.52243625722</v>
      </c>
      <c r="H637" s="15">
        <v>13962.307053080065</v>
      </c>
      <c r="I637" s="15">
        <v>607086.82948933728</v>
      </c>
      <c r="J637" s="23">
        <v>4.7828450549005537E-2</v>
      </c>
      <c r="K637" s="20"/>
    </row>
    <row r="638" spans="1:11" x14ac:dyDescent="0.25">
      <c r="A638" s="30"/>
      <c r="B638" s="22"/>
      <c r="C638" s="15"/>
      <c r="D638" s="15"/>
      <c r="E638" s="15"/>
      <c r="F638" s="15"/>
      <c r="G638" s="15"/>
      <c r="H638" s="15"/>
      <c r="I638" s="15"/>
      <c r="J638" s="23"/>
      <c r="K638" s="20"/>
    </row>
    <row r="639" spans="1:11" x14ac:dyDescent="0.25">
      <c r="A639" s="1" t="s">
        <v>10</v>
      </c>
      <c r="B639" s="22" t="s">
        <v>5</v>
      </c>
      <c r="C639" s="15">
        <v>169368790.61501554</v>
      </c>
      <c r="D639" s="15">
        <v>161282422.08372718</v>
      </c>
      <c r="E639" s="15">
        <v>161353806.92838049</v>
      </c>
      <c r="F639" s="15">
        <v>75831248.279783711</v>
      </c>
      <c r="G639" s="15">
        <v>7828678.0169585524</v>
      </c>
      <c r="H639" s="15">
        <v>186305.66967651714</v>
      </c>
      <c r="I639" s="15">
        <v>8014983.6866350695</v>
      </c>
      <c r="J639" s="23">
        <v>4.7322671771646306E-2</v>
      </c>
      <c r="K639" s="20"/>
    </row>
    <row r="640" spans="1:11" x14ac:dyDescent="0.25">
      <c r="A640" s="1"/>
      <c r="B640" s="22"/>
      <c r="C640" s="15"/>
      <c r="D640" s="15"/>
      <c r="E640" s="15"/>
      <c r="F640" s="15"/>
      <c r="G640" s="15"/>
      <c r="H640" s="15"/>
      <c r="I640" s="15"/>
      <c r="J640" s="23"/>
      <c r="K640" s="20"/>
    </row>
    <row r="641" spans="1:11" x14ac:dyDescent="0.25">
      <c r="A641" s="1"/>
      <c r="B641" s="22"/>
      <c r="C641" s="15"/>
      <c r="D641" s="15"/>
      <c r="E641" s="15"/>
      <c r="F641" s="15"/>
      <c r="G641" s="15"/>
      <c r="H641" s="15"/>
      <c r="I641" s="15"/>
      <c r="J641" s="23"/>
      <c r="K641" s="20"/>
    </row>
    <row r="642" spans="1:11" x14ac:dyDescent="0.25">
      <c r="A642" s="1">
        <v>2046</v>
      </c>
      <c r="B642" s="22" t="s">
        <v>16</v>
      </c>
      <c r="C642" s="15">
        <v>12822593.290181164</v>
      </c>
      <c r="D642" s="15">
        <v>13008999.192339782</v>
      </c>
      <c r="E642" s="15">
        <v>12175017.298208309</v>
      </c>
      <c r="F642" s="15">
        <v>5218879.9022381129</v>
      </c>
      <c r="G642" s="15">
        <v>633471.13935365505</v>
      </c>
      <c r="H642" s="15">
        <v>14104.852619199281</v>
      </c>
      <c r="I642" s="15">
        <v>647575.99197285436</v>
      </c>
      <c r="J642" s="23">
        <v>5.0502731960525675E-2</v>
      </c>
      <c r="K642" s="20"/>
    </row>
    <row r="643" spans="1:11" x14ac:dyDescent="0.25">
      <c r="A643" s="28"/>
      <c r="B643" s="22" t="s">
        <v>17</v>
      </c>
      <c r="C643" s="15">
        <v>11915054.090219671</v>
      </c>
      <c r="D643" s="15">
        <v>11881200.794328885</v>
      </c>
      <c r="E643" s="15">
        <v>11316920.319070956</v>
      </c>
      <c r="F643" s="15">
        <v>4654599.4269801844</v>
      </c>
      <c r="G643" s="15">
        <v>585027.21164947352</v>
      </c>
      <c r="H643" s="15">
        <v>13106.559499241639</v>
      </c>
      <c r="I643" s="15">
        <v>598133.77114871517</v>
      </c>
      <c r="J643" s="23">
        <v>5.0199836829921407E-2</v>
      </c>
      <c r="K643" s="20"/>
    </row>
    <row r="644" spans="1:11" x14ac:dyDescent="0.25">
      <c r="A644" s="28"/>
      <c r="B644" s="22" t="s">
        <v>18</v>
      </c>
      <c r="C644" s="15">
        <v>13012070.548107456</v>
      </c>
      <c r="D644" s="15">
        <v>11840225.307532353</v>
      </c>
      <c r="E644" s="15">
        <v>12370634.498375714</v>
      </c>
      <c r="F644" s="15">
        <v>5185008.617823543</v>
      </c>
      <c r="G644" s="15">
        <v>627122.77212882438</v>
      </c>
      <c r="H644" s="15">
        <v>14313.277602918202</v>
      </c>
      <c r="I644" s="15">
        <v>641436.04973174259</v>
      </c>
      <c r="J644" s="23">
        <v>4.9295463574399109E-2</v>
      </c>
      <c r="K644" s="20"/>
    </row>
    <row r="645" spans="1:11" x14ac:dyDescent="0.25">
      <c r="A645" s="28"/>
      <c r="B645" s="22" t="s">
        <v>19</v>
      </c>
      <c r="C645" s="15">
        <v>13380501.351087946</v>
      </c>
      <c r="D645" s="15">
        <v>12098191.704100784</v>
      </c>
      <c r="E645" s="15">
        <v>12769580.756752023</v>
      </c>
      <c r="F645" s="15">
        <v>5856397.6704747835</v>
      </c>
      <c r="G645" s="15">
        <v>596202.04284972628</v>
      </c>
      <c r="H645" s="15">
        <v>14718.551486196742</v>
      </c>
      <c r="I645" s="15">
        <v>610920.59433592297</v>
      </c>
      <c r="J645" s="23">
        <v>4.5657526448831455E-2</v>
      </c>
      <c r="K645" s="20"/>
    </row>
    <row r="646" spans="1:11" x14ac:dyDescent="0.25">
      <c r="A646" s="28"/>
      <c r="B646" s="22" t="s">
        <v>20</v>
      </c>
      <c r="C646" s="15">
        <v>15084298.672189921</v>
      </c>
      <c r="D646" s="15">
        <v>13562271.334316652</v>
      </c>
      <c r="E646" s="15">
        <v>14426852.510875478</v>
      </c>
      <c r="F646" s="15">
        <v>6720978.8470336087</v>
      </c>
      <c r="G646" s="15">
        <v>640853.43277503387</v>
      </c>
      <c r="H646" s="15">
        <v>16592.728539408916</v>
      </c>
      <c r="I646" s="15">
        <v>657446.16131444275</v>
      </c>
      <c r="J646" s="23">
        <v>4.3584801362130249E-2</v>
      </c>
      <c r="K646" s="20"/>
    </row>
    <row r="647" spans="1:11" x14ac:dyDescent="0.25">
      <c r="A647" s="28"/>
      <c r="B647" s="22" t="s">
        <v>21</v>
      </c>
      <c r="C647" s="15">
        <v>15735400.292826559</v>
      </c>
      <c r="D647" s="15">
        <v>14720883.308435194</v>
      </c>
      <c r="E647" s="15">
        <v>15040135.930804336</v>
      </c>
      <c r="F647" s="15">
        <v>7040231.4694027519</v>
      </c>
      <c r="G647" s="15">
        <v>677955.42170011369</v>
      </c>
      <c r="H647" s="15">
        <v>17308.940322109218</v>
      </c>
      <c r="I647" s="15">
        <v>695264.36202222295</v>
      </c>
      <c r="J647" s="23">
        <v>4.4184726736133904E-2</v>
      </c>
      <c r="K647" s="20"/>
    </row>
    <row r="648" spans="1:11" x14ac:dyDescent="0.25">
      <c r="A648" s="28"/>
      <c r="B648" s="22" t="s">
        <v>22</v>
      </c>
      <c r="C648" s="15">
        <v>16677494.732338421</v>
      </c>
      <c r="D648" s="15">
        <v>15543571.094372133</v>
      </c>
      <c r="E648" s="15">
        <v>15901375.214352731</v>
      </c>
      <c r="F648" s="15">
        <v>7398035.5893833507</v>
      </c>
      <c r="G648" s="15">
        <v>757774.27378011809</v>
      </c>
      <c r="H648" s="15">
        <v>18345.244205572264</v>
      </c>
      <c r="I648" s="15">
        <v>776119.51798569039</v>
      </c>
      <c r="J648" s="23">
        <v>4.6536936778685312E-2</v>
      </c>
      <c r="K648" s="20"/>
    </row>
    <row r="649" spans="1:11" x14ac:dyDescent="0.25">
      <c r="A649" s="28"/>
      <c r="B649" s="22" t="s">
        <v>23</v>
      </c>
      <c r="C649" s="15">
        <v>16962171.384918854</v>
      </c>
      <c r="D649" s="15">
        <v>15729538.513555516</v>
      </c>
      <c r="E649" s="15">
        <v>16129557.793158133</v>
      </c>
      <c r="F649" s="15">
        <v>7798054.8689859686</v>
      </c>
      <c r="G649" s="15">
        <v>813955.20323731028</v>
      </c>
      <c r="H649" s="15">
        <v>18658.38852341074</v>
      </c>
      <c r="I649" s="15">
        <v>832613.59176072106</v>
      </c>
      <c r="J649" s="23">
        <v>4.9086497999955458E-2</v>
      </c>
      <c r="K649" s="20"/>
    </row>
    <row r="650" spans="1:11" x14ac:dyDescent="0.25">
      <c r="A650" s="28"/>
      <c r="B650" s="22" t="s">
        <v>24</v>
      </c>
      <c r="C650" s="15">
        <v>15687354.584476767</v>
      </c>
      <c r="D650" s="15">
        <v>15414307.032048967</v>
      </c>
      <c r="E650" s="15">
        <v>14918879.249154547</v>
      </c>
      <c r="F650" s="15">
        <v>7302627.0860915482</v>
      </c>
      <c r="G650" s="15">
        <v>751219.24527929549</v>
      </c>
      <c r="H650" s="15">
        <v>17256.090042924447</v>
      </c>
      <c r="I650" s="15">
        <v>768475.33532221988</v>
      </c>
      <c r="J650" s="23">
        <v>4.8986929643488483E-2</v>
      </c>
      <c r="K650" s="20"/>
    </row>
    <row r="651" spans="1:11" x14ac:dyDescent="0.25">
      <c r="A651" s="28"/>
      <c r="B651" s="22" t="s">
        <v>25</v>
      </c>
      <c r="C651" s="15">
        <v>14767244.588434882</v>
      </c>
      <c r="D651" s="15">
        <v>14296102.378119795</v>
      </c>
      <c r="E651" s="15">
        <v>14043421.453398317</v>
      </c>
      <c r="F651" s="15">
        <v>7049946.1613700707</v>
      </c>
      <c r="G651" s="15">
        <v>707579.16598928696</v>
      </c>
      <c r="H651" s="15">
        <v>16243.969047278371</v>
      </c>
      <c r="I651" s="15">
        <v>723823.13503656536</v>
      </c>
      <c r="J651" s="23">
        <v>4.9015449747709522E-2</v>
      </c>
      <c r="K651" s="20"/>
    </row>
    <row r="652" spans="1:11" x14ac:dyDescent="0.25">
      <c r="A652" s="28"/>
      <c r="B652" s="22" t="s">
        <v>26</v>
      </c>
      <c r="C652" s="15">
        <v>12495901.505259644</v>
      </c>
      <c r="D652" s="15">
        <v>12617801.499891125</v>
      </c>
      <c r="E652" s="15">
        <v>11951664.117010359</v>
      </c>
      <c r="F652" s="15">
        <v>6383808.7784893066</v>
      </c>
      <c r="G652" s="15">
        <v>530491.89659349993</v>
      </c>
      <c r="H652" s="15">
        <v>13745.491655785609</v>
      </c>
      <c r="I652" s="15">
        <v>544237.38824928552</v>
      </c>
      <c r="J652" s="23">
        <v>4.3553271288206845E-2</v>
      </c>
      <c r="K652" s="20"/>
    </row>
    <row r="653" spans="1:11" x14ac:dyDescent="0.25">
      <c r="A653" s="28"/>
      <c r="B653" s="22" t="s">
        <v>27</v>
      </c>
      <c r="C653" s="15">
        <v>12843243.374922086</v>
      </c>
      <c r="D653" s="15">
        <v>12488275.043344429</v>
      </c>
      <c r="E653" s="15">
        <v>12228970.944275782</v>
      </c>
      <c r="F653" s="15">
        <v>6124504.6794206593</v>
      </c>
      <c r="G653" s="15">
        <v>600144.86293388973</v>
      </c>
      <c r="H653" s="15">
        <v>14127.567712414295</v>
      </c>
      <c r="I653" s="15">
        <v>614272.43064630404</v>
      </c>
      <c r="J653" s="23">
        <v>4.7828450549005544E-2</v>
      </c>
      <c r="K653" s="20"/>
    </row>
    <row r="654" spans="1:11" x14ac:dyDescent="0.25">
      <c r="A654" s="30"/>
      <c r="B654" s="22"/>
      <c r="C654" s="15"/>
      <c r="D654" s="15"/>
      <c r="E654" s="15"/>
      <c r="F654" s="15"/>
      <c r="G654" s="15"/>
      <c r="H654" s="15"/>
      <c r="I654" s="15"/>
      <c r="J654" s="23"/>
      <c r="K654" s="20"/>
    </row>
    <row r="655" spans="1:11" x14ac:dyDescent="0.25">
      <c r="A655" s="1" t="s">
        <v>10</v>
      </c>
      <c r="B655" s="22" t="s">
        <v>5</v>
      </c>
      <c r="C655" s="15">
        <v>171383328.41496339</v>
      </c>
      <c r="D655" s="15">
        <v>163201367.20238563</v>
      </c>
      <c r="E655" s="15">
        <v>163273010.0854367</v>
      </c>
      <c r="F655" s="15">
        <v>76733073.09769389</v>
      </c>
      <c r="G655" s="15">
        <v>7921796.6682702266</v>
      </c>
      <c r="H655" s="15">
        <v>188521.66125645972</v>
      </c>
      <c r="I655" s="15">
        <v>8110318.329526687</v>
      </c>
      <c r="J655" s="23">
        <v>4.7322679542607007E-2</v>
      </c>
      <c r="K655" s="20"/>
    </row>
    <row r="656" spans="1:11" x14ac:dyDescent="0.25">
      <c r="A656" s="1"/>
      <c r="B656" s="22"/>
      <c r="C656" s="15"/>
      <c r="D656" s="15"/>
      <c r="E656" s="15"/>
      <c r="F656" s="15"/>
      <c r="G656" s="15"/>
      <c r="H656" s="15"/>
      <c r="I656" s="15"/>
      <c r="J656" s="23"/>
      <c r="K656" s="20"/>
    </row>
    <row r="657" spans="1:11" x14ac:dyDescent="0.25">
      <c r="A657" s="1"/>
      <c r="B657" s="22"/>
      <c r="C657" s="15"/>
      <c r="D657" s="15"/>
      <c r="E657" s="15"/>
      <c r="F657" s="15"/>
      <c r="G657" s="15"/>
      <c r="H657" s="15"/>
      <c r="I657" s="15"/>
      <c r="J657" s="23"/>
      <c r="K657" s="20"/>
    </row>
    <row r="658" spans="1:11" x14ac:dyDescent="0.25">
      <c r="A658" s="1">
        <v>2047</v>
      </c>
      <c r="B658" s="22" t="s">
        <v>16</v>
      </c>
      <c r="C658" s="15">
        <v>12974349.912711214</v>
      </c>
      <c r="D658" s="15">
        <v>13162968.629246056</v>
      </c>
      <c r="E658" s="15">
        <v>12319109.79670749</v>
      </c>
      <c r="F658" s="15">
        <v>5280645.8468820937</v>
      </c>
      <c r="G658" s="15">
        <v>640968.33109974151</v>
      </c>
      <c r="H658" s="15">
        <v>14271.784903982336</v>
      </c>
      <c r="I658" s="15">
        <v>655240.11600372382</v>
      </c>
      <c r="J658" s="23">
        <v>5.0502731960525647E-2</v>
      </c>
      <c r="K658" s="20"/>
    </row>
    <row r="659" spans="1:11" x14ac:dyDescent="0.25">
      <c r="A659" s="28"/>
      <c r="B659" s="22" t="s">
        <v>17</v>
      </c>
      <c r="C659" s="15">
        <v>12055995.311122533</v>
      </c>
      <c r="D659" s="15">
        <v>12021774.240262236</v>
      </c>
      <c r="E659" s="15">
        <v>11450786.313681884</v>
      </c>
      <c r="F659" s="15">
        <v>4709657.9203017419</v>
      </c>
      <c r="G659" s="15">
        <v>591947.40259841445</v>
      </c>
      <c r="H659" s="15">
        <v>13261.594842234786</v>
      </c>
      <c r="I659" s="15">
        <v>605208.9974406492</v>
      </c>
      <c r="J659" s="23">
        <v>5.0199836829921449E-2</v>
      </c>
      <c r="K659" s="20"/>
    </row>
    <row r="660" spans="1:11" x14ac:dyDescent="0.25">
      <c r="A660" s="28"/>
      <c r="B660" s="22" t="s">
        <v>18</v>
      </c>
      <c r="C660" s="15">
        <v>13166022.447235962</v>
      </c>
      <c r="D660" s="15">
        <v>11980300.305079587</v>
      </c>
      <c r="E660" s="15">
        <v>12516997.26726852</v>
      </c>
      <c r="F660" s="15">
        <v>5246354.8824906759</v>
      </c>
      <c r="G660" s="15">
        <v>634542.55527548294</v>
      </c>
      <c r="H660" s="15">
        <v>14482.62469195956</v>
      </c>
      <c r="I660" s="15">
        <v>649025.17996744253</v>
      </c>
      <c r="J660" s="23">
        <v>4.9295463574399193E-2</v>
      </c>
      <c r="K660" s="20"/>
    </row>
    <row r="661" spans="1:11" x14ac:dyDescent="0.25">
      <c r="A661" s="28"/>
      <c r="B661" s="22" t="s">
        <v>19</v>
      </c>
      <c r="C661" s="15">
        <v>13538854.444028253</v>
      </c>
      <c r="D661" s="15">
        <v>12241352.834672444</v>
      </c>
      <c r="E661" s="15">
        <v>12920703.839163154</v>
      </c>
      <c r="F661" s="15">
        <v>5925705.8869813858</v>
      </c>
      <c r="G661" s="15">
        <v>603257.86497666733</v>
      </c>
      <c r="H661" s="15">
        <v>14892.739888431079</v>
      </c>
      <c r="I661" s="15">
        <v>618150.60486509837</v>
      </c>
      <c r="J661" s="23">
        <v>4.5657526448831393E-2</v>
      </c>
      <c r="K661" s="20"/>
    </row>
    <row r="662" spans="1:11" x14ac:dyDescent="0.25">
      <c r="A662" s="28"/>
      <c r="B662" s="22" t="s">
        <v>20</v>
      </c>
      <c r="C662" s="15">
        <v>15262574.23271982</v>
      </c>
      <c r="D662" s="15">
        <v>13722652.32633961</v>
      </c>
      <c r="E662" s="15">
        <v>14597357.966511957</v>
      </c>
      <c r="F662" s="15">
        <v>6800411.527153735</v>
      </c>
      <c r="G662" s="15">
        <v>648427.4345518708</v>
      </c>
      <c r="H662" s="15">
        <v>16788.831655991802</v>
      </c>
      <c r="I662" s="15">
        <v>665216.26620786265</v>
      </c>
      <c r="J662" s="23">
        <v>4.3584801362130367E-2</v>
      </c>
      <c r="K662" s="20"/>
    </row>
    <row r="663" spans="1:11" x14ac:dyDescent="0.25">
      <c r="A663" s="28"/>
      <c r="B663" s="22" t="s">
        <v>21</v>
      </c>
      <c r="C663" s="15">
        <v>15921161.599449081</v>
      </c>
      <c r="D663" s="15">
        <v>14894757.355025209</v>
      </c>
      <c r="E663" s="15">
        <v>15217689.424855594</v>
      </c>
      <c r="F663" s="15">
        <v>7123343.5969841173</v>
      </c>
      <c r="G663" s="15">
        <v>685958.89683409373</v>
      </c>
      <c r="H663" s="15">
        <v>17513.27775939399</v>
      </c>
      <c r="I663" s="15">
        <v>703472.17459348775</v>
      </c>
      <c r="J663" s="23">
        <v>4.4184726736134002E-2</v>
      </c>
      <c r="K663" s="20"/>
    </row>
    <row r="664" spans="1:11" x14ac:dyDescent="0.25">
      <c r="A664" s="28"/>
      <c r="B664" s="22" t="s">
        <v>22</v>
      </c>
      <c r="C664" s="15">
        <v>16874083.841010876</v>
      </c>
      <c r="D664" s="15">
        <v>15726917.938524593</v>
      </c>
      <c r="E664" s="15">
        <v>16088815.668103518</v>
      </c>
      <c r="F664" s="15">
        <v>7485241.3265630407</v>
      </c>
      <c r="G664" s="15">
        <v>766706.68068224611</v>
      </c>
      <c r="H664" s="15">
        <v>18561.492225111964</v>
      </c>
      <c r="I664" s="15">
        <v>785268.17290735804</v>
      </c>
      <c r="J664" s="23">
        <v>4.6536936778685284E-2</v>
      </c>
      <c r="K664" s="20"/>
    </row>
    <row r="665" spans="1:11" x14ac:dyDescent="0.25">
      <c r="A665" s="28"/>
      <c r="B665" s="22" t="s">
        <v>23</v>
      </c>
      <c r="C665" s="15">
        <v>17162105.146066487</v>
      </c>
      <c r="D665" s="15">
        <v>15914947.993513284</v>
      </c>
      <c r="E665" s="15">
        <v>16319677.50613907</v>
      </c>
      <c r="F665" s="15">
        <v>7889970.8391888272</v>
      </c>
      <c r="G665" s="15">
        <v>823549.32426674385</v>
      </c>
      <c r="H665" s="15">
        <v>18878.315660673135</v>
      </c>
      <c r="I665" s="15">
        <v>842427.63992741704</v>
      </c>
      <c r="J665" s="23">
        <v>4.908649799995541E-2</v>
      </c>
      <c r="K665" s="20"/>
    </row>
    <row r="666" spans="1:11" x14ac:dyDescent="0.25">
      <c r="A666" s="28"/>
      <c r="B666" s="22" t="s">
        <v>24</v>
      </c>
      <c r="C666" s="15">
        <v>15872190.24158174</v>
      </c>
      <c r="D666" s="15">
        <v>15595961.202893376</v>
      </c>
      <c r="E666" s="15">
        <v>15094660.374929311</v>
      </c>
      <c r="F666" s="15">
        <v>7388670.0112247616</v>
      </c>
      <c r="G666" s="15">
        <v>760070.45738668914</v>
      </c>
      <c r="H666" s="15">
        <v>17459.409265739916</v>
      </c>
      <c r="I666" s="15">
        <v>777529.8666524291</v>
      </c>
      <c r="J666" s="23">
        <v>4.8986929643488476E-2</v>
      </c>
      <c r="K666" s="20"/>
    </row>
    <row r="667" spans="1:11" x14ac:dyDescent="0.25">
      <c r="A667" s="28"/>
      <c r="B667" s="22" t="s">
        <v>25</v>
      </c>
      <c r="C667" s="15">
        <v>14941019.716342416</v>
      </c>
      <c r="D667" s="15">
        <v>14464441.770688927</v>
      </c>
      <c r="E667" s="15">
        <v>14208678.915256497</v>
      </c>
      <c r="F667" s="15">
        <v>7132907.1557923313</v>
      </c>
      <c r="G667" s="15">
        <v>715905.6793979425</v>
      </c>
      <c r="H667" s="15">
        <v>16435.121687976658</v>
      </c>
      <c r="I667" s="15">
        <v>732340.80108591914</v>
      </c>
      <c r="J667" s="23">
        <v>4.9015449747709543E-2</v>
      </c>
      <c r="K667" s="20"/>
    </row>
    <row r="668" spans="1:11" x14ac:dyDescent="0.25">
      <c r="A668" s="28"/>
      <c r="B668" s="22" t="s">
        <v>26</v>
      </c>
      <c r="C668" s="15">
        <v>12642823.947101446</v>
      </c>
      <c r="D668" s="15">
        <v>12766227.391088787</v>
      </c>
      <c r="E668" s="15">
        <v>12092187.605884299</v>
      </c>
      <c r="F668" s="15">
        <v>6458867.3705878444</v>
      </c>
      <c r="G668" s="15">
        <v>536729.23487533559</v>
      </c>
      <c r="H668" s="15">
        <v>13907.106341811592</v>
      </c>
      <c r="I668" s="15">
        <v>550636.34121714719</v>
      </c>
      <c r="J668" s="23">
        <v>4.3553271288206831E-2</v>
      </c>
      <c r="K668" s="20"/>
    </row>
    <row r="669" spans="1:11" x14ac:dyDescent="0.25">
      <c r="A669" s="28"/>
      <c r="B669" s="22" t="s">
        <v>27</v>
      </c>
      <c r="C669" s="15">
        <v>12994024.014819691</v>
      </c>
      <c r="D669" s="15">
        <v>12635000.526957728</v>
      </c>
      <c r="E669" s="15">
        <v>12372539.979794297</v>
      </c>
      <c r="F669" s="15">
        <v>6196406.8234244147</v>
      </c>
      <c r="G669" s="15">
        <v>607190.60860909196</v>
      </c>
      <c r="H669" s="15">
        <v>14293.426416301661</v>
      </c>
      <c r="I669" s="15">
        <v>621484.03502539359</v>
      </c>
      <c r="J669" s="23">
        <v>4.7828450549005509E-2</v>
      </c>
      <c r="K669" s="20"/>
    </row>
    <row r="670" spans="1:11" x14ac:dyDescent="0.25">
      <c r="A670" s="30"/>
      <c r="B670" s="22"/>
      <c r="C670" s="15"/>
      <c r="D670" s="15"/>
      <c r="E670" s="15"/>
      <c r="F670" s="15"/>
      <c r="G670" s="15"/>
      <c r="H670" s="15"/>
      <c r="I670" s="15"/>
      <c r="J670" s="23"/>
      <c r="K670" s="20"/>
    </row>
    <row r="671" spans="1:11" x14ac:dyDescent="0.25">
      <c r="A671" s="1" t="s">
        <v>10</v>
      </c>
      <c r="B671" s="22" t="s">
        <v>5</v>
      </c>
      <c r="C671" s="15">
        <v>173405204.85418952</v>
      </c>
      <c r="D671" s="15">
        <v>165127302.51429182</v>
      </c>
      <c r="E671" s="15">
        <v>165199204.6582956</v>
      </c>
      <c r="F671" s="15">
        <v>77638183.187574968</v>
      </c>
      <c r="G671" s="15">
        <v>8015254.4705543201</v>
      </c>
      <c r="H671" s="15">
        <v>190745.72533960847</v>
      </c>
      <c r="I671" s="15">
        <v>8206000.1958939284</v>
      </c>
      <c r="J671" s="23">
        <v>4.7322686783214336E-2</v>
      </c>
      <c r="K671" s="20"/>
    </row>
    <row r="672" spans="1:11" x14ac:dyDescent="0.25">
      <c r="A672" s="1"/>
      <c r="B672" s="22"/>
      <c r="C672" s="15"/>
      <c r="D672" s="15"/>
      <c r="E672" s="15"/>
      <c r="F672" s="15"/>
      <c r="G672" s="15"/>
      <c r="H672" s="15"/>
      <c r="I672" s="15"/>
      <c r="J672" s="23"/>
      <c r="K672" s="20"/>
    </row>
    <row r="673" spans="1:11" x14ac:dyDescent="0.25">
      <c r="A673" s="1"/>
      <c r="B673" s="22"/>
      <c r="C673" s="15"/>
      <c r="D673" s="15"/>
      <c r="E673" s="15"/>
      <c r="F673" s="15"/>
      <c r="G673" s="15"/>
      <c r="H673" s="15"/>
      <c r="I673" s="15"/>
      <c r="J673" s="23"/>
      <c r="K673" s="20"/>
    </row>
    <row r="674" spans="1:11" x14ac:dyDescent="0.25">
      <c r="A674" s="1">
        <v>2048</v>
      </c>
      <c r="B674" s="22" t="s">
        <v>16</v>
      </c>
      <c r="C674" s="15">
        <v>13126654.053912161</v>
      </c>
      <c r="D674" s="15">
        <v>13317494.350882918</v>
      </c>
      <c r="E674" s="15">
        <v>12463722.162688887</v>
      </c>
      <c r="F674" s="15">
        <v>5342634.6352303848</v>
      </c>
      <c r="G674" s="15">
        <v>648492.57176397077</v>
      </c>
      <c r="H674" s="15">
        <v>14439.319459303379</v>
      </c>
      <c r="I674" s="15">
        <v>662931.89122327417</v>
      </c>
      <c r="J674" s="23">
        <v>5.0502731960525717E-2</v>
      </c>
      <c r="K674" s="20"/>
    </row>
    <row r="675" spans="1:11" x14ac:dyDescent="0.25">
      <c r="A675" s="28"/>
      <c r="B675" s="22" t="s">
        <v>17</v>
      </c>
      <c r="C675" s="15">
        <v>12197448.392723633</v>
      </c>
      <c r="D675" s="15">
        <v>12162856.73759966</v>
      </c>
      <c r="E675" s="15">
        <v>11585138.473667519</v>
      </c>
      <c r="F675" s="15">
        <v>4764916.3712982424</v>
      </c>
      <c r="G675" s="15">
        <v>598892.72582411778</v>
      </c>
      <c r="H675" s="15">
        <v>13417.193231995998</v>
      </c>
      <c r="I675" s="15">
        <v>612309.91905611381</v>
      </c>
      <c r="J675" s="23">
        <v>5.0199836829921435E-2</v>
      </c>
      <c r="K675" s="20"/>
    </row>
    <row r="676" spans="1:11" x14ac:dyDescent="0.25">
      <c r="A676" s="28"/>
      <c r="B676" s="22" t="s">
        <v>18</v>
      </c>
      <c r="C676" s="15">
        <v>13320541.16851954</v>
      </c>
      <c r="D676" s="15">
        <v>12120888.275200665</v>
      </c>
      <c r="E676" s="15">
        <v>12663898.916555502</v>
      </c>
      <c r="F676" s="15">
        <v>5307927.012653078</v>
      </c>
      <c r="G676" s="15">
        <v>641989.65667866671</v>
      </c>
      <c r="H676" s="15">
        <v>14652.595285371495</v>
      </c>
      <c r="I676" s="15">
        <v>656642.25196403824</v>
      </c>
      <c r="J676" s="23">
        <v>4.9295463574399075E-2</v>
      </c>
      <c r="K676" s="20"/>
    </row>
    <row r="677" spans="1:11" x14ac:dyDescent="0.25">
      <c r="A677" s="28"/>
      <c r="B677" s="22" t="s">
        <v>19</v>
      </c>
      <c r="C677" s="15">
        <v>13697796.683440797</v>
      </c>
      <c r="D677" s="15">
        <v>12385044.219739486</v>
      </c>
      <c r="E677" s="15">
        <v>13072389.169075884</v>
      </c>
      <c r="F677" s="15">
        <v>5995271.9619894782</v>
      </c>
      <c r="G677" s="15">
        <v>610339.93801312824</v>
      </c>
      <c r="H677" s="15">
        <v>15067.576351784877</v>
      </c>
      <c r="I677" s="15">
        <v>625407.51436491311</v>
      </c>
      <c r="J677" s="23">
        <v>4.5657526448831393E-2</v>
      </c>
      <c r="K677" s="20"/>
    </row>
    <row r="678" spans="1:11" x14ac:dyDescent="0.25">
      <c r="A678" s="28"/>
      <c r="B678" s="22" t="s">
        <v>20</v>
      </c>
      <c r="C678" s="15">
        <v>15441503.047567831</v>
      </c>
      <c r="D678" s="15">
        <v>13883624.894417331</v>
      </c>
      <c r="E678" s="15">
        <v>14768488.204506857</v>
      </c>
      <c r="F678" s="15">
        <v>6880135.2720790058</v>
      </c>
      <c r="G678" s="15">
        <v>656029.18970864941</v>
      </c>
      <c r="H678" s="15">
        <v>16985.653352324614</v>
      </c>
      <c r="I678" s="15">
        <v>673014.84306097403</v>
      </c>
      <c r="J678" s="23">
        <v>4.3584801362130325E-2</v>
      </c>
      <c r="K678" s="20"/>
    </row>
    <row r="679" spans="1:11" x14ac:dyDescent="0.25">
      <c r="A679" s="28"/>
      <c r="B679" s="22" t="s">
        <v>21</v>
      </c>
      <c r="C679" s="15">
        <v>16107602.193512857</v>
      </c>
      <c r="D679" s="15">
        <v>15069267.817319034</v>
      </c>
      <c r="E679" s="15">
        <v>15395892.19221814</v>
      </c>
      <c r="F679" s="15">
        <v>7206759.6469781119</v>
      </c>
      <c r="G679" s="15">
        <v>693991.63888185308</v>
      </c>
      <c r="H679" s="15">
        <v>17718.362412864142</v>
      </c>
      <c r="I679" s="15">
        <v>711710.00129471719</v>
      </c>
      <c r="J679" s="23">
        <v>4.4184726736133939E-2</v>
      </c>
      <c r="K679" s="20"/>
    </row>
    <row r="680" spans="1:11" x14ac:dyDescent="0.25">
      <c r="A680" s="28"/>
      <c r="B680" s="22" t="s">
        <v>22</v>
      </c>
      <c r="C680" s="15">
        <v>17071380.566662408</v>
      </c>
      <c r="D680" s="15">
        <v>15910929.497138735</v>
      </c>
      <c r="E680" s="15">
        <v>16276930.808506763</v>
      </c>
      <c r="F680" s="15">
        <v>7572760.9583461406</v>
      </c>
      <c r="G680" s="15">
        <v>775671.23953231715</v>
      </c>
      <c r="H680" s="15">
        <v>18778.518623328651</v>
      </c>
      <c r="I680" s="15">
        <v>794449.7581556458</v>
      </c>
      <c r="J680" s="23">
        <v>4.6536936778685326E-2</v>
      </c>
      <c r="K680" s="20"/>
    </row>
    <row r="681" spans="1:11" x14ac:dyDescent="0.25">
      <c r="A681" s="28"/>
      <c r="B681" s="22" t="s">
        <v>23</v>
      </c>
      <c r="C681" s="15">
        <v>17362763.628927629</v>
      </c>
      <c r="D681" s="15">
        <v>16101027.337893318</v>
      </c>
      <c r="E681" s="15">
        <v>16510486.366782574</v>
      </c>
      <c r="F681" s="15">
        <v>7982219.9872353971</v>
      </c>
      <c r="G681" s="15">
        <v>833178.22215323511</v>
      </c>
      <c r="H681" s="15">
        <v>19099.039991820395</v>
      </c>
      <c r="I681" s="15">
        <v>852277.26214505546</v>
      </c>
      <c r="J681" s="23">
        <v>4.9086497999955458E-2</v>
      </c>
      <c r="K681" s="20"/>
    </row>
    <row r="682" spans="1:11" x14ac:dyDescent="0.25">
      <c r="A682" s="28"/>
      <c r="B682" s="22" t="s">
        <v>24</v>
      </c>
      <c r="C682" s="15">
        <v>16057701.56938269</v>
      </c>
      <c r="D682" s="15">
        <v>15778276.591492372</v>
      </c>
      <c r="E682" s="15">
        <v>15271084.072367206</v>
      </c>
      <c r="F682" s="15">
        <v>7475027.4681102317</v>
      </c>
      <c r="G682" s="15">
        <v>768954.02528916276</v>
      </c>
      <c r="H682" s="15">
        <v>17663.47172632096</v>
      </c>
      <c r="I682" s="15">
        <v>786617.49701548368</v>
      </c>
      <c r="J682" s="23">
        <v>4.8986929643488435E-2</v>
      </c>
      <c r="K682" s="20"/>
    </row>
    <row r="683" spans="1:11" x14ac:dyDescent="0.25">
      <c r="A683" s="28"/>
      <c r="B683" s="22" t="s">
        <v>25</v>
      </c>
      <c r="C683" s="15">
        <v>15115427.328877058</v>
      </c>
      <c r="D683" s="15">
        <v>14633395.227234203</v>
      </c>
      <c r="E683" s="15">
        <v>14374537.860223329</v>
      </c>
      <c r="F683" s="15">
        <v>7216170.101099357</v>
      </c>
      <c r="G683" s="15">
        <v>724262.49859196437</v>
      </c>
      <c r="H683" s="15">
        <v>16626.970061764765</v>
      </c>
      <c r="I683" s="15">
        <v>740889.46865372919</v>
      </c>
      <c r="J683" s="23">
        <v>4.9015449747709564E-2</v>
      </c>
      <c r="K683" s="20"/>
    </row>
    <row r="684" spans="1:11" x14ac:dyDescent="0.25">
      <c r="A684" s="28"/>
      <c r="B684" s="22" t="s">
        <v>26</v>
      </c>
      <c r="C684" s="15">
        <v>12790285.749198707</v>
      </c>
      <c r="D684" s="15">
        <v>12915195.558359155</v>
      </c>
      <c r="E684" s="15">
        <v>12233226.96411017</v>
      </c>
      <c r="F684" s="15">
        <v>6534201.5068503711</v>
      </c>
      <c r="G684" s="15">
        <v>542989.47076441871</v>
      </c>
      <c r="H684" s="15">
        <v>14069.314324118579</v>
      </c>
      <c r="I684" s="15">
        <v>557058.78508853726</v>
      </c>
      <c r="J684" s="23">
        <v>4.3553271288206852E-2</v>
      </c>
      <c r="K684" s="20"/>
    </row>
    <row r="685" spans="1:11" x14ac:dyDescent="0.25">
      <c r="A685" s="28"/>
      <c r="B685" s="22" t="s">
        <v>27</v>
      </c>
      <c r="C685" s="15">
        <v>13145350.919774126</v>
      </c>
      <c r="D685" s="15">
        <v>12782261.197608214</v>
      </c>
      <c r="E685" s="15">
        <v>12516629.153358385</v>
      </c>
      <c r="F685" s="15">
        <v>6268569.4626005413</v>
      </c>
      <c r="G685" s="15">
        <v>614261.88040398981</v>
      </c>
      <c r="H685" s="15">
        <v>14459.88601175154</v>
      </c>
      <c r="I685" s="15">
        <v>628721.76641574129</v>
      </c>
      <c r="J685" s="23">
        <v>4.7828450549005537E-2</v>
      </c>
      <c r="K685" s="20"/>
    </row>
    <row r="686" spans="1:11" x14ac:dyDescent="0.25">
      <c r="A686" s="30"/>
      <c r="B686" s="22"/>
      <c r="C686" s="15"/>
      <c r="D686" s="15"/>
      <c r="E686" s="15"/>
      <c r="F686" s="15"/>
      <c r="G686" s="15"/>
      <c r="H686" s="15"/>
      <c r="I686" s="15"/>
      <c r="J686" s="23"/>
      <c r="K686" s="20"/>
    </row>
    <row r="687" spans="1:11" x14ac:dyDescent="0.25">
      <c r="A687" s="1" t="s">
        <v>10</v>
      </c>
      <c r="B687" s="22" t="s">
        <v>5</v>
      </c>
      <c r="C687" s="15">
        <v>175434455.30249941</v>
      </c>
      <c r="D687" s="15">
        <v>167060261.70488507</v>
      </c>
      <c r="E687" s="15">
        <v>167132424.3440612</v>
      </c>
      <c r="F687" s="15">
        <v>78546594.384470344</v>
      </c>
      <c r="G687" s="15">
        <v>8109053.0576054743</v>
      </c>
      <c r="H687" s="15">
        <v>192977.90083274938</v>
      </c>
      <c r="I687" s="15">
        <v>8302030.9584382232</v>
      </c>
      <c r="J687" s="23">
        <v>4.7322693504666093E-2</v>
      </c>
      <c r="K687" s="20"/>
    </row>
    <row r="688" spans="1:11" x14ac:dyDescent="0.25">
      <c r="A688" s="1"/>
      <c r="B688" s="22"/>
      <c r="C688" s="15"/>
      <c r="D688" s="15"/>
      <c r="E688" s="15"/>
      <c r="F688" s="15"/>
      <c r="G688" s="15"/>
      <c r="H688" s="15"/>
      <c r="I688" s="15"/>
      <c r="J688" s="23"/>
      <c r="K688" s="20"/>
    </row>
    <row r="689" spans="1:11" x14ac:dyDescent="0.25">
      <c r="A689" s="1"/>
      <c r="B689" s="22"/>
      <c r="C689" s="15"/>
      <c r="D689" s="15"/>
      <c r="E689" s="15"/>
      <c r="F689" s="15"/>
      <c r="G689" s="15"/>
      <c r="H689" s="15"/>
      <c r="I689" s="15"/>
      <c r="J689" s="23"/>
      <c r="K689" s="20"/>
    </row>
    <row r="690" spans="1:11" x14ac:dyDescent="0.25">
      <c r="A690" s="1">
        <v>2049</v>
      </c>
      <c r="B690" s="22" t="s">
        <v>16</v>
      </c>
      <c r="C690" s="15">
        <v>13279508.299502466</v>
      </c>
      <c r="D690" s="15">
        <v>13472578.994198233</v>
      </c>
      <c r="E690" s="15">
        <v>12608856.851285117</v>
      </c>
      <c r="F690" s="15">
        <v>5404847.3196874261</v>
      </c>
      <c r="G690" s="15">
        <v>656043.98908789642</v>
      </c>
      <c r="H690" s="15">
        <v>14607.459129452713</v>
      </c>
      <c r="I690" s="15">
        <v>670651.44821734913</v>
      </c>
      <c r="J690" s="23">
        <v>5.0502731960525675E-2</v>
      </c>
      <c r="K690" s="20"/>
    </row>
    <row r="691" spans="1:11" x14ac:dyDescent="0.25">
      <c r="A691" s="28"/>
      <c r="B691" s="22" t="s">
        <v>17</v>
      </c>
      <c r="C691" s="15">
        <v>12339415.796954777</v>
      </c>
      <c r="D691" s="15">
        <v>12304450.715338571</v>
      </c>
      <c r="E691" s="15">
        <v>11719979.137371093</v>
      </c>
      <c r="F691" s="15">
        <v>4820375.7417199481</v>
      </c>
      <c r="G691" s="15">
        <v>605863.30220703385</v>
      </c>
      <c r="H691" s="15">
        <v>13573.357376650256</v>
      </c>
      <c r="I691" s="15">
        <v>619436.65958368406</v>
      </c>
      <c r="J691" s="23">
        <v>5.0199836829921379E-2</v>
      </c>
      <c r="K691" s="20"/>
    </row>
    <row r="692" spans="1:11" x14ac:dyDescent="0.25">
      <c r="A692" s="28"/>
      <c r="B692" s="22" t="s">
        <v>18</v>
      </c>
      <c r="C692" s="15">
        <v>13475629.533254927</v>
      </c>
      <c r="D692" s="15">
        <v>12261991.737644084</v>
      </c>
      <c r="E692" s="15">
        <v>12811342.128456261</v>
      </c>
      <c r="F692" s="15">
        <v>5369726.1325321272</v>
      </c>
      <c r="G692" s="15">
        <v>649464.21231208555</v>
      </c>
      <c r="H692" s="15">
        <v>14823.192486580421</v>
      </c>
      <c r="I692" s="15">
        <v>664287.40479866602</v>
      </c>
      <c r="J692" s="23">
        <v>4.9295463574399179E-2</v>
      </c>
      <c r="K692" s="20"/>
    </row>
    <row r="693" spans="1:11" x14ac:dyDescent="0.25">
      <c r="A693" s="28"/>
      <c r="B693" s="22" t="s">
        <v>19</v>
      </c>
      <c r="C693" s="15">
        <v>13857331.07888723</v>
      </c>
      <c r="D693" s="15">
        <v>12529268.538446382</v>
      </c>
      <c r="E693" s="15">
        <v>13224639.618642721</v>
      </c>
      <c r="F693" s="15">
        <v>6065097.2127284668</v>
      </c>
      <c r="G693" s="15">
        <v>617448.39605773252</v>
      </c>
      <c r="H693" s="15">
        <v>15243.064186775953</v>
      </c>
      <c r="I693" s="15">
        <v>632691.46024450846</v>
      </c>
      <c r="J693" s="23">
        <v>4.5657526448831504E-2</v>
      </c>
      <c r="K693" s="20"/>
    </row>
    <row r="694" spans="1:11" x14ac:dyDescent="0.25">
      <c r="A694" s="28"/>
      <c r="B694" s="22" t="s">
        <v>20</v>
      </c>
      <c r="C694" s="15">
        <v>15621088.305710675</v>
      </c>
      <c r="D694" s="15">
        <v>14045191.984880593</v>
      </c>
      <c r="E694" s="15">
        <v>14940246.274845978</v>
      </c>
      <c r="F694" s="15">
        <v>6960151.5026938496</v>
      </c>
      <c r="G694" s="15">
        <v>663658.83372841519</v>
      </c>
      <c r="H694" s="15">
        <v>17183.197136281742</v>
      </c>
      <c r="I694" s="15">
        <v>680842.03086469695</v>
      </c>
      <c r="J694" s="23">
        <v>4.3584801362130339E-2</v>
      </c>
      <c r="K694" s="20"/>
    </row>
    <row r="695" spans="1:11" x14ac:dyDescent="0.25">
      <c r="A695" s="28"/>
      <c r="B695" s="22" t="s">
        <v>21</v>
      </c>
      <c r="C695" s="15">
        <v>16294725.379901875</v>
      </c>
      <c r="D695" s="15">
        <v>15244417.796409767</v>
      </c>
      <c r="E695" s="15">
        <v>15574747.391750565</v>
      </c>
      <c r="F695" s="15">
        <v>7290481.0980346473</v>
      </c>
      <c r="G695" s="15">
        <v>702053.790233418</v>
      </c>
      <c r="H695" s="15">
        <v>17924.197917892063</v>
      </c>
      <c r="I695" s="15">
        <v>719977.98815131001</v>
      </c>
      <c r="J695" s="23">
        <v>4.4184726736133904E-2</v>
      </c>
      <c r="K695" s="20"/>
    </row>
    <row r="696" spans="1:11" x14ac:dyDescent="0.25">
      <c r="A696" s="28"/>
      <c r="B696" s="22" t="s">
        <v>22</v>
      </c>
      <c r="C696" s="15">
        <v>17269388.18806174</v>
      </c>
      <c r="D696" s="15">
        <v>16095608.920607401</v>
      </c>
      <c r="E696" s="15">
        <v>16465723.761747336</v>
      </c>
      <c r="F696" s="15">
        <v>7660595.9391745832</v>
      </c>
      <c r="G696" s="15">
        <v>784668.09930753626</v>
      </c>
      <c r="H696" s="15">
        <v>18996.327006867916</v>
      </c>
      <c r="I696" s="15">
        <v>803664.42631440423</v>
      </c>
      <c r="J696" s="23">
        <v>4.6536936778685319E-2</v>
      </c>
      <c r="K696" s="20"/>
    </row>
    <row r="697" spans="1:11" x14ac:dyDescent="0.25">
      <c r="A697" s="28"/>
      <c r="B697" s="22" t="s">
        <v>23</v>
      </c>
      <c r="C697" s="15">
        <v>17564150.265786797</v>
      </c>
      <c r="D697" s="15">
        <v>16287779.687011834</v>
      </c>
      <c r="E697" s="15">
        <v>16701987.638894336</v>
      </c>
      <c r="F697" s="15">
        <v>8074803.8910570862</v>
      </c>
      <c r="G697" s="15">
        <v>842842.06160009501</v>
      </c>
      <c r="H697" s="15">
        <v>19320.565292365478</v>
      </c>
      <c r="I697" s="15">
        <v>862162.62689246051</v>
      </c>
      <c r="J697" s="23">
        <v>4.9086497999955445E-2</v>
      </c>
      <c r="K697" s="20"/>
    </row>
    <row r="698" spans="1:11" x14ac:dyDescent="0.25">
      <c r="A698" s="28"/>
      <c r="B698" s="22" t="s">
        <v>24</v>
      </c>
      <c r="C698" s="15">
        <v>16243891.857763881</v>
      </c>
      <c r="D698" s="15">
        <v>15961256.373024879</v>
      </c>
      <c r="E698" s="15">
        <v>15448153.470191168</v>
      </c>
      <c r="F698" s="15">
        <v>7561700.9882233758</v>
      </c>
      <c r="G698" s="15">
        <v>777870.10652917298</v>
      </c>
      <c r="H698" s="15">
        <v>17868.281043540272</v>
      </c>
      <c r="I698" s="15">
        <v>795738.3875727132</v>
      </c>
      <c r="J698" s="23">
        <v>4.8986929643488393E-2</v>
      </c>
      <c r="K698" s="20"/>
    </row>
    <row r="699" spans="1:11" x14ac:dyDescent="0.25">
      <c r="A699" s="28"/>
      <c r="B699" s="22" t="s">
        <v>25</v>
      </c>
      <c r="C699" s="15">
        <v>15290470.470453547</v>
      </c>
      <c r="D699" s="15">
        <v>14802965.721005715</v>
      </c>
      <c r="E699" s="15">
        <v>14541001.183490194</v>
      </c>
      <c r="F699" s="15">
        <v>7299736.4507078528</v>
      </c>
      <c r="G699" s="15">
        <v>732649.76944585401</v>
      </c>
      <c r="H699" s="15">
        <v>16819.517517498902</v>
      </c>
      <c r="I699" s="15">
        <v>749469.28696335293</v>
      </c>
      <c r="J699" s="23">
        <v>4.901544974770957E-2</v>
      </c>
      <c r="K699" s="20"/>
    </row>
    <row r="700" spans="1:11" x14ac:dyDescent="0.25">
      <c r="A700" s="28"/>
      <c r="B700" s="22" t="s">
        <v>26</v>
      </c>
      <c r="C700" s="15">
        <v>12938289.59293876</v>
      </c>
      <c r="D700" s="15">
        <v>13064708.649876816</v>
      </c>
      <c r="E700" s="15">
        <v>12374784.756292116</v>
      </c>
      <c r="F700" s="15">
        <v>6609812.5571231525</v>
      </c>
      <c r="G700" s="15">
        <v>549272.71809441177</v>
      </c>
      <c r="H700" s="15">
        <v>14232.118552232638</v>
      </c>
      <c r="I700" s="15">
        <v>563504.8366466444</v>
      </c>
      <c r="J700" s="23">
        <v>4.3553271288206789E-2</v>
      </c>
      <c r="K700" s="20"/>
    </row>
    <row r="701" spans="1:11" x14ac:dyDescent="0.25">
      <c r="A701" s="28"/>
      <c r="B701" s="22" t="s">
        <v>27</v>
      </c>
      <c r="C701" s="15">
        <v>13297226.702772582</v>
      </c>
      <c r="D701" s="15">
        <v>12930059.667109758</v>
      </c>
      <c r="E701" s="15">
        <v>12661240.952980107</v>
      </c>
      <c r="F701" s="15">
        <v>6340993.8429935006</v>
      </c>
      <c r="G701" s="15">
        <v>621358.80041942536</v>
      </c>
      <c r="H701" s="15">
        <v>14626.949373049842</v>
      </c>
      <c r="I701" s="15">
        <v>635985.74979247525</v>
      </c>
      <c r="J701" s="23">
        <v>4.7828450549005599E-2</v>
      </c>
      <c r="K701" s="20"/>
    </row>
    <row r="702" spans="1:11" x14ac:dyDescent="0.25">
      <c r="A702" s="30"/>
      <c r="B702" s="22"/>
      <c r="C702" s="15"/>
      <c r="D702" s="15"/>
      <c r="E702" s="15"/>
      <c r="F702" s="15"/>
      <c r="G702" s="15"/>
      <c r="H702" s="15"/>
      <c r="I702" s="15"/>
      <c r="J702" s="23"/>
      <c r="K702" s="20"/>
    </row>
    <row r="703" spans="1:11" x14ac:dyDescent="0.25">
      <c r="A703" s="1" t="s">
        <v>10</v>
      </c>
      <c r="B703" s="22" t="s">
        <v>5</v>
      </c>
      <c r="C703" s="15">
        <v>177471115.47198927</v>
      </c>
      <c r="D703" s="15">
        <v>169000278.78555402</v>
      </c>
      <c r="E703" s="15">
        <v>169072703.16594696</v>
      </c>
      <c r="F703" s="15">
        <v>79458322.67667602</v>
      </c>
      <c r="G703" s="15">
        <v>8203194.0790230762</v>
      </c>
      <c r="H703" s="15">
        <v>195218.22701918817</v>
      </c>
      <c r="I703" s="15">
        <v>8398412.3060422651</v>
      </c>
      <c r="J703" s="23">
        <v>4.7322699717677767E-2</v>
      </c>
      <c r="K703" s="20"/>
    </row>
    <row r="704" spans="1:11" x14ac:dyDescent="0.25">
      <c r="A704" s="1"/>
      <c r="B704" s="22"/>
      <c r="C704" s="15"/>
      <c r="D704" s="15"/>
      <c r="E704" s="15"/>
      <c r="F704" s="15"/>
      <c r="G704" s="15"/>
      <c r="H704" s="15"/>
      <c r="I704" s="15"/>
      <c r="J704" s="23"/>
      <c r="K704" s="20"/>
    </row>
    <row r="705" spans="1:11" x14ac:dyDescent="0.25">
      <c r="A705" s="1"/>
      <c r="B705" s="22"/>
      <c r="C705" s="15"/>
      <c r="D705" s="15"/>
      <c r="E705" s="15"/>
      <c r="F705" s="15"/>
      <c r="G705" s="15"/>
      <c r="H705" s="15"/>
      <c r="I705" s="15"/>
      <c r="J705" s="23"/>
      <c r="K705" s="20"/>
    </row>
    <row r="706" spans="1:11" x14ac:dyDescent="0.25">
      <c r="A706" s="1">
        <v>2050</v>
      </c>
      <c r="B706" s="22" t="s">
        <v>16</v>
      </c>
      <c r="C706" s="15">
        <v>13432915.259808868</v>
      </c>
      <c r="D706" s="15">
        <v>13628225.221314397</v>
      </c>
      <c r="E706" s="15">
        <v>12754516.340994285</v>
      </c>
      <c r="F706" s="15">
        <v>5467284.9626733884</v>
      </c>
      <c r="G706" s="15">
        <v>663622.71202879294</v>
      </c>
      <c r="H706" s="15">
        <v>14776.206785789756</v>
      </c>
      <c r="I706" s="15">
        <v>678398.91881458275</v>
      </c>
      <c r="J706" s="23">
        <v>5.0502731960525703E-2</v>
      </c>
      <c r="K706" s="20"/>
    </row>
    <row r="707" spans="1:11" x14ac:dyDescent="0.25">
      <c r="A707" s="28"/>
      <c r="B707" s="22" t="s">
        <v>17</v>
      </c>
      <c r="C707" s="15">
        <v>12481900.009535335</v>
      </c>
      <c r="D707" s="15">
        <v>12446558.625792958</v>
      </c>
      <c r="E707" s="15">
        <v>11855310.665729266</v>
      </c>
      <c r="F707" s="15">
        <v>4876037.0026096972</v>
      </c>
      <c r="G707" s="15">
        <v>612859.25379558047</v>
      </c>
      <c r="H707" s="15">
        <v>13730.09001048887</v>
      </c>
      <c r="I707" s="15">
        <v>626589.34380606934</v>
      </c>
      <c r="J707" s="23">
        <v>5.019983682992149E-2</v>
      </c>
      <c r="K707" s="20"/>
    </row>
    <row r="708" spans="1:11" x14ac:dyDescent="0.25">
      <c r="A708" s="28"/>
      <c r="B708" s="22" t="s">
        <v>18</v>
      </c>
      <c r="C708" s="15">
        <v>13631290.390745603</v>
      </c>
      <c r="D708" s="15">
        <v>12403613.236917002</v>
      </c>
      <c r="E708" s="15">
        <v>12959329.611816546</v>
      </c>
      <c r="F708" s="15">
        <v>5431753.3775092419</v>
      </c>
      <c r="G708" s="15">
        <v>656966.35949923645</v>
      </c>
      <c r="H708" s="15">
        <v>14994.419429820164</v>
      </c>
      <c r="I708" s="15">
        <v>671960.7789290566</v>
      </c>
      <c r="J708" s="23">
        <v>4.9295463574399123E-2</v>
      </c>
      <c r="K708" s="20"/>
    </row>
    <row r="709" spans="1:11" x14ac:dyDescent="0.25">
      <c r="A709" s="28"/>
      <c r="B709" s="22" t="s">
        <v>19</v>
      </c>
      <c r="C709" s="15">
        <v>14017460.670390962</v>
      </c>
      <c r="D709" s="15">
        <v>12674028.496836066</v>
      </c>
      <c r="E709" s="15">
        <v>13377458.089087132</v>
      </c>
      <c r="F709" s="15">
        <v>6135182.9697603052</v>
      </c>
      <c r="G709" s="15">
        <v>624583.37456639926</v>
      </c>
      <c r="H709" s="15">
        <v>15419.206737430059</v>
      </c>
      <c r="I709" s="15">
        <v>640002.58130382933</v>
      </c>
      <c r="J709" s="23">
        <v>4.5657526448831406E-2</v>
      </c>
      <c r="K709" s="20"/>
    </row>
    <row r="710" spans="1:11" x14ac:dyDescent="0.25">
      <c r="A710" s="28"/>
      <c r="B710" s="22" t="s">
        <v>20</v>
      </c>
      <c r="C710" s="15">
        <v>15801333.227307899</v>
      </c>
      <c r="D710" s="15">
        <v>14207356.573322609</v>
      </c>
      <c r="E710" s="15">
        <v>15112635.257338855</v>
      </c>
      <c r="F710" s="15">
        <v>7040461.6537765516</v>
      </c>
      <c r="G710" s="15">
        <v>671316.50341900485</v>
      </c>
      <c r="H710" s="15">
        <v>17381.466550038691</v>
      </c>
      <c r="I710" s="15">
        <v>688697.96996904351</v>
      </c>
      <c r="J710" s="23">
        <v>4.3584801362130263E-2</v>
      </c>
      <c r="K710" s="20"/>
    </row>
    <row r="711" spans="1:11" x14ac:dyDescent="0.25">
      <c r="A711" s="28"/>
      <c r="B711" s="22" t="s">
        <v>21</v>
      </c>
      <c r="C711" s="15">
        <v>16482534.495730307</v>
      </c>
      <c r="D711" s="15">
        <v>15420210.423670257</v>
      </c>
      <c r="E711" s="15">
        <v>15754258.213117562</v>
      </c>
      <c r="F711" s="15">
        <v>7374509.4432238583</v>
      </c>
      <c r="G711" s="15">
        <v>710145.49466744135</v>
      </c>
      <c r="H711" s="15">
        <v>18130.787945303338</v>
      </c>
      <c r="I711" s="15">
        <v>728276.28261274472</v>
      </c>
      <c r="J711" s="23">
        <v>4.4184726736133932E-2</v>
      </c>
      <c r="K711" s="20"/>
    </row>
    <row r="712" spans="1:11" x14ac:dyDescent="0.25">
      <c r="A712" s="28"/>
      <c r="B712" s="22" t="s">
        <v>22</v>
      </c>
      <c r="C712" s="15">
        <v>17468110.014680237</v>
      </c>
      <c r="D712" s="15">
        <v>16280959.38939799</v>
      </c>
      <c r="E712" s="15">
        <v>16655197.683283942</v>
      </c>
      <c r="F712" s="15">
        <v>7748747.7371098101</v>
      </c>
      <c r="G712" s="15">
        <v>793697.41038014647</v>
      </c>
      <c r="H712" s="15">
        <v>19214.921016148262</v>
      </c>
      <c r="I712" s="15">
        <v>812912.33139629476</v>
      </c>
      <c r="J712" s="23">
        <v>4.653693677868536E-2</v>
      </c>
      <c r="K712" s="20"/>
    </row>
    <row r="713" spans="1:11" x14ac:dyDescent="0.25">
      <c r="A713" s="28"/>
      <c r="B713" s="22" t="s">
        <v>23</v>
      </c>
      <c r="C713" s="15">
        <v>17766268.521674726</v>
      </c>
      <c r="D713" s="15">
        <v>16475208.210888885</v>
      </c>
      <c r="E713" s="15">
        <v>16894184.617418867</v>
      </c>
      <c r="F713" s="15">
        <v>8167724.1436397927</v>
      </c>
      <c r="G713" s="15">
        <v>852541.00888201734</v>
      </c>
      <c r="H713" s="15">
        <v>19542.895373842199</v>
      </c>
      <c r="I713" s="15">
        <v>872083.90425585955</v>
      </c>
      <c r="J713" s="23">
        <v>4.9086497999955542E-2</v>
      </c>
      <c r="K713" s="20"/>
    </row>
    <row r="714" spans="1:11" x14ac:dyDescent="0.25">
      <c r="A714" s="28"/>
      <c r="B714" s="22" t="s">
        <v>24</v>
      </c>
      <c r="C714" s="15">
        <v>16430764.428714886</v>
      </c>
      <c r="D714" s="15">
        <v>16144903.75331152</v>
      </c>
      <c r="E714" s="15">
        <v>15625871.727656698</v>
      </c>
      <c r="F714" s="15">
        <v>7648692.117984971</v>
      </c>
      <c r="G714" s="15">
        <v>786818.86018660211</v>
      </c>
      <c r="H714" s="15">
        <v>18073.840871586377</v>
      </c>
      <c r="I714" s="15">
        <v>804892.70105818845</v>
      </c>
      <c r="J714" s="23">
        <v>4.8986929643488428E-2</v>
      </c>
      <c r="K714" s="20"/>
    </row>
    <row r="715" spans="1:11" x14ac:dyDescent="0.25">
      <c r="A715" s="28"/>
      <c r="B715" s="22" t="s">
        <v>25</v>
      </c>
      <c r="C715" s="15">
        <v>15466152.214923684</v>
      </c>
      <c r="D715" s="15">
        <v>14973156.254139729</v>
      </c>
      <c r="E715" s="15">
        <v>14708071.808242666</v>
      </c>
      <c r="F715" s="15">
        <v>7383607.6720879078</v>
      </c>
      <c r="G715" s="15">
        <v>741067.63924460195</v>
      </c>
      <c r="H715" s="15">
        <v>17012.767436416052</v>
      </c>
      <c r="I715" s="15">
        <v>758080.40668101795</v>
      </c>
      <c r="J715" s="23">
        <v>4.9015449747709508E-2</v>
      </c>
      <c r="K715" s="20"/>
    </row>
    <row r="716" spans="1:11" x14ac:dyDescent="0.25">
      <c r="A716" s="28"/>
      <c r="B716" s="22" t="s">
        <v>26</v>
      </c>
      <c r="C716" s="15">
        <v>13086838.186305087</v>
      </c>
      <c r="D716" s="15">
        <v>13214769.339720299</v>
      </c>
      <c r="E716" s="15">
        <v>12516863.572472077</v>
      </c>
      <c r="F716" s="15">
        <v>6685701.9048396852</v>
      </c>
      <c r="G716" s="15">
        <v>555579.09182807466</v>
      </c>
      <c r="H716" s="15">
        <v>14395.522004935596</v>
      </c>
      <c r="I716" s="15">
        <v>569974.6138330102</v>
      </c>
      <c r="J716" s="23">
        <v>4.3553271288206838E-2</v>
      </c>
      <c r="K716" s="20"/>
    </row>
    <row r="717" spans="1:11" x14ac:dyDescent="0.25">
      <c r="A717" s="28"/>
      <c r="B717" s="22" t="s">
        <v>27</v>
      </c>
      <c r="C717" s="15">
        <v>13449654.00193953</v>
      </c>
      <c r="D717" s="15">
        <v>13078398.57281135</v>
      </c>
      <c r="E717" s="15">
        <v>12806377.89060653</v>
      </c>
      <c r="F717" s="15">
        <v>6413681.2226348678</v>
      </c>
      <c r="G717" s="15">
        <v>628481.49193086603</v>
      </c>
      <c r="H717" s="15">
        <v>14794.619402133483</v>
      </c>
      <c r="I717" s="15">
        <v>643276.11133299954</v>
      </c>
      <c r="J717" s="23">
        <v>4.7828450549005565E-2</v>
      </c>
      <c r="K717" s="20"/>
    </row>
    <row r="718" spans="1:11" x14ac:dyDescent="0.25">
      <c r="A718" s="30"/>
      <c r="B718" s="22"/>
      <c r="C718" s="15"/>
      <c r="D718" s="15"/>
      <c r="E718" s="15"/>
      <c r="F718" s="15"/>
      <c r="G718" s="15"/>
      <c r="H718" s="15"/>
      <c r="I718" s="15"/>
      <c r="J718" s="23"/>
      <c r="K718" s="20"/>
    </row>
    <row r="719" spans="1:11" x14ac:dyDescent="0.25">
      <c r="A719" s="1" t="s">
        <v>10</v>
      </c>
      <c r="B719" s="22" t="s">
        <v>5</v>
      </c>
      <c r="C719" s="15">
        <v>179515221.42175713</v>
      </c>
      <c r="D719" s="15">
        <v>170947388.09812307</v>
      </c>
      <c r="E719" s="15">
        <v>171020075.47776443</v>
      </c>
      <c r="F719" s="15">
        <v>80373384.207850069</v>
      </c>
      <c r="G719" s="15">
        <v>8297679.2004287625</v>
      </c>
      <c r="H719" s="15">
        <v>197466.74356393286</v>
      </c>
      <c r="I719" s="15">
        <v>8495145.9439926967</v>
      </c>
      <c r="J719" s="23">
        <v>4.7322705432504844E-2</v>
      </c>
      <c r="K719" s="20"/>
    </row>
    <row r="720" spans="1:11" x14ac:dyDescent="0.25">
      <c r="A720" s="1"/>
      <c r="B720" s="22"/>
      <c r="C720" s="15"/>
      <c r="D720" s="15"/>
      <c r="E720" s="15"/>
      <c r="F720" s="15"/>
      <c r="G720" s="15"/>
      <c r="H720" s="15"/>
      <c r="I720" s="15"/>
      <c r="J720" s="23"/>
      <c r="K720" s="20"/>
    </row>
    <row r="721" spans="1:11" x14ac:dyDescent="0.25">
      <c r="A721" s="1"/>
      <c r="B721" s="22"/>
      <c r="C721" s="15"/>
      <c r="D721" s="15"/>
      <c r="E721" s="15"/>
      <c r="F721" s="15"/>
      <c r="G721" s="15"/>
      <c r="H721" s="15"/>
      <c r="I721" s="15"/>
      <c r="J721" s="23"/>
      <c r="K721" s="20"/>
    </row>
    <row r="722" spans="1:11" x14ac:dyDescent="0.25">
      <c r="A722" s="1">
        <v>2051</v>
      </c>
      <c r="B722" s="22" t="s">
        <v>16</v>
      </c>
      <c r="C722" s="15">
        <v>13586877.570103627</v>
      </c>
      <c r="D722" s="15">
        <v>13784435.719873639</v>
      </c>
      <c r="E722" s="15">
        <v>12900703.134000205</v>
      </c>
      <c r="F722" s="15">
        <v>5529948.6367614325</v>
      </c>
      <c r="G722" s="15">
        <v>671228.87077630823</v>
      </c>
      <c r="H722" s="15">
        <v>14945.565327113991</v>
      </c>
      <c r="I722" s="15">
        <v>686174.43610342219</v>
      </c>
      <c r="J722" s="23">
        <v>5.0502731960525703E-2</v>
      </c>
      <c r="K722" s="20"/>
    </row>
    <row r="723" spans="1:11" x14ac:dyDescent="0.25">
      <c r="A723" s="28"/>
      <c r="B723" s="22" t="s">
        <v>17</v>
      </c>
      <c r="C723" s="15">
        <v>12624903.54029952</v>
      </c>
      <c r="D723" s="15">
        <v>12589182.944913663</v>
      </c>
      <c r="E723" s="15">
        <v>11991135.442582987</v>
      </c>
      <c r="F723" s="15">
        <v>4931901.1344307587</v>
      </c>
      <c r="G723" s="15">
        <v>619880.70382220321</v>
      </c>
      <c r="H723" s="15">
        <v>13887.393894329472</v>
      </c>
      <c r="I723" s="15">
        <v>633768.09771653265</v>
      </c>
      <c r="J723" s="23">
        <v>5.0199836829921379E-2</v>
      </c>
      <c r="K723" s="20"/>
    </row>
    <row r="724" spans="1:11" x14ac:dyDescent="0.25">
      <c r="A724" s="28"/>
      <c r="B724" s="22" t="s">
        <v>18</v>
      </c>
      <c r="C724" s="15">
        <v>13787526.618689718</v>
      </c>
      <c r="D724" s="15">
        <v>12545755.342627343</v>
      </c>
      <c r="E724" s="15">
        <v>13107864.10247704</v>
      </c>
      <c r="F724" s="15">
        <v>5494009.894280456</v>
      </c>
      <c r="G724" s="15">
        <v>664496.23693211889</v>
      </c>
      <c r="H724" s="15">
        <v>15166.279280558691</v>
      </c>
      <c r="I724" s="15">
        <v>679662.51621267758</v>
      </c>
      <c r="J724" s="23">
        <v>4.9295463574399144E-2</v>
      </c>
      <c r="K724" s="20"/>
    </row>
    <row r="725" spans="1:11" x14ac:dyDescent="0.25">
      <c r="A725" s="28"/>
      <c r="B725" s="22" t="s">
        <v>19</v>
      </c>
      <c r="C725" s="15">
        <v>14178188.528861111</v>
      </c>
      <c r="D725" s="15">
        <v>12819326.828223523</v>
      </c>
      <c r="E725" s="15">
        <v>13530847.511108117</v>
      </c>
      <c r="F725" s="15">
        <v>6205530.5771650495</v>
      </c>
      <c r="G725" s="15">
        <v>631745.01037124661</v>
      </c>
      <c r="H725" s="15">
        <v>15596.007381747224</v>
      </c>
      <c r="I725" s="15">
        <v>647341.01775299385</v>
      </c>
      <c r="J725" s="23">
        <v>4.5657526448831379E-2</v>
      </c>
      <c r="K725" s="20"/>
    </row>
    <row r="726" spans="1:11" x14ac:dyDescent="0.25">
      <c r="A726" s="28"/>
      <c r="B726" s="22" t="s">
        <v>20</v>
      </c>
      <c r="C726" s="15">
        <v>15982241.064132214</v>
      </c>
      <c r="D726" s="15">
        <v>14370121.66500438</v>
      </c>
      <c r="E726" s="15">
        <v>15285658.26203033</v>
      </c>
      <c r="F726" s="15">
        <v>7121067.174190999</v>
      </c>
      <c r="G726" s="15">
        <v>679002.33693133865</v>
      </c>
      <c r="H726" s="15">
        <v>17580.465170545434</v>
      </c>
      <c r="I726" s="15">
        <v>696582.80210188404</v>
      </c>
      <c r="J726" s="23">
        <v>4.358480136213027E-2</v>
      </c>
      <c r="K726" s="20"/>
    </row>
    <row r="727" spans="1:11" x14ac:dyDescent="0.25">
      <c r="A727" s="28"/>
      <c r="B727" s="22" t="s">
        <v>21</v>
      </c>
      <c r="C727" s="15">
        <v>16671032.91078696</v>
      </c>
      <c r="D727" s="15">
        <v>15596648.861170791</v>
      </c>
      <c r="E727" s="15">
        <v>15934427.877214743</v>
      </c>
      <c r="F727" s="15">
        <v>7458846.1902349517</v>
      </c>
      <c r="G727" s="15">
        <v>718266.89737035183</v>
      </c>
      <c r="H727" s="15">
        <v>18338.136201865658</v>
      </c>
      <c r="I727" s="15">
        <v>736605.03357221745</v>
      </c>
      <c r="J727" s="23">
        <v>4.4184726736133939E-2</v>
      </c>
      <c r="K727" s="20"/>
    </row>
    <row r="728" spans="1:11" x14ac:dyDescent="0.25">
      <c r="A728" s="28"/>
      <c r="B728" s="22" t="s">
        <v>22</v>
      </c>
      <c r="C728" s="15">
        <v>17667549.387110926</v>
      </c>
      <c r="D728" s="15">
        <v>16466984.114464955</v>
      </c>
      <c r="E728" s="15">
        <v>16845355.758248646</v>
      </c>
      <c r="F728" s="15">
        <v>7837217.8340186421</v>
      </c>
      <c r="G728" s="15">
        <v>802759.32453645836</v>
      </c>
      <c r="H728" s="15">
        <v>19434.30432582202</v>
      </c>
      <c r="I728" s="15">
        <v>822193.6288622804</v>
      </c>
      <c r="J728" s="23">
        <v>4.6536936778685242E-2</v>
      </c>
      <c r="K728" s="20"/>
    </row>
    <row r="729" spans="1:11" x14ac:dyDescent="0.25">
      <c r="A729" s="28"/>
      <c r="B729" s="22" t="s">
        <v>23</v>
      </c>
      <c r="C729" s="15">
        <v>17969121.894817419</v>
      </c>
      <c r="D729" s="15">
        <v>16663316.109654807</v>
      </c>
      <c r="E729" s="15">
        <v>17087080.628866509</v>
      </c>
      <c r="F729" s="15">
        <v>8260982.3532303432</v>
      </c>
      <c r="G729" s="15">
        <v>862275.23186661163</v>
      </c>
      <c r="H729" s="15">
        <v>19766.034084299161</v>
      </c>
      <c r="I729" s="15">
        <v>882041.26595091075</v>
      </c>
      <c r="J729" s="23">
        <v>4.9086497999955438E-2</v>
      </c>
      <c r="K729" s="20"/>
    </row>
    <row r="730" spans="1:11" x14ac:dyDescent="0.25">
      <c r="A730" s="28"/>
      <c r="B730" s="22" t="s">
        <v>24</v>
      </c>
      <c r="C730" s="15">
        <v>16618322.63677342</v>
      </c>
      <c r="D730" s="15">
        <v>16329221.969236061</v>
      </c>
      <c r="E730" s="15">
        <v>15804242.03497301</v>
      </c>
      <c r="F730" s="15">
        <v>7736002.4189672917</v>
      </c>
      <c r="G730" s="15">
        <v>795800.44689995935</v>
      </c>
      <c r="H730" s="15">
        <v>18280.154900450765</v>
      </c>
      <c r="I730" s="15">
        <v>814080.60180041008</v>
      </c>
      <c r="J730" s="23">
        <v>4.8986929643488393E-2</v>
      </c>
      <c r="K730" s="20"/>
    </row>
    <row r="731" spans="1:11" x14ac:dyDescent="0.25">
      <c r="A731" s="28"/>
      <c r="B731" s="22" t="s">
        <v>25</v>
      </c>
      <c r="C731" s="15">
        <v>15642475.665981445</v>
      </c>
      <c r="D731" s="15">
        <v>15143969.858056661</v>
      </c>
      <c r="E731" s="15">
        <v>14875752.686045762</v>
      </c>
      <c r="F731" s="15">
        <v>7467785.2469563922</v>
      </c>
      <c r="G731" s="15">
        <v>749516.25670310366</v>
      </c>
      <c r="H731" s="15">
        <v>17206.723232579592</v>
      </c>
      <c r="I731" s="15">
        <v>766722.97993568331</v>
      </c>
      <c r="J731" s="23">
        <v>4.901544974770957E-2</v>
      </c>
      <c r="K731" s="20"/>
    </row>
    <row r="732" spans="1:11" x14ac:dyDescent="0.25">
      <c r="A732" s="28"/>
      <c r="B732" s="22" t="s">
        <v>26</v>
      </c>
      <c r="C732" s="15">
        <v>13235934.264245633</v>
      </c>
      <c r="D732" s="15">
        <v>13365380.328229599</v>
      </c>
      <c r="E732" s="15">
        <v>12659466.02848207</v>
      </c>
      <c r="F732" s="15">
        <v>6761870.9472088618</v>
      </c>
      <c r="G732" s="15">
        <v>561908.70807289262</v>
      </c>
      <c r="H732" s="15">
        <v>14559.527690670197</v>
      </c>
      <c r="I732" s="15">
        <v>576468.23576356284</v>
      </c>
      <c r="J732" s="23">
        <v>4.3553271288206873E-2</v>
      </c>
      <c r="K732" s="20"/>
    </row>
    <row r="733" spans="1:11" x14ac:dyDescent="0.25">
      <c r="A733" s="28"/>
      <c r="B733" s="22" t="s">
        <v>27</v>
      </c>
      <c r="C733" s="15">
        <v>13602635.480882194</v>
      </c>
      <c r="D733" s="15">
        <v>13227280.577949464</v>
      </c>
      <c r="E733" s="15">
        <v>12952042.502448672</v>
      </c>
      <c r="F733" s="15">
        <v>6486632.871708069</v>
      </c>
      <c r="G733" s="15">
        <v>635630.07940455107</v>
      </c>
      <c r="H733" s="15">
        <v>14962.899028970414</v>
      </c>
      <c r="I733" s="15">
        <v>650592.97843352146</v>
      </c>
      <c r="J733" s="23">
        <v>4.7828450549005488E-2</v>
      </c>
      <c r="K733" s="20"/>
    </row>
    <row r="734" spans="1:11" x14ac:dyDescent="0.25">
      <c r="A734" s="30"/>
      <c r="B734" s="22"/>
      <c r="C734" s="15"/>
      <c r="D734" s="15"/>
      <c r="E734" s="15"/>
      <c r="F734" s="15"/>
      <c r="G734" s="15"/>
      <c r="H734" s="15"/>
      <c r="I734" s="15"/>
      <c r="J734" s="23"/>
      <c r="K734" s="20"/>
    </row>
    <row r="735" spans="1:11" x14ac:dyDescent="0.25">
      <c r="A735" s="1" t="s">
        <v>10</v>
      </c>
      <c r="B735" s="22" t="s">
        <v>5</v>
      </c>
      <c r="C735" s="15">
        <v>181566809.56268415</v>
      </c>
      <c r="D735" s="15">
        <v>172901624.31940487</v>
      </c>
      <c r="E735" s="15">
        <v>172974575.96847811</v>
      </c>
      <c r="F735" s="15">
        <v>81291795.279153243</v>
      </c>
      <c r="G735" s="15">
        <v>8392510.1036871448</v>
      </c>
      <c r="H735" s="15">
        <v>199723.4905189526</v>
      </c>
      <c r="I735" s="15">
        <v>8592233.5942060966</v>
      </c>
      <c r="J735" s="23">
        <v>4.7322710658963874E-2</v>
      </c>
      <c r="K735" s="20"/>
    </row>
    <row r="736" spans="1:11" x14ac:dyDescent="0.25">
      <c r="A736" s="1"/>
      <c r="B736" s="22"/>
      <c r="C736" s="15"/>
      <c r="D736" s="15"/>
      <c r="E736" s="15"/>
      <c r="F736" s="15"/>
      <c r="G736" s="15"/>
      <c r="H736" s="15"/>
      <c r="I736" s="15"/>
      <c r="J736" s="23"/>
      <c r="K736" s="20"/>
    </row>
    <row r="737" spans="1:11" x14ac:dyDescent="0.25">
      <c r="A737" s="1"/>
      <c r="B737" s="22"/>
      <c r="C737" s="15"/>
      <c r="D737" s="15"/>
      <c r="E737" s="15"/>
      <c r="F737" s="15"/>
      <c r="G737" s="15"/>
      <c r="H737" s="15"/>
      <c r="I737" s="15"/>
      <c r="J737" s="23"/>
      <c r="K737" s="20"/>
    </row>
    <row r="738" spans="1:11" x14ac:dyDescent="0.25">
      <c r="A738" s="1">
        <v>2052</v>
      </c>
      <c r="B738" s="22" t="s">
        <v>16</v>
      </c>
      <c r="C738" s="15">
        <v>13741397.890946805</v>
      </c>
      <c r="D738" s="15">
        <v>13941213.20338843</v>
      </c>
      <c r="E738" s="15">
        <v>13047419.756497385</v>
      </c>
      <c r="F738" s="15">
        <v>5592839.4248170257</v>
      </c>
      <c r="G738" s="15">
        <v>678862.59676937899</v>
      </c>
      <c r="H738" s="15">
        <v>15115.537680041487</v>
      </c>
      <c r="I738" s="15">
        <v>693978.1344494205</v>
      </c>
      <c r="J738" s="23">
        <v>5.0502731960525758E-2</v>
      </c>
      <c r="K738" s="20"/>
    </row>
    <row r="739" spans="1:11" x14ac:dyDescent="0.25">
      <c r="A739" s="28"/>
      <c r="B739" s="22" t="s">
        <v>17</v>
      </c>
      <c r="C739" s="15">
        <v>12768428.923528517</v>
      </c>
      <c r="D739" s="15">
        <v>12732326.172613382</v>
      </c>
      <c r="E739" s="15">
        <v>12127455.874992937</v>
      </c>
      <c r="F739" s="15">
        <v>4987969.1271965802</v>
      </c>
      <c r="G739" s="15">
        <v>626927.77671969845</v>
      </c>
      <c r="H739" s="15">
        <v>14045.27181588137</v>
      </c>
      <c r="I739" s="15">
        <v>640973.04853557982</v>
      </c>
      <c r="J739" s="23">
        <v>5.0199836829921345E-2</v>
      </c>
      <c r="K739" s="20"/>
    </row>
    <row r="740" spans="1:11" x14ac:dyDescent="0.25">
      <c r="A740" s="28"/>
      <c r="B740" s="22" t="s">
        <v>18</v>
      </c>
      <c r="C740" s="15">
        <v>13944341.123573797</v>
      </c>
      <c r="D740" s="15">
        <v>12688420.649830943</v>
      </c>
      <c r="E740" s="15">
        <v>13256948.36364767</v>
      </c>
      <c r="F740" s="15">
        <v>5556496.8410133068</v>
      </c>
      <c r="G740" s="15">
        <v>672053.98469019611</v>
      </c>
      <c r="H740" s="15">
        <v>15338.775235931178</v>
      </c>
      <c r="I740" s="15">
        <v>687392.75992612727</v>
      </c>
      <c r="J740" s="23">
        <v>4.9295463574399082E-2</v>
      </c>
      <c r="K740" s="20"/>
    </row>
    <row r="741" spans="1:11" x14ac:dyDescent="0.25">
      <c r="A741" s="28"/>
      <c r="B741" s="22" t="s">
        <v>19</v>
      </c>
      <c r="C741" s="15">
        <v>14339517.756522736</v>
      </c>
      <c r="D741" s="15">
        <v>12965166.293574952</v>
      </c>
      <c r="E741" s="15">
        <v>13684810.84529081</v>
      </c>
      <c r="F741" s="15">
        <v>6276141.3927291622</v>
      </c>
      <c r="G741" s="15">
        <v>638933.44169975072</v>
      </c>
      <c r="H741" s="15">
        <v>15773.46953217501</v>
      </c>
      <c r="I741" s="15">
        <v>654706.91123192571</v>
      </c>
      <c r="J741" s="23">
        <v>4.5657526448831497E-2</v>
      </c>
      <c r="K741" s="20"/>
    </row>
    <row r="742" spans="1:11" x14ac:dyDescent="0.25">
      <c r="A742" s="28"/>
      <c r="B742" s="22" t="s">
        <v>20</v>
      </c>
      <c r="C742" s="15">
        <v>16163815.100006206</v>
      </c>
      <c r="D742" s="15">
        <v>14533490.295266133</v>
      </c>
      <c r="E742" s="15">
        <v>15459318.429618234</v>
      </c>
      <c r="F742" s="15">
        <v>7201969.5270812614</v>
      </c>
      <c r="G742" s="15">
        <v>686716.47377796529</v>
      </c>
      <c r="H742" s="15">
        <v>17780.196610006828</v>
      </c>
      <c r="I742" s="15">
        <v>704496.67038797215</v>
      </c>
      <c r="J742" s="23">
        <v>4.3584801362130263E-2</v>
      </c>
      <c r="K742" s="20"/>
    </row>
    <row r="743" spans="1:11" x14ac:dyDescent="0.25">
      <c r="A743" s="28"/>
      <c r="B743" s="22" t="s">
        <v>21</v>
      </c>
      <c r="C743" s="15">
        <v>16860224.027986366</v>
      </c>
      <c r="D743" s="15">
        <v>15773736.302103017</v>
      </c>
      <c r="E743" s="15">
        <v>16115259.636599788</v>
      </c>
      <c r="F743" s="15">
        <v>7543492.8615780333</v>
      </c>
      <c r="G743" s="15">
        <v>726418.14495579281</v>
      </c>
      <c r="H743" s="15">
        <v>18546.246430785002</v>
      </c>
      <c r="I743" s="15">
        <v>744964.39138657786</v>
      </c>
      <c r="J743" s="23">
        <v>4.4184726736133988E-2</v>
      </c>
      <c r="K743" s="20"/>
    </row>
    <row r="744" spans="1:11" x14ac:dyDescent="0.25">
      <c r="A744" s="28"/>
      <c r="B744" s="22" t="s">
        <v>22</v>
      </c>
      <c r="C744" s="15">
        <v>17867709.677493718</v>
      </c>
      <c r="D744" s="15">
        <v>16653686.337668413</v>
      </c>
      <c r="E744" s="15">
        <v>17036201.201852288</v>
      </c>
      <c r="F744" s="15">
        <v>7926007.7257619072</v>
      </c>
      <c r="G744" s="15">
        <v>811853.99499618635</v>
      </c>
      <c r="H744" s="15">
        <v>19654.480645243089</v>
      </c>
      <c r="I744" s="15">
        <v>831508.47564142942</v>
      </c>
      <c r="J744" s="23">
        <v>4.6536936778685346E-2</v>
      </c>
      <c r="K744" s="20"/>
    </row>
    <row r="745" spans="1:11" x14ac:dyDescent="0.25">
      <c r="A745" s="28"/>
      <c r="B745" s="22" t="s">
        <v>23</v>
      </c>
      <c r="C745" s="15">
        <v>18172713.917091921</v>
      </c>
      <c r="D745" s="15">
        <v>16852106.613962702</v>
      </c>
      <c r="E745" s="15">
        <v>17280679.031746827</v>
      </c>
      <c r="F745" s="15">
        <v>8354580.1435460299</v>
      </c>
      <c r="G745" s="15">
        <v>872044.90003629285</v>
      </c>
      <c r="H745" s="15">
        <v>19989.985308801115</v>
      </c>
      <c r="I745" s="15">
        <v>892034.88534509391</v>
      </c>
      <c r="J745" s="23">
        <v>4.9086497999955382E-2</v>
      </c>
      <c r="K745" s="20"/>
    </row>
    <row r="746" spans="1:11" x14ac:dyDescent="0.25">
      <c r="A746" s="28"/>
      <c r="B746" s="22" t="s">
        <v>24</v>
      </c>
      <c r="C746" s="15">
        <v>16806569.869474728</v>
      </c>
      <c r="D746" s="15">
        <v>16514214.289173122</v>
      </c>
      <c r="E746" s="15">
        <v>15983267.613730397</v>
      </c>
      <c r="F746" s="15">
        <v>7823633.4681033045</v>
      </c>
      <c r="G746" s="15">
        <v>804815.02888790844</v>
      </c>
      <c r="H746" s="15">
        <v>18487.226856422203</v>
      </c>
      <c r="I746" s="15">
        <v>823302.25574433059</v>
      </c>
      <c r="J746" s="23">
        <v>4.8986929643488407E-2</v>
      </c>
      <c r="K746" s="20"/>
    </row>
    <row r="747" spans="1:11" x14ac:dyDescent="0.25">
      <c r="A747" s="28"/>
      <c r="B747" s="22" t="s">
        <v>25</v>
      </c>
      <c r="C747" s="15">
        <v>15819443.957574055</v>
      </c>
      <c r="D747" s="15">
        <v>15315409.593864977</v>
      </c>
      <c r="E747" s="15">
        <v>15044046.797234876</v>
      </c>
      <c r="F747" s="15">
        <v>7552270.6714732051</v>
      </c>
      <c r="G747" s="15">
        <v>757995.77198584704</v>
      </c>
      <c r="H747" s="15">
        <v>17401.388353331462</v>
      </c>
      <c r="I747" s="15">
        <v>775397.16033917852</v>
      </c>
      <c r="J747" s="23">
        <v>4.901544974770955E-2</v>
      </c>
      <c r="K747" s="20"/>
    </row>
    <row r="748" spans="1:11" x14ac:dyDescent="0.25">
      <c r="A748" s="28"/>
      <c r="B748" s="22" t="s">
        <v>26</v>
      </c>
      <c r="C748" s="15">
        <v>13385580.58904662</v>
      </c>
      <c r="D748" s="15">
        <v>13516544.342368983</v>
      </c>
      <c r="E748" s="15">
        <v>12802594.766301718</v>
      </c>
      <c r="F748" s="15">
        <v>6838321.0954059409</v>
      </c>
      <c r="G748" s="15">
        <v>568261.68409695092</v>
      </c>
      <c r="H748" s="15">
        <v>14724.138647951282</v>
      </c>
      <c r="I748" s="15">
        <v>582985.82274490222</v>
      </c>
      <c r="J748" s="23">
        <v>4.3553271288206782E-2</v>
      </c>
      <c r="K748" s="20"/>
    </row>
    <row r="749" spans="1:11" x14ac:dyDescent="0.25">
      <c r="A749" s="28"/>
      <c r="B749" s="22" t="s">
        <v>27</v>
      </c>
      <c r="C749" s="15">
        <v>13756173.829041159</v>
      </c>
      <c r="D749" s="15">
        <v>13376708.372005697</v>
      </c>
      <c r="E749" s="15">
        <v>13098237.34931534</v>
      </c>
      <c r="F749" s="15">
        <v>6559850.0727155833</v>
      </c>
      <c r="G749" s="15">
        <v>642804.68851387384</v>
      </c>
      <c r="H749" s="15">
        <v>15131.791211945276</v>
      </c>
      <c r="I749" s="15">
        <v>657936.47972581908</v>
      </c>
      <c r="J749" s="23">
        <v>4.782845054900553E-2</v>
      </c>
      <c r="K749" s="20"/>
    </row>
    <row r="750" spans="1:11" x14ac:dyDescent="0.25">
      <c r="A750" s="30"/>
      <c r="B750" s="22"/>
      <c r="C750" s="15"/>
      <c r="D750" s="15"/>
      <c r="E750" s="15"/>
      <c r="F750" s="15"/>
      <c r="G750" s="15"/>
      <c r="H750" s="15"/>
      <c r="I750" s="15"/>
      <c r="J750" s="23"/>
      <c r="K750" s="20"/>
    </row>
    <row r="751" spans="1:11" x14ac:dyDescent="0.25">
      <c r="A751" s="1" t="s">
        <v>10</v>
      </c>
      <c r="B751" s="22" t="s">
        <v>5</v>
      </c>
      <c r="C751" s="15">
        <v>183625916.66228664</v>
      </c>
      <c r="D751" s="15">
        <v>174863022.46582076</v>
      </c>
      <c r="E751" s="15">
        <v>174936239.66682827</v>
      </c>
      <c r="F751" s="15">
        <v>82213572.351421326</v>
      </c>
      <c r="G751" s="15">
        <v>8487688.487129841</v>
      </c>
      <c r="H751" s="15">
        <v>201988.50832851528</v>
      </c>
      <c r="I751" s="15">
        <v>8689676.995458357</v>
      </c>
      <c r="J751" s="23">
        <v>4.7322715406452512E-2</v>
      </c>
      <c r="K751" s="20"/>
    </row>
    <row r="752" spans="1:11" x14ac:dyDescent="0.25">
      <c r="A752" s="1"/>
      <c r="B752" s="22"/>
      <c r="C752" s="15"/>
      <c r="D752" s="15"/>
      <c r="E752" s="15"/>
      <c r="F752" s="15"/>
      <c r="G752" s="15"/>
      <c r="H752" s="15"/>
      <c r="I752" s="15"/>
      <c r="J752" s="23"/>
      <c r="K752" s="20"/>
    </row>
    <row r="753" spans="1:11" x14ac:dyDescent="0.25">
      <c r="A753" s="1"/>
      <c r="B753" s="22"/>
      <c r="C753" s="15"/>
      <c r="D753" s="15"/>
      <c r="E753" s="15"/>
      <c r="F753" s="15"/>
      <c r="G753" s="15"/>
      <c r="H753" s="15"/>
      <c r="I753" s="15"/>
      <c r="J753" s="23"/>
      <c r="K753" s="20"/>
    </row>
    <row r="754" spans="1:11" x14ac:dyDescent="0.25">
      <c r="A754" s="1">
        <v>2053</v>
      </c>
      <c r="B754" s="22" t="s">
        <v>16</v>
      </c>
      <c r="C754" s="15">
        <v>13896478.908533571</v>
      </c>
      <c r="D754" s="15">
        <v>14098560.411597099</v>
      </c>
      <c r="E754" s="15">
        <v>13194668.759020802</v>
      </c>
      <c r="F754" s="15">
        <v>5655958.4201392876</v>
      </c>
      <c r="G754" s="15">
        <v>686524.02271338273</v>
      </c>
      <c r="H754" s="15">
        <v>15286.12679938693</v>
      </c>
      <c r="I754" s="15">
        <v>701810.14951276965</v>
      </c>
      <c r="J754" s="23">
        <v>5.0502731960525696E-2</v>
      </c>
      <c r="K754" s="20"/>
    </row>
    <row r="755" spans="1:11" x14ac:dyDescent="0.25">
      <c r="A755" s="28"/>
      <c r="B755" s="22" t="s">
        <v>17</v>
      </c>
      <c r="C755" s="15">
        <v>12912478.718287544</v>
      </c>
      <c r="D755" s="15">
        <v>12875990.833096512</v>
      </c>
      <c r="E755" s="15">
        <v>12264274.393559678</v>
      </c>
      <c r="F755" s="15">
        <v>5044241.9806024535</v>
      </c>
      <c r="G755" s="15">
        <v>634000.59813775052</v>
      </c>
      <c r="H755" s="15">
        <v>14203.726590116299</v>
      </c>
      <c r="I755" s="15">
        <v>648204.3247278668</v>
      </c>
      <c r="J755" s="23">
        <v>5.0199836829921358E-2</v>
      </c>
      <c r="K755" s="20"/>
    </row>
    <row r="756" spans="1:11" x14ac:dyDescent="0.25">
      <c r="A756" s="28"/>
      <c r="B756" s="22" t="s">
        <v>18</v>
      </c>
      <c r="C756" s="15">
        <v>14101736.841072258</v>
      </c>
      <c r="D756" s="15">
        <v>12831611.779383846</v>
      </c>
      <c r="E756" s="15">
        <v>13406585.186287418</v>
      </c>
      <c r="F756" s="15">
        <v>5619215.3875060277</v>
      </c>
      <c r="G756" s="15">
        <v>679639.74425966013</v>
      </c>
      <c r="H756" s="15">
        <v>15511.910525179484</v>
      </c>
      <c r="I756" s="15">
        <v>695151.6547848396</v>
      </c>
      <c r="J756" s="23">
        <v>4.9295463574399123E-2</v>
      </c>
      <c r="K756" s="20"/>
    </row>
    <row r="757" spans="1:11" x14ac:dyDescent="0.25">
      <c r="A757" s="28"/>
      <c r="B757" s="22" t="s">
        <v>19</v>
      </c>
      <c r="C757" s="15">
        <v>14501451.487353435</v>
      </c>
      <c r="D757" s="15">
        <v>13111549.68189257</v>
      </c>
      <c r="E757" s="15">
        <v>13839351.082523149</v>
      </c>
      <c r="F757" s="15">
        <v>6347016.7881366061</v>
      </c>
      <c r="G757" s="15">
        <v>646148.80819419748</v>
      </c>
      <c r="H757" s="15">
        <v>15951.59663608878</v>
      </c>
      <c r="I757" s="15">
        <v>662100.40483028628</v>
      </c>
      <c r="J757" s="23">
        <v>4.5657526448831497E-2</v>
      </c>
      <c r="K757" s="20"/>
    </row>
    <row r="758" spans="1:11" x14ac:dyDescent="0.25">
      <c r="A758" s="28"/>
      <c r="B758" s="22" t="s">
        <v>20</v>
      </c>
      <c r="C758" s="15">
        <v>16346058.65124549</v>
      </c>
      <c r="D758" s="15">
        <v>14697465.529944789</v>
      </c>
      <c r="E758" s="15">
        <v>15633618.931877224</v>
      </c>
      <c r="F758" s="15">
        <v>7283170.1900690412</v>
      </c>
      <c r="G758" s="15">
        <v>694459.0548518959</v>
      </c>
      <c r="H758" s="15">
        <v>17980.664516370041</v>
      </c>
      <c r="I758" s="15">
        <v>712439.71936826594</v>
      </c>
      <c r="J758" s="23">
        <v>4.3584801362130283E-2</v>
      </c>
      <c r="K758" s="20"/>
    </row>
    <row r="759" spans="1:11" x14ac:dyDescent="0.25">
      <c r="A759" s="28"/>
      <c r="B759" s="22" t="s">
        <v>21</v>
      </c>
      <c r="C759" s="15">
        <v>17050111.283826515</v>
      </c>
      <c r="D759" s="15">
        <v>15951475.971210103</v>
      </c>
      <c r="E759" s="15">
        <v>16296756.775929967</v>
      </c>
      <c r="F759" s="15">
        <v>7628450.9947889047</v>
      </c>
      <c r="G759" s="15">
        <v>734599.38548433897</v>
      </c>
      <c r="H759" s="15">
        <v>18755.122412209166</v>
      </c>
      <c r="I759" s="15">
        <v>753354.50789654814</v>
      </c>
      <c r="J759" s="23">
        <v>4.4184726736133925E-2</v>
      </c>
      <c r="K759" s="20"/>
    </row>
    <row r="760" spans="1:11" x14ac:dyDescent="0.25">
      <c r="A760" s="28"/>
      <c r="B760" s="22" t="s">
        <v>22</v>
      </c>
      <c r="C760" s="15">
        <v>18068594.28994691</v>
      </c>
      <c r="D760" s="15">
        <v>16841069.332198985</v>
      </c>
      <c r="E760" s="15">
        <v>17227737.259795934</v>
      </c>
      <c r="F760" s="15">
        <v>8015118.9223858509</v>
      </c>
      <c r="G760" s="15">
        <v>820981.57643203437</v>
      </c>
      <c r="H760" s="15">
        <v>19875.453718941601</v>
      </c>
      <c r="I760" s="15">
        <v>840857.03015097603</v>
      </c>
      <c r="J760" s="23">
        <v>4.6536936778685437E-2</v>
      </c>
      <c r="K760" s="20"/>
    </row>
    <row r="761" spans="1:11" x14ac:dyDescent="0.25">
      <c r="A761" s="28"/>
      <c r="B761" s="22" t="s">
        <v>23</v>
      </c>
      <c r="C761" s="15">
        <v>18377048.154488783</v>
      </c>
      <c r="D761" s="15">
        <v>17041582.985407017</v>
      </c>
      <c r="E761" s="15">
        <v>17474983.217008386</v>
      </c>
      <c r="F761" s="15">
        <v>8448519.1539872196</v>
      </c>
      <c r="G761" s="15">
        <v>881850.18451045989</v>
      </c>
      <c r="H761" s="15">
        <v>20214.752969937665</v>
      </c>
      <c r="I761" s="15">
        <v>902064.93748039752</v>
      </c>
      <c r="J761" s="23">
        <v>4.9086497999955389E-2</v>
      </c>
      <c r="K761" s="20"/>
    </row>
    <row r="762" spans="1:11" x14ac:dyDescent="0.25">
      <c r="A762" s="28"/>
      <c r="B762" s="22" t="s">
        <v>24</v>
      </c>
      <c r="C762" s="15">
        <v>16995509.547807641</v>
      </c>
      <c r="D762" s="15">
        <v>16699884.013422199</v>
      </c>
      <c r="E762" s="15">
        <v>16162951.717333952</v>
      </c>
      <c r="F762" s="15">
        <v>7911586.8578989739</v>
      </c>
      <c r="G762" s="15">
        <v>813862.76997110096</v>
      </c>
      <c r="H762" s="15">
        <v>18695.060502588407</v>
      </c>
      <c r="I762" s="15">
        <v>832557.83047368936</v>
      </c>
      <c r="J762" s="23">
        <v>4.8986929643488462E-2</v>
      </c>
      <c r="K762" s="20"/>
    </row>
    <row r="763" spans="1:11" x14ac:dyDescent="0.25">
      <c r="A763" s="28"/>
      <c r="B763" s="22" t="s">
        <v>25</v>
      </c>
      <c r="C763" s="15">
        <v>15997060.254319174</v>
      </c>
      <c r="D763" s="15">
        <v>15487478.552771036</v>
      </c>
      <c r="E763" s="15">
        <v>15212957.151312511</v>
      </c>
      <c r="F763" s="15">
        <v>7637065.4564404488</v>
      </c>
      <c r="G763" s="15">
        <v>766506.33672691172</v>
      </c>
      <c r="H763" s="15">
        <v>17596.766279751093</v>
      </c>
      <c r="I763" s="15">
        <v>784103.1030066628</v>
      </c>
      <c r="J763" s="23">
        <v>4.9015449747709522E-2</v>
      </c>
      <c r="K763" s="20"/>
    </row>
    <row r="764" spans="1:11" x14ac:dyDescent="0.25">
      <c r="A764" s="28"/>
      <c r="B764" s="22" t="s">
        <v>26</v>
      </c>
      <c r="C764" s="15">
        <v>13535779.950711856</v>
      </c>
      <c r="D764" s="15">
        <v>13668264.136095155</v>
      </c>
      <c r="E764" s="15">
        <v>12946252.454421032</v>
      </c>
      <c r="F764" s="15">
        <v>6915053.774766325</v>
      </c>
      <c r="G764" s="15">
        <v>574638.13834504038</v>
      </c>
      <c r="H764" s="15">
        <v>14889.357945783042</v>
      </c>
      <c r="I764" s="15">
        <v>589527.49629082344</v>
      </c>
      <c r="J764" s="23">
        <v>4.3553271288206769E-2</v>
      </c>
      <c r="K764" s="20"/>
    </row>
    <row r="765" spans="1:11" x14ac:dyDescent="0.25">
      <c r="A765" s="28"/>
      <c r="B765" s="22" t="s">
        <v>27</v>
      </c>
      <c r="C765" s="15">
        <v>13910271.762046127</v>
      </c>
      <c r="D765" s="15">
        <v>13526684.671069615</v>
      </c>
      <c r="E765" s="15">
        <v>13244965.016951876</v>
      </c>
      <c r="F765" s="15">
        <v>6633334.1206485853</v>
      </c>
      <c r="G765" s="15">
        <v>650005.44615600014</v>
      </c>
      <c r="H765" s="15">
        <v>15301.29893825074</v>
      </c>
      <c r="I765" s="15">
        <v>665306.74509425089</v>
      </c>
      <c r="J765" s="23">
        <v>4.7828450549005509E-2</v>
      </c>
      <c r="K765" s="20"/>
    </row>
    <row r="766" spans="1:11" x14ac:dyDescent="0.25">
      <c r="A766" s="30"/>
      <c r="B766" s="22"/>
      <c r="C766" s="15"/>
      <c r="D766" s="15"/>
      <c r="E766" s="15"/>
      <c r="F766" s="15"/>
      <c r="G766" s="15"/>
      <c r="H766" s="15"/>
      <c r="I766" s="15"/>
      <c r="J766" s="23"/>
      <c r="K766" s="20"/>
    </row>
    <row r="767" spans="1:11" x14ac:dyDescent="0.25">
      <c r="A767" s="1" t="s">
        <v>10</v>
      </c>
      <c r="B767" s="22" t="s">
        <v>5</v>
      </c>
      <c r="C767" s="15">
        <v>185692579.8496393</v>
      </c>
      <c r="D767" s="15">
        <v>176831617.89808896</v>
      </c>
      <c r="E767" s="15">
        <v>176905101.94602194</v>
      </c>
      <c r="F767" s="15">
        <v>83138732.047369719</v>
      </c>
      <c r="G767" s="15">
        <v>8583216.0657827724</v>
      </c>
      <c r="H767" s="15">
        <v>204261.83783460324</v>
      </c>
      <c r="I767" s="15">
        <v>8787477.9036173765</v>
      </c>
      <c r="J767" s="23">
        <v>4.7322719683968277E-2</v>
      </c>
      <c r="K767" s="20"/>
    </row>
    <row r="768" spans="1:11" x14ac:dyDescent="0.25">
      <c r="A768" s="1"/>
      <c r="B768" s="22"/>
      <c r="C768" s="15"/>
      <c r="D768" s="15"/>
      <c r="E768" s="15"/>
      <c r="F768" s="15"/>
      <c r="G768" s="15"/>
      <c r="H768" s="15"/>
      <c r="I768" s="15"/>
      <c r="J768" s="23"/>
      <c r="K768" s="20"/>
    </row>
    <row r="769" spans="1:11" x14ac:dyDescent="0.25">
      <c r="A769" s="28"/>
      <c r="B769" s="22"/>
      <c r="C769" s="15"/>
      <c r="D769" s="15"/>
      <c r="E769" s="15"/>
      <c r="F769" s="15"/>
      <c r="G769" s="15"/>
      <c r="H769" s="15"/>
      <c r="I769" s="15"/>
      <c r="J769" s="23"/>
      <c r="K769" s="20"/>
    </row>
    <row r="770" spans="1:11" x14ac:dyDescent="0.25">
      <c r="A770" s="1">
        <v>2054</v>
      </c>
      <c r="B770" s="22" t="s">
        <v>16</v>
      </c>
      <c r="C770" s="15">
        <v>14052123.335046684</v>
      </c>
      <c r="D770" s="15">
        <v>14256480.110824699</v>
      </c>
      <c r="E770" s="15">
        <v>13342452.716780573</v>
      </c>
      <c r="F770" s="15">
        <v>5719306.7266044598</v>
      </c>
      <c r="G770" s="15">
        <v>694213.28259755985</v>
      </c>
      <c r="H770" s="15">
        <v>15457.335668551354</v>
      </c>
      <c r="I770" s="15">
        <v>709670.61826611124</v>
      </c>
      <c r="J770" s="23">
        <v>5.0502731960525703E-2</v>
      </c>
      <c r="K770" s="20"/>
    </row>
    <row r="771" spans="1:11" x14ac:dyDescent="0.25">
      <c r="A771" s="28"/>
      <c r="B771" s="22" t="s">
        <v>17</v>
      </c>
      <c r="C771" s="15">
        <v>13057055.50876788</v>
      </c>
      <c r="D771" s="15">
        <v>13020179.475193836</v>
      </c>
      <c r="E771" s="15">
        <v>12401593.452748507</v>
      </c>
      <c r="F771" s="15">
        <v>5100720.7041591331</v>
      </c>
      <c r="G771" s="15">
        <v>641099.29495972861</v>
      </c>
      <c r="H771" s="15">
        <v>14362.76105964467</v>
      </c>
      <c r="I771" s="15">
        <v>655462.05601937324</v>
      </c>
      <c r="J771" s="23">
        <v>5.0199836829921345E-2</v>
      </c>
      <c r="K771" s="20"/>
    </row>
    <row r="772" spans="1:11" x14ac:dyDescent="0.25">
      <c r="A772" s="28"/>
      <c r="B772" s="22" t="s">
        <v>18</v>
      </c>
      <c r="C772" s="15">
        <v>14259716.73645287</v>
      </c>
      <c r="D772" s="15">
        <v>12975331.378299821</v>
      </c>
      <c r="E772" s="15">
        <v>13556777.389489807</v>
      </c>
      <c r="F772" s="15">
        <v>5682166.7153491182</v>
      </c>
      <c r="G772" s="15">
        <v>687253.65855296468</v>
      </c>
      <c r="H772" s="15">
        <v>15685.688410098159</v>
      </c>
      <c r="I772" s="15">
        <v>702939.34696306288</v>
      </c>
      <c r="J772" s="23">
        <v>4.9295463574399186E-2</v>
      </c>
      <c r="K772" s="20"/>
    </row>
    <row r="773" spans="1:11" x14ac:dyDescent="0.25">
      <c r="A773" s="28"/>
      <c r="B773" s="22" t="s">
        <v>19</v>
      </c>
      <c r="C773" s="15">
        <v>14663992.887526441</v>
      </c>
      <c r="D773" s="15">
        <v>13258479.810605068</v>
      </c>
      <c r="E773" s="15">
        <v>13994471.244418727</v>
      </c>
      <c r="F773" s="15">
        <v>6418158.1491627768</v>
      </c>
      <c r="G773" s="15">
        <v>653391.25093143503</v>
      </c>
      <c r="H773" s="15">
        <v>16130.392176279087</v>
      </c>
      <c r="I773" s="15">
        <v>669521.64310771413</v>
      </c>
      <c r="J773" s="23">
        <v>4.5657526448831406E-2</v>
      </c>
      <c r="K773" s="20"/>
    </row>
    <row r="774" spans="1:11" x14ac:dyDescent="0.25">
      <c r="A774" s="28"/>
      <c r="B774" s="22" t="s">
        <v>20</v>
      </c>
      <c r="C774" s="15">
        <v>16528975.06710848</v>
      </c>
      <c r="D774" s="15">
        <v>14862050.465797655</v>
      </c>
      <c r="E774" s="15">
        <v>15808562.972088953</v>
      </c>
      <c r="F774" s="15">
        <v>7364670.6554540768</v>
      </c>
      <c r="G774" s="15">
        <v>702230.22244570742</v>
      </c>
      <c r="H774" s="15">
        <v>18181.872573819328</v>
      </c>
      <c r="I774" s="15">
        <v>720412.09501952678</v>
      </c>
      <c r="J774" s="23">
        <v>4.3584801362130256E-2</v>
      </c>
      <c r="K774" s="20"/>
    </row>
    <row r="775" spans="1:11" x14ac:dyDescent="0.25">
      <c r="A775" s="28"/>
      <c r="B775" s="22" t="s">
        <v>21</v>
      </c>
      <c r="C775" s="15">
        <v>17240698.148853414</v>
      </c>
      <c r="D775" s="15">
        <v>16129871.125223322</v>
      </c>
      <c r="E775" s="15">
        <v>16478922.612406155</v>
      </c>
      <c r="F775" s="15">
        <v>7713722.1426369119</v>
      </c>
      <c r="G775" s="15">
        <v>742810.7684835199</v>
      </c>
      <c r="H775" s="15">
        <v>18964.767963738755</v>
      </c>
      <c r="I775" s="15">
        <v>761775.53644725867</v>
      </c>
      <c r="J775" s="23">
        <v>4.418472673613396E-2</v>
      </c>
      <c r="K775" s="20"/>
    </row>
    <row r="776" spans="1:11" x14ac:dyDescent="0.25">
      <c r="A776" s="28"/>
      <c r="B776" s="22" t="s">
        <v>22</v>
      </c>
      <c r="C776" s="15">
        <v>18270206.661005083</v>
      </c>
      <c r="D776" s="15">
        <v>17029136.403008901</v>
      </c>
      <c r="E776" s="15">
        <v>17419967.208688375</v>
      </c>
      <c r="F776" s="15">
        <v>8104552.9483163869</v>
      </c>
      <c r="G776" s="15">
        <v>830142.22498960327</v>
      </c>
      <c r="H776" s="15">
        <v>20097.227327105593</v>
      </c>
      <c r="I776" s="15">
        <v>850239.45231670886</v>
      </c>
      <c r="J776" s="23">
        <v>4.6536936778685312E-2</v>
      </c>
      <c r="K776" s="20"/>
    </row>
    <row r="777" spans="1:11" x14ac:dyDescent="0.25">
      <c r="A777" s="28"/>
      <c r="B777" s="22" t="s">
        <v>23</v>
      </c>
      <c r="C777" s="15">
        <v>18582128.207581408</v>
      </c>
      <c r="D777" s="15">
        <v>17231748.516948309</v>
      </c>
      <c r="E777" s="15">
        <v>17669996.608485047</v>
      </c>
      <c r="F777" s="15">
        <v>8542801.0398531258</v>
      </c>
      <c r="G777" s="15">
        <v>891691.25806802197</v>
      </c>
      <c r="H777" s="15">
        <v>20440.34102833955</v>
      </c>
      <c r="I777" s="15">
        <v>912131.59909636155</v>
      </c>
      <c r="J777" s="23">
        <v>4.9086497999955507E-2</v>
      </c>
      <c r="K777" s="20"/>
    </row>
    <row r="778" spans="1:11" x14ac:dyDescent="0.25">
      <c r="A778" s="28"/>
      <c r="B778" s="22" t="s">
        <v>24</v>
      </c>
      <c r="C778" s="15">
        <v>17185145.126677424</v>
      </c>
      <c r="D778" s="15">
        <v>16886234.474648152</v>
      </c>
      <c r="E778" s="15">
        <v>16343297.631443739</v>
      </c>
      <c r="F778" s="15">
        <v>7999864.1966487123</v>
      </c>
      <c r="G778" s="15">
        <v>822943.83559433965</v>
      </c>
      <c r="H778" s="15">
        <v>18903.659639345165</v>
      </c>
      <c r="I778" s="15">
        <v>841847.49523368478</v>
      </c>
      <c r="J778" s="23">
        <v>4.8986929643488414E-2</v>
      </c>
      <c r="K778" s="20"/>
    </row>
    <row r="779" spans="1:11" x14ac:dyDescent="0.25">
      <c r="A779" s="28"/>
      <c r="B779" s="22" t="s">
        <v>25</v>
      </c>
      <c r="C779" s="15">
        <v>16175327.751928262</v>
      </c>
      <c r="D779" s="15">
        <v>15660179.856495067</v>
      </c>
      <c r="E779" s="15">
        <v>15382486.787350891</v>
      </c>
      <c r="F779" s="15">
        <v>7722171.1275045341</v>
      </c>
      <c r="G779" s="15">
        <v>775048.10405025014</v>
      </c>
      <c r="H779" s="15">
        <v>17792.860527121091</v>
      </c>
      <c r="I779" s="15">
        <v>792840.96457737125</v>
      </c>
      <c r="J779" s="23">
        <v>4.9015449747709536E-2</v>
      </c>
      <c r="K779" s="20"/>
    </row>
    <row r="780" spans="1:11" x14ac:dyDescent="0.25">
      <c r="A780" s="28"/>
      <c r="B780" s="22" t="s">
        <v>26</v>
      </c>
      <c r="C780" s="15">
        <v>13686535.167347709</v>
      </c>
      <c r="D780" s="15">
        <v>13820542.490730934</v>
      </c>
      <c r="E780" s="15">
        <v>13090441.788208632</v>
      </c>
      <c r="F780" s="15">
        <v>6992070.424982232</v>
      </c>
      <c r="G780" s="15">
        <v>581038.19045499444</v>
      </c>
      <c r="H780" s="15">
        <v>15055.188684082481</v>
      </c>
      <c r="I780" s="15">
        <v>596093.37913907692</v>
      </c>
      <c r="J780" s="23">
        <v>4.3553271288206748E-2</v>
      </c>
      <c r="K780" s="20"/>
    </row>
    <row r="781" spans="1:11" x14ac:dyDescent="0.25">
      <c r="A781" s="28"/>
      <c r="B781" s="22" t="s">
        <v>27</v>
      </c>
      <c r="C781" s="15">
        <v>14064932.02207699</v>
      </c>
      <c r="D781" s="15">
        <v>13677212.218207061</v>
      </c>
      <c r="E781" s="15">
        <v>13392228.116383957</v>
      </c>
      <c r="F781" s="15">
        <v>6707086.3231591275</v>
      </c>
      <c r="G781" s="15">
        <v>657232.48046874907</v>
      </c>
      <c r="H781" s="15">
        <v>15471.425224284691</v>
      </c>
      <c r="I781" s="15">
        <v>672703.90569303371</v>
      </c>
      <c r="J781" s="23">
        <v>4.782845054900553E-2</v>
      </c>
      <c r="K781" s="20"/>
    </row>
    <row r="782" spans="1:11" x14ac:dyDescent="0.25">
      <c r="A782" s="30"/>
      <c r="B782" s="22"/>
      <c r="C782" s="15"/>
      <c r="D782" s="15"/>
      <c r="E782" s="15"/>
      <c r="F782" s="15"/>
      <c r="G782" s="15"/>
      <c r="H782" s="15"/>
      <c r="I782" s="15"/>
      <c r="J782" s="23"/>
      <c r="K782" s="20"/>
    </row>
    <row r="783" spans="1:11" x14ac:dyDescent="0.25">
      <c r="A783" s="1" t="s">
        <v>10</v>
      </c>
      <c r="B783" s="22" t="s">
        <v>5</v>
      </c>
      <c r="C783" s="15">
        <v>187766836.62037265</v>
      </c>
      <c r="D783" s="15">
        <v>178807446.32598281</v>
      </c>
      <c r="E783" s="15">
        <v>178881198.52849337</v>
      </c>
      <c r="F783" s="15">
        <v>84067291.153830588</v>
      </c>
      <c r="G783" s="15">
        <v>8679094.5715968739</v>
      </c>
      <c r="H783" s="15">
        <v>206543.52028240991</v>
      </c>
      <c r="I783" s="15">
        <v>8885638.091879284</v>
      </c>
      <c r="J783" s="23">
        <v>4.7322723500126299E-2</v>
      </c>
      <c r="K783" s="20"/>
    </row>
    <row r="784" spans="1:11" x14ac:dyDescent="0.25">
      <c r="A784" s="1"/>
      <c r="B784" s="22"/>
      <c r="C784" s="15"/>
      <c r="D784" s="15"/>
      <c r="E784" s="15"/>
      <c r="F784" s="15"/>
      <c r="G784" s="15"/>
      <c r="H784" s="15"/>
      <c r="I784" s="15"/>
      <c r="J784" s="23"/>
      <c r="K784" s="20"/>
    </row>
    <row r="785" spans="1:11" x14ac:dyDescent="0.25">
      <c r="A785" s="1"/>
      <c r="B785" s="22"/>
      <c r="C785" s="15"/>
      <c r="D785" s="15"/>
      <c r="E785" s="15"/>
      <c r="F785" s="15"/>
      <c r="G785" s="15"/>
      <c r="H785" s="15"/>
      <c r="I785" s="15"/>
      <c r="J785" s="23"/>
      <c r="K785" s="20"/>
    </row>
    <row r="786" spans="1:11" x14ac:dyDescent="0.25">
      <c r="A786" s="1">
        <v>2055</v>
      </c>
      <c r="B786" s="22" t="s">
        <v>16</v>
      </c>
      <c r="C786" s="15">
        <v>14208333.909014164</v>
      </c>
      <c r="D786" s="15">
        <v>14414975.09434922</v>
      </c>
      <c r="E786" s="15">
        <v>13490774.230001573</v>
      </c>
      <c r="F786" s="15">
        <v>5782885.4588114796</v>
      </c>
      <c r="G786" s="15">
        <v>701930.51171267545</v>
      </c>
      <c r="H786" s="15">
        <v>15629.167299915582</v>
      </c>
      <c r="I786" s="15">
        <v>717559.67901259102</v>
      </c>
      <c r="J786" s="23">
        <v>5.0502731960525724E-2</v>
      </c>
      <c r="K786" s="20"/>
    </row>
    <row r="787" spans="1:11" x14ac:dyDescent="0.25">
      <c r="A787" s="28"/>
      <c r="B787" s="22" t="s">
        <v>17</v>
      </c>
      <c r="C787" s="15">
        <v>13202161.904633986</v>
      </c>
      <c r="D787" s="15">
        <v>13164894.672702197</v>
      </c>
      <c r="E787" s="15">
        <v>12539415.531219155</v>
      </c>
      <c r="F787" s="15">
        <v>5157406.3173284382</v>
      </c>
      <c r="G787" s="15">
        <v>648223.99531973386</v>
      </c>
      <c r="H787" s="15">
        <v>14522.378095097385</v>
      </c>
      <c r="I787" s="15">
        <v>662746.37341483124</v>
      </c>
      <c r="J787" s="23">
        <v>5.0199836829921463E-2</v>
      </c>
      <c r="K787" s="20"/>
    </row>
    <row r="788" spans="1:11" x14ac:dyDescent="0.25">
      <c r="A788" s="28"/>
      <c r="B788" s="22" t="s">
        <v>18</v>
      </c>
      <c r="C788" s="15">
        <v>14418283.804988217</v>
      </c>
      <c r="D788" s="15">
        <v>13119582.120113209</v>
      </c>
      <c r="E788" s="15">
        <v>13707527.820874071</v>
      </c>
      <c r="F788" s="15">
        <v>5745352.018089301</v>
      </c>
      <c r="G788" s="15">
        <v>694895.8719286588</v>
      </c>
      <c r="H788" s="15">
        <v>15860.11218548704</v>
      </c>
      <c r="I788" s="15">
        <v>710755.98411414586</v>
      </c>
      <c r="J788" s="23">
        <v>4.9295463574399151E-2</v>
      </c>
      <c r="K788" s="20"/>
    </row>
    <row r="789" spans="1:11" x14ac:dyDescent="0.25">
      <c r="A789" s="28"/>
      <c r="B789" s="22" t="s">
        <v>19</v>
      </c>
      <c r="C789" s="15">
        <v>14827145.155860286</v>
      </c>
      <c r="D789" s="15">
        <v>13405959.525963923</v>
      </c>
      <c r="E789" s="15">
        <v>14150174.383745933</v>
      </c>
      <c r="F789" s="15">
        <v>6489566.87587131</v>
      </c>
      <c r="G789" s="15">
        <v>660660.91244290699</v>
      </c>
      <c r="H789" s="15">
        <v>16309.859671446316</v>
      </c>
      <c r="I789" s="15">
        <v>676970.77211435325</v>
      </c>
      <c r="J789" s="23">
        <v>4.5657526448831393E-2</v>
      </c>
      <c r="K789" s="20"/>
    </row>
    <row r="790" spans="1:11" x14ac:dyDescent="0.25">
      <c r="A790" s="28"/>
      <c r="B790" s="22" t="s">
        <v>20</v>
      </c>
      <c r="C790" s="15">
        <v>16712567.730252763</v>
      </c>
      <c r="D790" s="15">
        <v>15027248.230932372</v>
      </c>
      <c r="E790" s="15">
        <v>15984153.785478547</v>
      </c>
      <c r="F790" s="15">
        <v>7446472.4304174837</v>
      </c>
      <c r="G790" s="15">
        <v>710030.12027093803</v>
      </c>
      <c r="H790" s="15">
        <v>18383.82450327804</v>
      </c>
      <c r="I790" s="15">
        <v>728413.94477421604</v>
      </c>
      <c r="J790" s="23">
        <v>4.3584801362130332E-2</v>
      </c>
      <c r="K790" s="20"/>
    </row>
    <row r="791" spans="1:11" x14ac:dyDescent="0.25">
      <c r="A791" s="28"/>
      <c r="B791" s="22" t="s">
        <v>21</v>
      </c>
      <c r="C791" s="15">
        <v>17431988.12813247</v>
      </c>
      <c r="D791" s="15">
        <v>16308925.053305043</v>
      </c>
      <c r="E791" s="15">
        <v>16661760.496223405</v>
      </c>
      <c r="F791" s="15">
        <v>7799307.8733358476</v>
      </c>
      <c r="G791" s="15">
        <v>751052.44496811926</v>
      </c>
      <c r="H791" s="15">
        <v>19175.186940945718</v>
      </c>
      <c r="I791" s="15">
        <v>770227.63190906495</v>
      </c>
      <c r="J791" s="23">
        <v>4.4184726736133981E-2</v>
      </c>
      <c r="K791" s="20"/>
    </row>
    <row r="792" spans="1:11" x14ac:dyDescent="0.25">
      <c r="A792" s="28"/>
      <c r="B792" s="22" t="s">
        <v>22</v>
      </c>
      <c r="C792" s="15">
        <v>18472550.260063466</v>
      </c>
      <c r="D792" s="15">
        <v>17217890.887249444</v>
      </c>
      <c r="E792" s="15">
        <v>17612894.356469806</v>
      </c>
      <c r="F792" s="15">
        <v>8194311.3425562112</v>
      </c>
      <c r="G792" s="15">
        <v>839336.09830758953</v>
      </c>
      <c r="H792" s="15">
        <v>20319.805286069812</v>
      </c>
      <c r="I792" s="15">
        <v>859655.9035936594</v>
      </c>
      <c r="J792" s="23">
        <v>4.6536936778685256E-2</v>
      </c>
      <c r="K792" s="20"/>
    </row>
    <row r="793" spans="1:11" x14ac:dyDescent="0.25">
      <c r="A793" s="28"/>
      <c r="B793" s="22" t="s">
        <v>23</v>
      </c>
      <c r="C793" s="15">
        <v>18787957.712002322</v>
      </c>
      <c r="D793" s="15">
        <v>17422606.533344321</v>
      </c>
      <c r="E793" s="15">
        <v>17865722.663348872</v>
      </c>
      <c r="F793" s="15">
        <v>8637427.4725607652</v>
      </c>
      <c r="G793" s="15">
        <v>901568.29517024732</v>
      </c>
      <c r="H793" s="15">
        <v>20666.753483202556</v>
      </c>
      <c r="I793" s="15">
        <v>922235.04865344986</v>
      </c>
      <c r="J793" s="23">
        <v>4.9086497999955465E-2</v>
      </c>
      <c r="K793" s="20"/>
    </row>
    <row r="794" spans="1:11" x14ac:dyDescent="0.25">
      <c r="A794" s="28"/>
      <c r="B794" s="22" t="s">
        <v>24</v>
      </c>
      <c r="C794" s="15">
        <v>17375480.095375407</v>
      </c>
      <c r="D794" s="15">
        <v>17073269.038328178</v>
      </c>
      <c r="E794" s="15">
        <v>16524308.674421418</v>
      </c>
      <c r="F794" s="15">
        <v>8088467.1086540092</v>
      </c>
      <c r="G794" s="15">
        <v>832058.39284907607</v>
      </c>
      <c r="H794" s="15">
        <v>19113.028104912948</v>
      </c>
      <c r="I794" s="15">
        <v>851171.42095398903</v>
      </c>
      <c r="J794" s="23">
        <v>4.8986929643488449E-2</v>
      </c>
      <c r="K794" s="20"/>
    </row>
    <row r="795" spans="1:11" x14ac:dyDescent="0.25">
      <c r="A795" s="28"/>
      <c r="B795" s="22" t="s">
        <v>25</v>
      </c>
      <c r="C795" s="15">
        <v>16354249.677636212</v>
      </c>
      <c r="D795" s="15">
        <v>15833516.657693248</v>
      </c>
      <c r="E795" s="15">
        <v>15552638.77440054</v>
      </c>
      <c r="F795" s="15">
        <v>7807589.2253612978</v>
      </c>
      <c r="G795" s="15">
        <v>783621.22859027225</v>
      </c>
      <c r="H795" s="15">
        <v>17989.674645399835</v>
      </c>
      <c r="I795" s="15">
        <v>801610.90323567204</v>
      </c>
      <c r="J795" s="23">
        <v>4.9015449747709501E-2</v>
      </c>
      <c r="K795" s="20"/>
    </row>
    <row r="796" spans="1:11" x14ac:dyDescent="0.25">
      <c r="A796" s="28"/>
      <c r="B796" s="22" t="s">
        <v>26</v>
      </c>
      <c r="C796" s="15">
        <v>13837849.085553769</v>
      </c>
      <c r="D796" s="15">
        <v>13973382.215344403</v>
      </c>
      <c r="E796" s="15">
        <v>13235165.490285382</v>
      </c>
      <c r="F796" s="15">
        <v>7069372.5003022784</v>
      </c>
      <c r="G796" s="15">
        <v>587461.96127427823</v>
      </c>
      <c r="H796" s="15">
        <v>15221.633994109146</v>
      </c>
      <c r="I796" s="15">
        <v>602683.59526838735</v>
      </c>
      <c r="J796" s="23">
        <v>4.3553271288206775E-2</v>
      </c>
      <c r="K796" s="20"/>
    </row>
    <row r="797" spans="1:11" x14ac:dyDescent="0.25">
      <c r="A797" s="28"/>
      <c r="B797" s="22" t="s">
        <v>27</v>
      </c>
      <c r="C797" s="15">
        <v>14220157.378230218</v>
      </c>
      <c r="D797" s="15">
        <v>13828293.783833873</v>
      </c>
      <c r="E797" s="15">
        <v>13540029.284266457</v>
      </c>
      <c r="F797" s="15">
        <v>6781108.0007348629</v>
      </c>
      <c r="G797" s="15">
        <v>664485.92084770766</v>
      </c>
      <c r="H797" s="15">
        <v>15642.17311605324</v>
      </c>
      <c r="I797" s="15">
        <v>680128.09396376088</v>
      </c>
      <c r="J797" s="23">
        <v>4.7828450549005586E-2</v>
      </c>
      <c r="K797" s="20"/>
    </row>
    <row r="798" spans="1:11" x14ac:dyDescent="0.25">
      <c r="A798" s="30"/>
      <c r="B798" s="22"/>
      <c r="C798" s="15"/>
      <c r="D798" s="15"/>
      <c r="E798" s="15"/>
      <c r="F798" s="15"/>
      <c r="G798" s="15"/>
      <c r="H798" s="15"/>
      <c r="I798" s="15"/>
      <c r="J798" s="23"/>
      <c r="K798" s="20"/>
    </row>
    <row r="799" spans="1:11" x14ac:dyDescent="0.25">
      <c r="A799" s="1" t="s">
        <v>10</v>
      </c>
      <c r="B799" s="22" t="s">
        <v>5</v>
      </c>
      <c r="C799" s="15">
        <v>189848724.84174326</v>
      </c>
      <c r="D799" s="15">
        <v>180790543.81315941</v>
      </c>
      <c r="E799" s="15">
        <v>180864565.49073517</v>
      </c>
      <c r="F799" s="15">
        <v>84999266.624023288</v>
      </c>
      <c r="G799" s="15">
        <v>8775325.7536822036</v>
      </c>
      <c r="H799" s="15">
        <v>208833.59732591762</v>
      </c>
      <c r="I799" s="15">
        <v>8984159.3510081209</v>
      </c>
      <c r="J799" s="23">
        <v>4.7322726863176255E-2</v>
      </c>
      <c r="K799" s="20"/>
    </row>
    <row r="800" spans="1:11" x14ac:dyDescent="0.25">
      <c r="A800" s="1"/>
      <c r="B800" s="22"/>
      <c r="C800" s="15"/>
      <c r="D800" s="15"/>
      <c r="E800" s="15"/>
      <c r="F800" s="15"/>
      <c r="G800" s="15"/>
      <c r="H800" s="15"/>
      <c r="I800" s="15"/>
      <c r="J800" s="23"/>
      <c r="K800" s="20"/>
    </row>
    <row r="801" spans="1:11" x14ac:dyDescent="0.25">
      <c r="A801" s="1"/>
      <c r="B801" s="22"/>
      <c r="C801" s="15"/>
      <c r="D801" s="15"/>
      <c r="E801" s="15"/>
      <c r="F801" s="15"/>
      <c r="G801" s="15"/>
      <c r="H801" s="15"/>
      <c r="I801" s="15"/>
      <c r="J801" s="23"/>
      <c r="K801" s="20"/>
    </row>
    <row r="802" spans="1:11" x14ac:dyDescent="0.25">
      <c r="A802" s="1">
        <v>2056</v>
      </c>
      <c r="B802" s="22" t="s">
        <v>16</v>
      </c>
      <c r="C802" s="15">
        <v>14365113.395672282</v>
      </c>
      <c r="D802" s="15">
        <v>14574048.182773232</v>
      </c>
      <c r="E802" s="15">
        <v>13639635.924268087</v>
      </c>
      <c r="F802" s="15">
        <v>5846695.7422297187</v>
      </c>
      <c r="G802" s="15">
        <v>709675.84666895529</v>
      </c>
      <c r="H802" s="15">
        <v>15801.624735239511</v>
      </c>
      <c r="I802" s="15">
        <v>725477.47140419483</v>
      </c>
      <c r="J802" s="23">
        <v>5.050273196052573E-2</v>
      </c>
      <c r="K802" s="20"/>
    </row>
    <row r="803" spans="1:11" x14ac:dyDescent="0.25">
      <c r="A803" s="28"/>
      <c r="B803" s="22" t="s">
        <v>17</v>
      </c>
      <c r="C803" s="15">
        <v>13347800.541375762</v>
      </c>
      <c r="D803" s="15">
        <v>13310139.024729222</v>
      </c>
      <c r="E803" s="15">
        <v>12677743.132160362</v>
      </c>
      <c r="F803" s="15">
        <v>5214299.8496608576</v>
      </c>
      <c r="G803" s="15">
        <v>655374.82861988666</v>
      </c>
      <c r="H803" s="15">
        <v>14682.580595513338</v>
      </c>
      <c r="I803" s="15">
        <v>670057.4092154</v>
      </c>
      <c r="J803" s="23">
        <v>5.0199836829921414E-2</v>
      </c>
      <c r="K803" s="20"/>
    </row>
    <row r="804" spans="1:11" x14ac:dyDescent="0.25">
      <c r="A804" s="28"/>
      <c r="B804" s="22" t="s">
        <v>18</v>
      </c>
      <c r="C804" s="15">
        <v>14577441.072373267</v>
      </c>
      <c r="D804" s="15">
        <v>13264366.705247086</v>
      </c>
      <c r="E804" s="15">
        <v>13858839.356982142</v>
      </c>
      <c r="F804" s="15">
        <v>5808772.5013959156</v>
      </c>
      <c r="G804" s="15">
        <v>702566.53021151491</v>
      </c>
      <c r="H804" s="15">
        <v>16035.185179610595</v>
      </c>
      <c r="I804" s="15">
        <v>718601.71539112553</v>
      </c>
      <c r="J804" s="23">
        <v>4.9295463574399082E-2</v>
      </c>
      <c r="K804" s="20"/>
    </row>
    <row r="805" spans="1:11" x14ac:dyDescent="0.25">
      <c r="A805" s="28"/>
      <c r="B805" s="22" t="s">
        <v>19</v>
      </c>
      <c r="C805" s="15">
        <v>14990911.524275139</v>
      </c>
      <c r="D805" s="15">
        <v>13553991.70344555</v>
      </c>
      <c r="E805" s="15">
        <v>14306463.584863454</v>
      </c>
      <c r="F805" s="15">
        <v>6561244.3828138197</v>
      </c>
      <c r="G805" s="15">
        <v>667957.93673498218</v>
      </c>
      <c r="H805" s="15">
        <v>16490.002676702654</v>
      </c>
      <c r="I805" s="15">
        <v>684447.93941168487</v>
      </c>
      <c r="J805" s="23">
        <v>4.5657526448831483E-2</v>
      </c>
      <c r="K805" s="20"/>
    </row>
    <row r="806" spans="1:11" x14ac:dyDescent="0.25">
      <c r="A806" s="28"/>
      <c r="B806" s="22" t="s">
        <v>20</v>
      </c>
      <c r="C806" s="15">
        <v>16896840.057198305</v>
      </c>
      <c r="D806" s="15">
        <v>15193061.985243311</v>
      </c>
      <c r="E806" s="15">
        <v>16160394.63965763</v>
      </c>
      <c r="F806" s="15">
        <v>7528577.0372281391</v>
      </c>
      <c r="G806" s="15">
        <v>717858.89347775688</v>
      </c>
      <c r="H806" s="15">
        <v>18586.524062918135</v>
      </c>
      <c r="I806" s="15">
        <v>736445.41754067503</v>
      </c>
      <c r="J806" s="23">
        <v>4.3584801362130332E-2</v>
      </c>
      <c r="K806" s="20"/>
    </row>
    <row r="807" spans="1:11" x14ac:dyDescent="0.25">
      <c r="A807" s="28"/>
      <c r="B807" s="22" t="s">
        <v>21</v>
      </c>
      <c r="C807" s="15">
        <v>17623984.761726957</v>
      </c>
      <c r="D807" s="15">
        <v>16488641.077498376</v>
      </c>
      <c r="E807" s="15">
        <v>16845273.811028261</v>
      </c>
      <c r="F807" s="15">
        <v>7885209.7707580253</v>
      </c>
      <c r="G807" s="15">
        <v>759324.56746079645</v>
      </c>
      <c r="H807" s="15">
        <v>19386.383237899652</v>
      </c>
      <c r="I807" s="15">
        <v>778710.95069869608</v>
      </c>
      <c r="J807" s="23">
        <v>4.4184726736134043E-2</v>
      </c>
      <c r="K807" s="20"/>
    </row>
    <row r="808" spans="1:11" x14ac:dyDescent="0.25">
      <c r="A808" s="28"/>
      <c r="B808" s="22" t="s">
        <v>22</v>
      </c>
      <c r="C808" s="15">
        <v>18675628.589828882</v>
      </c>
      <c r="D808" s="15">
        <v>17407336.154714987</v>
      </c>
      <c r="E808" s="15">
        <v>17806522.042841807</v>
      </c>
      <c r="F808" s="15">
        <v>8284395.6588848438</v>
      </c>
      <c r="G808" s="15">
        <v>848563.35553826357</v>
      </c>
      <c r="H808" s="15">
        <v>20543.191448811773</v>
      </c>
      <c r="I808" s="15">
        <v>869106.54698707536</v>
      </c>
      <c r="J808" s="23">
        <v>4.6536936778685353E-2</v>
      </c>
      <c r="K808" s="20"/>
    </row>
    <row r="809" spans="1:11" x14ac:dyDescent="0.25">
      <c r="A809" s="28"/>
      <c r="B809" s="22" t="s">
        <v>23</v>
      </c>
      <c r="C809" s="15">
        <v>18994540.33892652</v>
      </c>
      <c r="D809" s="15">
        <v>17614160.391587399</v>
      </c>
      <c r="E809" s="15">
        <v>18062164.872569729</v>
      </c>
      <c r="F809" s="15">
        <v>8732400.1398671716</v>
      </c>
      <c r="G809" s="15">
        <v>911481.47198397235</v>
      </c>
      <c r="H809" s="15">
        <v>20893.994372819172</v>
      </c>
      <c r="I809" s="15">
        <v>932375.46635679156</v>
      </c>
      <c r="J809" s="23">
        <v>4.9086497999955542E-2</v>
      </c>
      <c r="K809" s="20"/>
    </row>
    <row r="810" spans="1:11" x14ac:dyDescent="0.25">
      <c r="A810" s="28"/>
      <c r="B810" s="22" t="s">
        <v>24</v>
      </c>
      <c r="C810" s="15">
        <v>17566517.978055645</v>
      </c>
      <c r="D810" s="15">
        <v>17260991.10320542</v>
      </c>
      <c r="E810" s="15">
        <v>16705988.197783558</v>
      </c>
      <c r="F810" s="15">
        <v>8177397.2344453111</v>
      </c>
      <c r="G810" s="15">
        <v>841206.61049622588</v>
      </c>
      <c r="H810" s="15">
        <v>19323.16977586121</v>
      </c>
      <c r="I810" s="15">
        <v>860529.78027208708</v>
      </c>
      <c r="J810" s="23">
        <v>4.8986929643488462E-2</v>
      </c>
      <c r="K810" s="20"/>
    </row>
    <row r="811" spans="1:11" x14ac:dyDescent="0.25">
      <c r="A811" s="28"/>
      <c r="B811" s="22" t="s">
        <v>25</v>
      </c>
      <c r="C811" s="15">
        <v>16533829.290637337</v>
      </c>
      <c r="D811" s="15">
        <v>16007492.140386064</v>
      </c>
      <c r="E811" s="15">
        <v>15723416.211904895</v>
      </c>
      <c r="F811" s="15">
        <v>7893321.3059641412</v>
      </c>
      <c r="G811" s="15">
        <v>792225.86651274108</v>
      </c>
      <c r="H811" s="15">
        <v>18187.212219701072</v>
      </c>
      <c r="I811" s="15">
        <v>810413.07873244211</v>
      </c>
      <c r="J811" s="23">
        <v>4.9015449747709522E-2</v>
      </c>
      <c r="K811" s="20"/>
    </row>
    <row r="812" spans="1:11" x14ac:dyDescent="0.25">
      <c r="A812" s="28"/>
      <c r="B812" s="22" t="s">
        <v>26</v>
      </c>
      <c r="C812" s="15">
        <v>13989724.580819303</v>
      </c>
      <c r="D812" s="15">
        <v>14126786.147133714</v>
      </c>
      <c r="E812" s="15">
        <v>13380426.310903585</v>
      </c>
      <c r="F812" s="15">
        <v>7146961.4697340112</v>
      </c>
      <c r="G812" s="15">
        <v>593909.57287681731</v>
      </c>
      <c r="H812" s="15">
        <v>15388.697038901235</v>
      </c>
      <c r="I812" s="15">
        <v>609298.26991571859</v>
      </c>
      <c r="J812" s="23">
        <v>4.3553271288206824E-2</v>
      </c>
      <c r="K812" s="20"/>
    </row>
    <row r="813" spans="1:11" x14ac:dyDescent="0.25">
      <c r="A813" s="28"/>
      <c r="B813" s="22" t="s">
        <v>27</v>
      </c>
      <c r="C813" s="15">
        <v>14375950.626890702</v>
      </c>
      <c r="D813" s="15">
        <v>13979932.166095167</v>
      </c>
      <c r="E813" s="15">
        <v>13688371.183237515</v>
      </c>
      <c r="F813" s="15">
        <v>6855400.4868763611</v>
      </c>
      <c r="G813" s="15">
        <v>671765.89796360699</v>
      </c>
      <c r="H813" s="15">
        <v>15813.545689579772</v>
      </c>
      <c r="I813" s="15">
        <v>687579.44365318678</v>
      </c>
      <c r="J813" s="23">
        <v>4.7828450549005516E-2</v>
      </c>
      <c r="K813" s="20"/>
    </row>
    <row r="814" spans="1:11" x14ac:dyDescent="0.25">
      <c r="A814" s="30"/>
      <c r="B814" s="22"/>
      <c r="C814" s="15"/>
      <c r="D814" s="15"/>
      <c r="E814" s="15"/>
      <c r="F814" s="15"/>
      <c r="G814" s="15"/>
      <c r="H814" s="15"/>
      <c r="I814" s="15"/>
      <c r="J814" s="23"/>
      <c r="K814" s="20"/>
    </row>
    <row r="815" spans="1:11" x14ac:dyDescent="0.25">
      <c r="A815" s="1" t="s">
        <v>10</v>
      </c>
      <c r="B815" s="22" t="s">
        <v>5</v>
      </c>
      <c r="C815" s="15">
        <v>191938282.7577801</v>
      </c>
      <c r="D815" s="15">
        <v>182780946.78205952</v>
      </c>
      <c r="E815" s="15">
        <v>182855239.26820099</v>
      </c>
      <c r="F815" s="15">
        <v>85934675.579858303</v>
      </c>
      <c r="G815" s="15">
        <v>8871911.3785455208</v>
      </c>
      <c r="H815" s="15">
        <v>211132.11103355812</v>
      </c>
      <c r="I815" s="15">
        <v>9083043.4895790778</v>
      </c>
      <c r="J815" s="23">
        <v>4.7322729781018126E-2</v>
      </c>
      <c r="K815" s="20"/>
    </row>
    <row r="816" spans="1:11" x14ac:dyDescent="0.25">
      <c r="A816" s="1"/>
      <c r="B816" s="22"/>
      <c r="C816" s="15"/>
      <c r="D816" s="15"/>
      <c r="E816" s="15"/>
      <c r="F816" s="15"/>
      <c r="G816" s="15"/>
      <c r="H816" s="15"/>
      <c r="I816" s="15"/>
      <c r="J816" s="23"/>
      <c r="K816" s="20"/>
    </row>
    <row r="817" spans="1:11" x14ac:dyDescent="0.25">
      <c r="A817" s="1"/>
      <c r="B817" s="22"/>
      <c r="C817" s="15"/>
      <c r="D817" s="15"/>
      <c r="E817" s="15"/>
      <c r="F817" s="15"/>
      <c r="G817" s="15"/>
      <c r="H817" s="15"/>
      <c r="I817" s="15"/>
      <c r="J817" s="23"/>
      <c r="K817" s="20"/>
    </row>
    <row r="818" spans="1:11" x14ac:dyDescent="0.25">
      <c r="A818" s="1">
        <v>2057</v>
      </c>
      <c r="B818" s="22" t="s">
        <v>16</v>
      </c>
      <c r="C818" s="15">
        <v>14522464.587333927</v>
      </c>
      <c r="D818" s="15">
        <v>14733702.224401031</v>
      </c>
      <c r="E818" s="15">
        <v>13789040.450873574</v>
      </c>
      <c r="F818" s="15">
        <v>5910738.7133489074</v>
      </c>
      <c r="G818" s="15">
        <v>717449.42541428539</v>
      </c>
      <c r="H818" s="15">
        <v>15974.711046067321</v>
      </c>
      <c r="I818" s="15">
        <v>733424.13646035269</v>
      </c>
      <c r="J818" s="23">
        <v>5.0502731960525765E-2</v>
      </c>
      <c r="K818" s="20"/>
    </row>
    <row r="819" spans="1:11" x14ac:dyDescent="0.25">
      <c r="A819" s="28"/>
      <c r="B819" s="22" t="s">
        <v>17</v>
      </c>
      <c r="C819" s="15">
        <v>13493974.080666011</v>
      </c>
      <c r="D819" s="15">
        <v>13455915.156043097</v>
      </c>
      <c r="E819" s="15">
        <v>12816578.783629388</v>
      </c>
      <c r="F819" s="15">
        <v>5271402.3409351977</v>
      </c>
      <c r="G819" s="15">
        <v>662551.92554789095</v>
      </c>
      <c r="H819" s="15">
        <v>14843.371488732613</v>
      </c>
      <c r="I819" s="15">
        <v>677395.29703662358</v>
      </c>
      <c r="J819" s="23">
        <v>5.019983682992149E-2</v>
      </c>
      <c r="K819" s="20"/>
    </row>
    <row r="820" spans="1:11" x14ac:dyDescent="0.25">
      <c r="A820" s="28"/>
      <c r="B820" s="22" t="s">
        <v>18</v>
      </c>
      <c r="C820" s="15">
        <v>14737191.595149148</v>
      </c>
      <c r="D820" s="15">
        <v>13409687.861386951</v>
      </c>
      <c r="E820" s="15">
        <v>14010714.903681532</v>
      </c>
      <c r="F820" s="15">
        <v>5872429.3832297781</v>
      </c>
      <c r="G820" s="15">
        <v>710265.7807129526</v>
      </c>
      <c r="H820" s="15">
        <v>16210.910754664064</v>
      </c>
      <c r="I820" s="15">
        <v>726476.69146761671</v>
      </c>
      <c r="J820" s="23">
        <v>4.9295463574399186E-2</v>
      </c>
      <c r="K820" s="20"/>
    </row>
    <row r="821" spans="1:11" x14ac:dyDescent="0.25">
      <c r="A821" s="28"/>
      <c r="B821" s="22" t="s">
        <v>19</v>
      </c>
      <c r="C821" s="15">
        <v>15155295.258255923</v>
      </c>
      <c r="D821" s="15">
        <v>13702579.248159442</v>
      </c>
      <c r="E821" s="15">
        <v>14463341.964162253</v>
      </c>
      <c r="F821" s="15">
        <v>6633192.099232587</v>
      </c>
      <c r="G821" s="15">
        <v>675282.46930958878</v>
      </c>
      <c r="H821" s="15">
        <v>16670.824784081517</v>
      </c>
      <c r="I821" s="15">
        <v>691953.29409367032</v>
      </c>
      <c r="J821" s="23">
        <v>4.565752644883149E-2</v>
      </c>
      <c r="K821" s="20"/>
    </row>
    <row r="822" spans="1:11" x14ac:dyDescent="0.25">
      <c r="A822" s="28"/>
      <c r="B822" s="22" t="s">
        <v>20</v>
      </c>
      <c r="C822" s="15">
        <v>17081795.498797469</v>
      </c>
      <c r="D822" s="15">
        <v>15359494.920854326</v>
      </c>
      <c r="E822" s="15">
        <v>16337288.835073849</v>
      </c>
      <c r="F822" s="15">
        <v>7610986.013452108</v>
      </c>
      <c r="G822" s="15">
        <v>725716.68867494247</v>
      </c>
      <c r="H822" s="15">
        <v>18789.975048677217</v>
      </c>
      <c r="I822" s="15">
        <v>744506.66372361965</v>
      </c>
      <c r="J822" s="23">
        <v>4.3584801362130332E-2</v>
      </c>
      <c r="K822" s="20"/>
    </row>
    <row r="823" spans="1:11" x14ac:dyDescent="0.25">
      <c r="A823" s="28"/>
      <c r="B823" s="22" t="s">
        <v>21</v>
      </c>
      <c r="C823" s="15">
        <v>17816691.625183456</v>
      </c>
      <c r="D823" s="15">
        <v>16669022.553183395</v>
      </c>
      <c r="E823" s="15">
        <v>17029465.974382758</v>
      </c>
      <c r="F823" s="15">
        <v>7971429.4346514717</v>
      </c>
      <c r="G823" s="15">
        <v>767627.29001299571</v>
      </c>
      <c r="H823" s="15">
        <v>19598.360787701804</v>
      </c>
      <c r="I823" s="15">
        <v>787225.65080069751</v>
      </c>
      <c r="J823" s="23">
        <v>4.418472673613396E-2</v>
      </c>
      <c r="K823" s="20"/>
    </row>
    <row r="824" spans="1:11" x14ac:dyDescent="0.25">
      <c r="A824" s="28"/>
      <c r="B824" s="22" t="s">
        <v>22</v>
      </c>
      <c r="C824" s="15">
        <v>18879445.186777398</v>
      </c>
      <c r="D824" s="15">
        <v>17597475.608293522</v>
      </c>
      <c r="E824" s="15">
        <v>18000853.639703684</v>
      </c>
      <c r="F824" s="15">
        <v>8374807.466061634</v>
      </c>
      <c r="G824" s="15">
        <v>857824.15736825927</v>
      </c>
      <c r="H824" s="15">
        <v>20767.389705455138</v>
      </c>
      <c r="I824" s="15">
        <v>878591.54707371444</v>
      </c>
      <c r="J824" s="23">
        <v>4.6536936778685312E-2</v>
      </c>
      <c r="K824" s="20"/>
    </row>
    <row r="825" spans="1:11" x14ac:dyDescent="0.25">
      <c r="A825" s="28"/>
      <c r="B825" s="22" t="s">
        <v>23</v>
      </c>
      <c r="C825" s="15">
        <v>19201879.795561969</v>
      </c>
      <c r="D825" s="15">
        <v>17806413.48134847</v>
      </c>
      <c r="E825" s="15">
        <v>18259326.76138173</v>
      </c>
      <c r="F825" s="15">
        <v>8827720.7460948937</v>
      </c>
      <c r="G825" s="15">
        <v>921430.96640512068</v>
      </c>
      <c r="H825" s="15">
        <v>21122.067775118168</v>
      </c>
      <c r="I825" s="15">
        <v>942553.03418023884</v>
      </c>
      <c r="J825" s="23">
        <v>4.9086497999955514E-2</v>
      </c>
      <c r="K825" s="20"/>
    </row>
    <row r="826" spans="1:11" x14ac:dyDescent="0.25">
      <c r="A826" s="28"/>
      <c r="B826" s="22" t="s">
        <v>24</v>
      </c>
      <c r="C826" s="15">
        <v>17758262.334218621</v>
      </c>
      <c r="D826" s="15">
        <v>17449404.101749338</v>
      </c>
      <c r="E826" s="15">
        <v>16888339.586661644</v>
      </c>
      <c r="F826" s="15">
        <v>8266656.2310071997</v>
      </c>
      <c r="G826" s="15">
        <v>850388.65898933646</v>
      </c>
      <c r="H826" s="15">
        <v>19534.088567640483</v>
      </c>
      <c r="I826" s="15">
        <v>869922.74755697697</v>
      </c>
      <c r="J826" s="23">
        <v>4.8986929643488358E-2</v>
      </c>
      <c r="K826" s="20"/>
    </row>
    <row r="827" spans="1:11" x14ac:dyDescent="0.25">
      <c r="A827" s="28"/>
      <c r="B827" s="22" t="s">
        <v>25</v>
      </c>
      <c r="C827" s="15">
        <v>16714069.88252786</v>
      </c>
      <c r="D827" s="15">
        <v>16182109.520393033</v>
      </c>
      <c r="E827" s="15">
        <v>15894822.23012111</v>
      </c>
      <c r="F827" s="15">
        <v>7979368.9407352768</v>
      </c>
      <c r="G827" s="15">
        <v>800862.17553596955</v>
      </c>
      <c r="H827" s="15">
        <v>18385.476870780647</v>
      </c>
      <c r="I827" s="15">
        <v>819247.65240675025</v>
      </c>
      <c r="J827" s="23">
        <v>4.9015449747709564E-2</v>
      </c>
      <c r="K827" s="20"/>
    </row>
    <row r="828" spans="1:11" x14ac:dyDescent="0.25">
      <c r="A828" s="28"/>
      <c r="B828" s="22" t="s">
        <v>26</v>
      </c>
      <c r="C828" s="15">
        <v>14142164.557925615</v>
      </c>
      <c r="D828" s="15">
        <v>14280757.151817631</v>
      </c>
      <c r="E828" s="15">
        <v>13526227.028331818</v>
      </c>
      <c r="F828" s="15">
        <v>7224838.8172494648</v>
      </c>
      <c r="G828" s="15">
        <v>600381.1485800792</v>
      </c>
      <c r="H828" s="15">
        <v>15556.381013718177</v>
      </c>
      <c r="I828" s="15">
        <v>615937.5295937974</v>
      </c>
      <c r="J828" s="23">
        <v>4.3553271288206789E-2</v>
      </c>
      <c r="K828" s="20"/>
    </row>
    <row r="829" spans="1:11" x14ac:dyDescent="0.25">
      <c r="A829" s="28"/>
      <c r="B829" s="22" t="s">
        <v>27</v>
      </c>
      <c r="C829" s="15">
        <v>14532314.592109077</v>
      </c>
      <c r="D829" s="15">
        <v>14132130.191250222</v>
      </c>
      <c r="E829" s="15">
        <v>13837256.502277795</v>
      </c>
      <c r="F829" s="15">
        <v>6929965.1282770392</v>
      </c>
      <c r="G829" s="15">
        <v>679072.54377996142</v>
      </c>
      <c r="H829" s="15">
        <v>15985.546051319985</v>
      </c>
      <c r="I829" s="15">
        <v>695058.08983128145</v>
      </c>
      <c r="J829" s="23">
        <v>4.7828450549005599E-2</v>
      </c>
      <c r="K829" s="20"/>
    </row>
    <row r="830" spans="1:11" x14ac:dyDescent="0.25">
      <c r="A830" s="30"/>
      <c r="B830" s="22"/>
      <c r="C830" s="15"/>
      <c r="D830" s="15"/>
      <c r="E830" s="15"/>
      <c r="F830" s="15"/>
      <c r="G830" s="15"/>
      <c r="H830" s="15"/>
      <c r="I830" s="15"/>
      <c r="J830" s="23"/>
      <c r="K830" s="20"/>
    </row>
    <row r="831" spans="1:11" x14ac:dyDescent="0.25">
      <c r="A831" s="1" t="s">
        <v>10</v>
      </c>
      <c r="B831" s="22" t="s">
        <v>5</v>
      </c>
      <c r="C831" s="15">
        <v>194035548.99450648</v>
      </c>
      <c r="D831" s="15">
        <v>184778692.01888046</v>
      </c>
      <c r="E831" s="15">
        <v>184853256.66028112</v>
      </c>
      <c r="F831" s="15">
        <v>86873535.314275563</v>
      </c>
      <c r="G831" s="15">
        <v>8968853.2303313818</v>
      </c>
      <c r="H831" s="15">
        <v>213439.10389395713</v>
      </c>
      <c r="I831" s="15">
        <v>9182292.3342253398</v>
      </c>
      <c r="J831" s="23">
        <v>4.732273226121729E-2</v>
      </c>
      <c r="K831" s="20"/>
    </row>
    <row r="832" spans="1:11" x14ac:dyDescent="0.25">
      <c r="A832" s="1"/>
      <c r="B832" s="22"/>
      <c r="C832" s="15"/>
      <c r="D832" s="15"/>
      <c r="E832" s="15"/>
      <c r="F832" s="15"/>
      <c r="G832" s="15"/>
      <c r="H832" s="15"/>
      <c r="I832" s="15"/>
      <c r="J832" s="23"/>
      <c r="K832" s="20"/>
    </row>
    <row r="833" spans="1:11" x14ac:dyDescent="0.25">
      <c r="A833" s="1"/>
      <c r="B833" s="22"/>
      <c r="C833" s="15"/>
      <c r="D833" s="15"/>
      <c r="E833" s="15"/>
      <c r="F833" s="15"/>
      <c r="G833" s="15"/>
      <c r="H833" s="15"/>
      <c r="I833" s="15"/>
      <c r="J833" s="23"/>
      <c r="K833" s="20"/>
    </row>
    <row r="834" spans="1:11" x14ac:dyDescent="0.25">
      <c r="A834" s="1">
        <v>2058</v>
      </c>
      <c r="B834" s="22" t="s">
        <v>16</v>
      </c>
      <c r="C834" s="15">
        <v>14680390.30376241</v>
      </c>
      <c r="D834" s="15">
        <v>14893940.095621355</v>
      </c>
      <c r="E834" s="15">
        <v>13938990.487175597</v>
      </c>
      <c r="F834" s="15">
        <v>5975015.5198312812</v>
      </c>
      <c r="G834" s="15">
        <v>725251.38725267432</v>
      </c>
      <c r="H834" s="15">
        <v>16148.429334138651</v>
      </c>
      <c r="I834" s="15">
        <v>741399.81658681296</v>
      </c>
      <c r="J834" s="23">
        <v>5.0502731960525668E-2</v>
      </c>
      <c r="K834" s="20"/>
    </row>
    <row r="835" spans="1:11" x14ac:dyDescent="0.25">
      <c r="A835" s="28"/>
      <c r="B835" s="22" t="s">
        <v>17</v>
      </c>
      <c r="C835" s="15">
        <v>13640685.210723234</v>
      </c>
      <c r="D835" s="15">
        <v>13602225.717427583</v>
      </c>
      <c r="E835" s="15">
        <v>12955925.038896605</v>
      </c>
      <c r="F835" s="15">
        <v>5328714.8413003031</v>
      </c>
      <c r="G835" s="15">
        <v>669755.41809483338</v>
      </c>
      <c r="H835" s="15">
        <v>15004.753731795559</v>
      </c>
      <c r="I835" s="15">
        <v>684760.17182662897</v>
      </c>
      <c r="J835" s="23">
        <v>5.0199836829921442E-2</v>
      </c>
      <c r="K835" s="20"/>
    </row>
    <row r="836" spans="1:11" x14ac:dyDescent="0.25">
      <c r="A836" s="28"/>
      <c r="B836" s="22" t="s">
        <v>18</v>
      </c>
      <c r="C836" s="15">
        <v>14897538.461133188</v>
      </c>
      <c r="D836" s="15">
        <v>13555548.343859941</v>
      </c>
      <c r="E836" s="15">
        <v>14163157.396574186</v>
      </c>
      <c r="F836" s="15">
        <v>5936323.8940145476</v>
      </c>
      <c r="G836" s="15">
        <v>717993.772251755</v>
      </c>
      <c r="H836" s="15">
        <v>16387.292307246509</v>
      </c>
      <c r="I836" s="15">
        <v>734381.06455900148</v>
      </c>
      <c r="J836" s="23">
        <v>4.9295463574399151E-2</v>
      </c>
      <c r="K836" s="20"/>
    </row>
    <row r="837" spans="1:11" x14ac:dyDescent="0.25">
      <c r="A837" s="28"/>
      <c r="B837" s="22" t="s">
        <v>19</v>
      </c>
      <c r="C837" s="15">
        <v>15320299.657322304</v>
      </c>
      <c r="D837" s="15">
        <v>13851725.095262364</v>
      </c>
      <c r="E837" s="15">
        <v>14620812.670514088</v>
      </c>
      <c r="F837" s="15">
        <v>6705411.4692662721</v>
      </c>
      <c r="G837" s="15">
        <v>682634.65718516172</v>
      </c>
      <c r="H837" s="15">
        <v>16852.329623054535</v>
      </c>
      <c r="I837" s="15">
        <v>699486.9868082162</v>
      </c>
      <c r="J837" s="23">
        <v>4.5657526448831427E-2</v>
      </c>
      <c r="K837" s="20"/>
    </row>
    <row r="838" spans="1:11" x14ac:dyDescent="0.25">
      <c r="A838" s="28"/>
      <c r="B838" s="22" t="s">
        <v>20</v>
      </c>
      <c r="C838" s="15">
        <v>17267437.540712055</v>
      </c>
      <c r="D838" s="15">
        <v>15526550.262568211</v>
      </c>
      <c r="E838" s="15">
        <v>16514839.705467127</v>
      </c>
      <c r="F838" s="15">
        <v>7693700.9121651892</v>
      </c>
      <c r="G838" s="15">
        <v>733603.6539501443</v>
      </c>
      <c r="H838" s="15">
        <v>18994.181294783262</v>
      </c>
      <c r="I838" s="15">
        <v>752597.83524492756</v>
      </c>
      <c r="J838" s="23">
        <v>4.3584801362130353E-2</v>
      </c>
      <c r="K838" s="20"/>
    </row>
    <row r="839" spans="1:11" x14ac:dyDescent="0.25">
      <c r="A839" s="28"/>
      <c r="B839" s="22" t="s">
        <v>21</v>
      </c>
      <c r="C839" s="15">
        <v>18010112.3300246</v>
      </c>
      <c r="D839" s="15">
        <v>16850072.869540188</v>
      </c>
      <c r="E839" s="15">
        <v>17214340.438235387</v>
      </c>
      <c r="F839" s="15">
        <v>8057968.480860386</v>
      </c>
      <c r="G839" s="15">
        <v>775960.76822618581</v>
      </c>
      <c r="H839" s="15">
        <v>19811.12356302706</v>
      </c>
      <c r="I839" s="15">
        <v>795771.89178921282</v>
      </c>
      <c r="J839" s="23">
        <v>4.4184726736133904E-2</v>
      </c>
      <c r="K839" s="20"/>
    </row>
    <row r="840" spans="1:11" x14ac:dyDescent="0.25">
      <c r="A840" s="28"/>
      <c r="B840" s="22" t="s">
        <v>22</v>
      </c>
      <c r="C840" s="15">
        <v>19084003.621618696</v>
      </c>
      <c r="D840" s="15">
        <v>17788312.684423856</v>
      </c>
      <c r="E840" s="15">
        <v>18195892.551595226</v>
      </c>
      <c r="F840" s="15">
        <v>8465548.3480317574</v>
      </c>
      <c r="G840" s="15">
        <v>867118.66603968909</v>
      </c>
      <c r="H840" s="15">
        <v>20992.403983780565</v>
      </c>
      <c r="I840" s="15">
        <v>888111.07002346963</v>
      </c>
      <c r="J840" s="23">
        <v>4.6536936778685249E-2</v>
      </c>
      <c r="K840" s="20"/>
    </row>
    <row r="841" spans="1:11" x14ac:dyDescent="0.25">
      <c r="A841" s="28"/>
      <c r="B841" s="22" t="s">
        <v>23</v>
      </c>
      <c r="C841" s="15">
        <v>19409979.825647362</v>
      </c>
      <c r="D841" s="15">
        <v>17999369.225427482</v>
      </c>
      <c r="E841" s="15">
        <v>18457211.889756545</v>
      </c>
      <c r="F841" s="15">
        <v>8923391.0123608224</v>
      </c>
      <c r="G841" s="15">
        <v>931416.95808260411</v>
      </c>
      <c r="H841" s="15">
        <v>21350.977808212097</v>
      </c>
      <c r="I841" s="15">
        <v>952767.93589081615</v>
      </c>
      <c r="J841" s="23">
        <v>4.9086497999955514E-2</v>
      </c>
      <c r="K841" s="20"/>
    </row>
    <row r="842" spans="1:11" x14ac:dyDescent="0.25">
      <c r="A842" s="28"/>
      <c r="B842" s="22" t="s">
        <v>24</v>
      </c>
      <c r="C842" s="15">
        <v>17950716.759202138</v>
      </c>
      <c r="D842" s="15">
        <v>17638511.500622839</v>
      </c>
      <c r="E842" s="15">
        <v>17071366.260268915</v>
      </c>
      <c r="F842" s="15">
        <v>8356245.7720068991</v>
      </c>
      <c r="G842" s="15">
        <v>859604.7104980998</v>
      </c>
      <c r="H842" s="15">
        <v>19745.788435122351</v>
      </c>
      <c r="I842" s="15">
        <v>879350.49893322214</v>
      </c>
      <c r="J842" s="23">
        <v>4.8986929643488338E-2</v>
      </c>
      <c r="K842" s="20"/>
    </row>
    <row r="843" spans="1:11" x14ac:dyDescent="0.25">
      <c r="A843" s="28"/>
      <c r="B843" s="22" t="s">
        <v>25</v>
      </c>
      <c r="C843" s="15">
        <v>16894974.77775491</v>
      </c>
      <c r="D843" s="15">
        <v>16357372.045773868</v>
      </c>
      <c r="E843" s="15">
        <v>16066859.990547044</v>
      </c>
      <c r="F843" s="15">
        <v>8065733.7167800786</v>
      </c>
      <c r="G843" s="15">
        <v>809530.31495233567</v>
      </c>
      <c r="H843" s="15">
        <v>18584.472255530403</v>
      </c>
      <c r="I843" s="15">
        <v>828114.78720786609</v>
      </c>
      <c r="J843" s="23">
        <v>4.901544974770955E-2</v>
      </c>
      <c r="K843" s="20"/>
    </row>
    <row r="844" spans="1:11" x14ac:dyDescent="0.25">
      <c r="A844" s="28"/>
      <c r="B844" s="22" t="s">
        <v>26</v>
      </c>
      <c r="C844" s="15">
        <v>14295171.95135434</v>
      </c>
      <c r="D844" s="15">
        <v>14435298.124031771</v>
      </c>
      <c r="E844" s="15">
        <v>13672570.44924544</v>
      </c>
      <c r="F844" s="15">
        <v>7303006.0419937475</v>
      </c>
      <c r="G844" s="15">
        <v>606876.81296241016</v>
      </c>
      <c r="H844" s="15">
        <v>15724.689146489774</v>
      </c>
      <c r="I844" s="15">
        <v>622601.50210889988</v>
      </c>
      <c r="J844" s="23">
        <v>4.3553271288206782E-2</v>
      </c>
      <c r="K844" s="20"/>
    </row>
    <row r="845" spans="1:11" x14ac:dyDescent="0.25">
      <c r="A845" s="28"/>
      <c r="B845" s="22" t="s">
        <v>27</v>
      </c>
      <c r="C845" s="15">
        <v>14689252.125984672</v>
      </c>
      <c r="D845" s="15">
        <v>14284890.714063102</v>
      </c>
      <c r="E845" s="15">
        <v>13986687.95707514</v>
      </c>
      <c r="F845" s="15">
        <v>7004803.2850057837</v>
      </c>
      <c r="G845" s="15">
        <v>686405.99157094979</v>
      </c>
      <c r="H845" s="15">
        <v>16158.17733858314</v>
      </c>
      <c r="I845" s="15">
        <v>702564.16890953295</v>
      </c>
      <c r="J845" s="23">
        <v>4.7828450549005579E-2</v>
      </c>
      <c r="K845" s="20"/>
    </row>
    <row r="846" spans="1:11" x14ac:dyDescent="0.25">
      <c r="A846" s="30"/>
      <c r="B846" s="22"/>
      <c r="C846" s="15"/>
      <c r="D846" s="15"/>
      <c r="E846" s="15"/>
      <c r="F846" s="15"/>
      <c r="G846" s="15"/>
      <c r="H846" s="15"/>
      <c r="I846" s="15"/>
      <c r="J846" s="23"/>
      <c r="K846" s="20"/>
    </row>
    <row r="847" spans="1:11" x14ac:dyDescent="0.25">
      <c r="A847" s="1" t="s">
        <v>10</v>
      </c>
      <c r="B847" s="22" t="s">
        <v>5</v>
      </c>
      <c r="C847" s="15">
        <v>196140562.56523985</v>
      </c>
      <c r="D847" s="15">
        <v>186783816.67862257</v>
      </c>
      <c r="E847" s="15">
        <v>186858654.83535132</v>
      </c>
      <c r="F847" s="15">
        <v>87815863.29361707</v>
      </c>
      <c r="G847" s="15">
        <v>9066153.1110668443</v>
      </c>
      <c r="H847" s="15">
        <v>215754.61882176393</v>
      </c>
      <c r="I847" s="15">
        <v>9281907.7298886068</v>
      </c>
      <c r="J847" s="23">
        <v>4.7322734311018806E-2</v>
      </c>
      <c r="K847" s="20"/>
    </row>
    <row r="848" spans="1:11" x14ac:dyDescent="0.25">
      <c r="A848" s="1"/>
      <c r="B848" s="22"/>
      <c r="C848" s="15"/>
      <c r="D848" s="15"/>
      <c r="E848" s="15"/>
      <c r="F848" s="15"/>
      <c r="G848" s="15"/>
      <c r="H848" s="15"/>
      <c r="I848" s="15"/>
      <c r="J848" s="23"/>
      <c r="K848" s="20"/>
    </row>
    <row r="849" spans="1:11" x14ac:dyDescent="0.25">
      <c r="A849" s="1"/>
      <c r="B849" s="22"/>
      <c r="C849" s="15"/>
      <c r="D849" s="15"/>
      <c r="E849" s="15"/>
      <c r="F849" s="15"/>
      <c r="G849" s="15"/>
      <c r="H849" s="15"/>
      <c r="I849" s="15"/>
      <c r="J849" s="23"/>
      <c r="K849" s="20"/>
    </row>
    <row r="850" spans="1:11" x14ac:dyDescent="0.25">
      <c r="A850" s="1">
        <v>2059</v>
      </c>
      <c r="B850" s="22" t="s">
        <v>16</v>
      </c>
      <c r="C850" s="15">
        <v>14838893.392550824</v>
      </c>
      <c r="D850" s="15">
        <v>15054764.701295815</v>
      </c>
      <c r="E850" s="15">
        <v>14089488.736956013</v>
      </c>
      <c r="F850" s="15">
        <v>6039527.3206659807</v>
      </c>
      <c r="G850" s="15">
        <v>733081.87286300492</v>
      </c>
      <c r="H850" s="15">
        <v>16322.782731805908</v>
      </c>
      <c r="I850" s="15">
        <v>749404.65559481084</v>
      </c>
      <c r="J850" s="23">
        <v>5.0502731960525744E-2</v>
      </c>
      <c r="K850" s="20"/>
    </row>
    <row r="851" spans="1:11" x14ac:dyDescent="0.25">
      <c r="A851" s="28"/>
      <c r="B851" s="22" t="s">
        <v>17</v>
      </c>
      <c r="C851" s="15">
        <v>13787936.646679763</v>
      </c>
      <c r="D851" s="15">
        <v>13749073.386042256</v>
      </c>
      <c r="E851" s="15">
        <v>13095784.476795144</v>
      </c>
      <c r="F851" s="15">
        <v>5386238.4114188701</v>
      </c>
      <c r="G851" s="15">
        <v>676985.43957327062</v>
      </c>
      <c r="H851" s="15">
        <v>15166.730311347739</v>
      </c>
      <c r="I851" s="15">
        <v>692152.16988461837</v>
      </c>
      <c r="J851" s="23">
        <v>5.0199836829921449E-2</v>
      </c>
      <c r="K851" s="20"/>
    </row>
    <row r="852" spans="1:11" x14ac:dyDescent="0.25">
      <c r="A852" s="28"/>
      <c r="B852" s="22" t="s">
        <v>18</v>
      </c>
      <c r="C852" s="15">
        <v>15058484.78985535</v>
      </c>
      <c r="D852" s="15">
        <v>13701950.936019626</v>
      </c>
      <c r="E852" s="15">
        <v>14316169.801411392</v>
      </c>
      <c r="F852" s="15">
        <v>6000457.2768106358</v>
      </c>
      <c r="G852" s="15">
        <v>725750.65517511673</v>
      </c>
      <c r="H852" s="15">
        <v>16564.333268840885</v>
      </c>
      <c r="I852" s="15">
        <v>742314.98844395764</v>
      </c>
      <c r="J852" s="23">
        <v>4.9295463574399123E-2</v>
      </c>
      <c r="K852" s="20"/>
    </row>
    <row r="853" spans="1:11" x14ac:dyDescent="0.25">
      <c r="A853" s="28"/>
      <c r="B853" s="22" t="s">
        <v>19</v>
      </c>
      <c r="C853" s="15">
        <v>15485928.055505672</v>
      </c>
      <c r="D853" s="15">
        <v>14001432.21037868</v>
      </c>
      <c r="E853" s="15">
        <v>14778878.885726722</v>
      </c>
      <c r="F853" s="15">
        <v>6777903.9521586774</v>
      </c>
      <c r="G853" s="15">
        <v>690014.64891789423</v>
      </c>
      <c r="H853" s="15">
        <v>17034.52086105624</v>
      </c>
      <c r="I853" s="15">
        <v>707049.16977895051</v>
      </c>
      <c r="J853" s="23">
        <v>4.5657526448831406E-2</v>
      </c>
      <c r="K853" s="20"/>
    </row>
    <row r="854" spans="1:11" x14ac:dyDescent="0.25">
      <c r="A854" s="28"/>
      <c r="B854" s="22" t="s">
        <v>20</v>
      </c>
      <c r="C854" s="15">
        <v>17453769.703897364</v>
      </c>
      <c r="D854" s="15">
        <v>15694231.268322706</v>
      </c>
      <c r="E854" s="15">
        <v>16693050.61833263</v>
      </c>
      <c r="F854" s="15">
        <v>7776723.3021686003</v>
      </c>
      <c r="G854" s="15">
        <v>741519.93889044726</v>
      </c>
      <c r="H854" s="15">
        <v>19199.146674287102</v>
      </c>
      <c r="I854" s="15">
        <v>760719.08556473441</v>
      </c>
      <c r="J854" s="23">
        <v>4.3584801362130297E-2</v>
      </c>
      <c r="K854" s="20"/>
    </row>
    <row r="855" spans="1:11" x14ac:dyDescent="0.25">
      <c r="A855" s="28"/>
      <c r="B855" s="22" t="s">
        <v>21</v>
      </c>
      <c r="C855" s="15">
        <v>18204250.524249073</v>
      </c>
      <c r="D855" s="15">
        <v>17031795.450018756</v>
      </c>
      <c r="E855" s="15">
        <v>17399900.689399004</v>
      </c>
      <c r="F855" s="15">
        <v>8144828.5415488482</v>
      </c>
      <c r="G855" s="15">
        <v>784325.1592733952</v>
      </c>
      <c r="H855" s="15">
        <v>20024.675576673981</v>
      </c>
      <c r="I855" s="15">
        <v>804349.83485006914</v>
      </c>
      <c r="J855" s="23">
        <v>4.4184726736133988E-2</v>
      </c>
      <c r="K855" s="20"/>
    </row>
    <row r="856" spans="1:11" x14ac:dyDescent="0.25">
      <c r="A856" s="28"/>
      <c r="B856" s="22" t="s">
        <v>22</v>
      </c>
      <c r="C856" s="15">
        <v>19289307.499767363</v>
      </c>
      <c r="D856" s="15">
        <v>17979850.853559643</v>
      </c>
      <c r="E856" s="15">
        <v>18391642.216146067</v>
      </c>
      <c r="F856" s="15">
        <v>8556619.9041352738</v>
      </c>
      <c r="G856" s="15">
        <v>876447.04537155223</v>
      </c>
      <c r="H856" s="15">
        <v>21218.238249744099</v>
      </c>
      <c r="I856" s="15">
        <v>897665.28362129629</v>
      </c>
      <c r="J856" s="23">
        <v>4.6536936778685416E-2</v>
      </c>
      <c r="K856" s="20"/>
    </row>
    <row r="857" spans="1:11" x14ac:dyDescent="0.25">
      <c r="A857" s="28"/>
      <c r="B857" s="22" t="s">
        <v>23</v>
      </c>
      <c r="C857" s="15">
        <v>19618844.209957279</v>
      </c>
      <c r="D857" s="15">
        <v>18193031.080210607</v>
      </c>
      <c r="E857" s="15">
        <v>18655823.852883775</v>
      </c>
      <c r="F857" s="15">
        <v>9019412.6768084429</v>
      </c>
      <c r="G857" s="15">
        <v>941439.62844255148</v>
      </c>
      <c r="H857" s="15">
        <v>21580.72863095301</v>
      </c>
      <c r="I857" s="15">
        <v>963020.35707350448</v>
      </c>
      <c r="J857" s="23">
        <v>4.9086497999955396E-2</v>
      </c>
      <c r="K857" s="20"/>
    </row>
    <row r="858" spans="1:11" x14ac:dyDescent="0.25">
      <c r="A858" s="28"/>
      <c r="B858" s="22" t="s">
        <v>24</v>
      </c>
      <c r="C858" s="15">
        <v>18143884.884679448</v>
      </c>
      <c r="D858" s="15">
        <v>17828316.801156379</v>
      </c>
      <c r="E858" s="15">
        <v>17255071.672374103</v>
      </c>
      <c r="F858" s="15">
        <v>8446167.548026165</v>
      </c>
      <c r="G858" s="15">
        <v>868854.93893219728</v>
      </c>
      <c r="H858" s="15">
        <v>19958.273373147393</v>
      </c>
      <c r="I858" s="15">
        <v>888813.21230534464</v>
      </c>
      <c r="J858" s="23">
        <v>4.8986929643488393E-2</v>
      </c>
      <c r="K858" s="20"/>
    </row>
    <row r="859" spans="1:11" x14ac:dyDescent="0.25">
      <c r="A859" s="28"/>
      <c r="B859" s="22" t="s">
        <v>25</v>
      </c>
      <c r="C859" s="15">
        <v>17076547.334072225</v>
      </c>
      <c r="D859" s="15">
        <v>16533282.997276146</v>
      </c>
      <c r="E859" s="15">
        <v>16239532.686354624</v>
      </c>
      <c r="F859" s="15">
        <v>8152417.2371046431</v>
      </c>
      <c r="G859" s="15">
        <v>818230.4456501212</v>
      </c>
      <c r="H859" s="15">
        <v>18784.202067479448</v>
      </c>
      <c r="I859" s="15">
        <v>837014.64771760069</v>
      </c>
      <c r="J859" s="23">
        <v>4.9015449747709557E-2</v>
      </c>
      <c r="K859" s="20"/>
    </row>
    <row r="860" spans="1:11" x14ac:dyDescent="0.25">
      <c r="A860" s="28"/>
      <c r="B860" s="22" t="s">
        <v>26</v>
      </c>
      <c r="C860" s="15">
        <v>14448749.725701833</v>
      </c>
      <c r="D860" s="15">
        <v>14590411.987730838</v>
      </c>
      <c r="E860" s="15">
        <v>13819459.409122938</v>
      </c>
      <c r="F860" s="15">
        <v>7381464.658496744</v>
      </c>
      <c r="G860" s="15">
        <v>613396.69188062288</v>
      </c>
      <c r="H860" s="15">
        <v>15893.624698272017</v>
      </c>
      <c r="I860" s="15">
        <v>629290.31657889485</v>
      </c>
      <c r="J860" s="23">
        <v>4.3553271288206755E-2</v>
      </c>
      <c r="K860" s="20"/>
    </row>
    <row r="861" spans="1:11" x14ac:dyDescent="0.25">
      <c r="A861" s="28"/>
      <c r="B861" s="22" t="s">
        <v>27</v>
      </c>
      <c r="C861" s="15">
        <v>14846766.109054109</v>
      </c>
      <c r="D861" s="15">
        <v>14438216.618199058</v>
      </c>
      <c r="E861" s="15">
        <v>14136668.290394563</v>
      </c>
      <c r="F861" s="15">
        <v>7079916.3306922512</v>
      </c>
      <c r="G861" s="15">
        <v>693766.37593958632</v>
      </c>
      <c r="H861" s="15">
        <v>16331.442719959521</v>
      </c>
      <c r="I861" s="15">
        <v>710097.81865954585</v>
      </c>
      <c r="J861" s="23">
        <v>4.7828450549005537E-2</v>
      </c>
      <c r="K861" s="20"/>
    </row>
    <row r="862" spans="1:11" x14ac:dyDescent="0.25">
      <c r="A862" s="30"/>
      <c r="B862" s="22"/>
      <c r="C862" s="15"/>
      <c r="D862" s="15"/>
      <c r="E862" s="15"/>
      <c r="F862" s="15"/>
      <c r="G862" s="15"/>
      <c r="H862" s="15"/>
      <c r="I862" s="15"/>
      <c r="J862" s="23"/>
      <c r="K862" s="20"/>
    </row>
    <row r="863" spans="1:11" x14ac:dyDescent="0.25">
      <c r="A863" s="1" t="s">
        <v>10</v>
      </c>
      <c r="B863" s="22" t="s">
        <v>5</v>
      </c>
      <c r="C863" s="15">
        <v>198253362.8759703</v>
      </c>
      <c r="D863" s="15">
        <v>188796358.29021052</v>
      </c>
      <c r="E863" s="15">
        <v>188871471.335897</v>
      </c>
      <c r="F863" s="15">
        <v>88761677.160035133</v>
      </c>
      <c r="G863" s="15">
        <v>9163812.8409097604</v>
      </c>
      <c r="H863" s="15">
        <v>218078.69916356733</v>
      </c>
      <c r="I863" s="15">
        <v>9381891.5400733277</v>
      </c>
      <c r="J863" s="23">
        <v>4.7322735937360881E-2</v>
      </c>
      <c r="K863" s="20"/>
    </row>
    <row r="864" spans="1:11" x14ac:dyDescent="0.25">
      <c r="A864" s="1"/>
      <c r="B864" s="22"/>
      <c r="C864" s="15"/>
      <c r="D864" s="15"/>
      <c r="E864" s="15"/>
      <c r="F864" s="15"/>
      <c r="G864" s="15"/>
      <c r="H864" s="15"/>
      <c r="I864" s="15"/>
      <c r="J864" s="23"/>
      <c r="K864" s="20"/>
    </row>
    <row r="865" spans="1:11" x14ac:dyDescent="0.25">
      <c r="A865" s="1"/>
      <c r="B865" s="22"/>
      <c r="C865" s="15"/>
      <c r="D865" s="15"/>
      <c r="E865" s="15"/>
      <c r="F865" s="15"/>
      <c r="G865" s="15"/>
      <c r="H865" s="15"/>
      <c r="I865" s="15"/>
      <c r="J865" s="23"/>
      <c r="K865" s="20"/>
    </row>
    <row r="866" spans="1:11" x14ac:dyDescent="0.25">
      <c r="A866" s="1">
        <v>2060</v>
      </c>
      <c r="B866" s="22" t="s">
        <v>16</v>
      </c>
      <c r="C866" s="15">
        <v>14997976.72950704</v>
      </c>
      <c r="D866" s="15">
        <v>15216178.975153051</v>
      </c>
      <c r="E866" s="15">
        <v>14240537.930786544</v>
      </c>
      <c r="F866" s="15">
        <v>6104275.2863257444</v>
      </c>
      <c r="G866" s="15">
        <v>740941.02431803802</v>
      </c>
      <c r="H866" s="15">
        <v>16497.774402457744</v>
      </c>
      <c r="I866" s="15">
        <v>757438.79872049578</v>
      </c>
      <c r="J866" s="23">
        <v>5.0502731960525689E-2</v>
      </c>
      <c r="K866" s="20"/>
    </row>
    <row r="867" spans="1:11" x14ac:dyDescent="0.25">
      <c r="A867" s="28"/>
      <c r="B867" s="22" t="s">
        <v>17</v>
      </c>
      <c r="C867" s="15">
        <v>13935731.130955391</v>
      </c>
      <c r="D867" s="15">
        <v>13896460.865788113</v>
      </c>
      <c r="E867" s="15">
        <v>13236159.702075774</v>
      </c>
      <c r="F867" s="15">
        <v>5443974.1226134039</v>
      </c>
      <c r="G867" s="15">
        <v>684242.12463556579</v>
      </c>
      <c r="H867" s="15">
        <v>15329.304244050931</v>
      </c>
      <c r="I867" s="15">
        <v>699571.42887961678</v>
      </c>
      <c r="J867" s="23">
        <v>5.0199836829921414E-2</v>
      </c>
      <c r="K867" s="20"/>
    </row>
    <row r="868" spans="1:11" x14ac:dyDescent="0.25">
      <c r="A868" s="28"/>
      <c r="B868" s="22" t="s">
        <v>18</v>
      </c>
      <c r="C868" s="15">
        <v>15220033.733001161</v>
      </c>
      <c r="D868" s="15">
        <v>13848898.449636582</v>
      </c>
      <c r="E868" s="15">
        <v>14469755.114514876</v>
      </c>
      <c r="F868" s="15">
        <v>6064830.7874916969</v>
      </c>
      <c r="G868" s="15">
        <v>733536.58137998392</v>
      </c>
      <c r="H868" s="15">
        <v>16742.037106301279</v>
      </c>
      <c r="I868" s="15">
        <v>750278.61848628521</v>
      </c>
      <c r="J868" s="23">
        <v>4.9295463574399158E-2</v>
      </c>
      <c r="K868" s="20"/>
    </row>
    <row r="869" spans="1:11" x14ac:dyDescent="0.25">
      <c r="A869" s="28"/>
      <c r="B869" s="22" t="s">
        <v>19</v>
      </c>
      <c r="C869" s="15">
        <v>15652183.82183318</v>
      </c>
      <c r="D869" s="15">
        <v>14151703.590026956</v>
      </c>
      <c r="E869" s="15">
        <v>14937543.825005861</v>
      </c>
      <c r="F869" s="15">
        <v>6850671.0224706018</v>
      </c>
      <c r="G869" s="15">
        <v>697422.59462330281</v>
      </c>
      <c r="H869" s="15">
        <v>17217.4022040165</v>
      </c>
      <c r="I869" s="15">
        <v>714639.99682731926</v>
      </c>
      <c r="J869" s="23">
        <v>4.5657526448831393E-2</v>
      </c>
      <c r="K869" s="20"/>
    </row>
    <row r="870" spans="1:11" x14ac:dyDescent="0.25">
      <c r="A870" s="28"/>
      <c r="B870" s="22" t="s">
        <v>20</v>
      </c>
      <c r="C870" s="15">
        <v>17640795.545093492</v>
      </c>
      <c r="D870" s="15">
        <v>15862541.229653368</v>
      </c>
      <c r="E870" s="15">
        <v>16871924.975390639</v>
      </c>
      <c r="F870" s="15">
        <v>7860054.7682078723</v>
      </c>
      <c r="G870" s="15">
        <v>749465.69460324966</v>
      </c>
      <c r="H870" s="15">
        <v>19404.875099602843</v>
      </c>
      <c r="I870" s="15">
        <v>768870.56970285252</v>
      </c>
      <c r="J870" s="23">
        <v>4.3584801362130277E-2</v>
      </c>
      <c r="K870" s="20"/>
    </row>
    <row r="871" spans="1:11" x14ac:dyDescent="0.25">
      <c r="A871" s="28"/>
      <c r="B871" s="22" t="s">
        <v>21</v>
      </c>
      <c r="C871" s="15">
        <v>18399109.892839026</v>
      </c>
      <c r="D871" s="15">
        <v>17214193.752815865</v>
      </c>
      <c r="E871" s="15">
        <v>17586150.250035834</v>
      </c>
      <c r="F871" s="15">
        <v>8232011.2654278418</v>
      </c>
      <c r="G871" s="15">
        <v>792720.62192106922</v>
      </c>
      <c r="H871" s="15">
        <v>20239.020882122928</v>
      </c>
      <c r="I871" s="15">
        <v>812959.64280319214</v>
      </c>
      <c r="J871" s="23">
        <v>4.4184726736134002E-2</v>
      </c>
      <c r="K871" s="20"/>
    </row>
    <row r="872" spans="1:11" x14ac:dyDescent="0.25">
      <c r="A872" s="28"/>
      <c r="B872" s="22" t="s">
        <v>22</v>
      </c>
      <c r="C872" s="15">
        <v>19495360.461821165</v>
      </c>
      <c r="D872" s="15">
        <v>18172093.620640267</v>
      </c>
      <c r="E872" s="15">
        <v>18588106.104531713</v>
      </c>
      <c r="F872" s="15">
        <v>8648023.7493192889</v>
      </c>
      <c r="G872" s="15">
        <v>885809.46078144887</v>
      </c>
      <c r="H872" s="15">
        <v>21444.896508003283</v>
      </c>
      <c r="I872" s="15">
        <v>907254.35728945211</v>
      </c>
      <c r="J872" s="23">
        <v>4.6536936778685277E-2</v>
      </c>
      <c r="K872" s="20"/>
    </row>
    <row r="873" spans="1:11" x14ac:dyDescent="0.25">
      <c r="A873" s="28"/>
      <c r="B873" s="22" t="s">
        <v>23</v>
      </c>
      <c r="C873" s="15">
        <v>19828476.766814798</v>
      </c>
      <c r="D873" s="15">
        <v>18387402.536134183</v>
      </c>
      <c r="E873" s="15">
        <v>18855166.281658381</v>
      </c>
      <c r="F873" s="15">
        <v>9115787.4948434848</v>
      </c>
      <c r="G873" s="15">
        <v>951499.16071292059</v>
      </c>
      <c r="H873" s="15">
        <v>21811.32444349628</v>
      </c>
      <c r="I873" s="15">
        <v>973310.48515641689</v>
      </c>
      <c r="J873" s="23">
        <v>4.908649799995541E-2</v>
      </c>
      <c r="K873" s="20"/>
    </row>
    <row r="874" spans="1:11" x14ac:dyDescent="0.25">
      <c r="A874" s="28"/>
      <c r="B874" s="22" t="s">
        <v>24</v>
      </c>
      <c r="C874" s="15">
        <v>18337770.379164826</v>
      </c>
      <c r="D874" s="15">
        <v>18018823.539829083</v>
      </c>
      <c r="E874" s="15">
        <v>17439459.311782233</v>
      </c>
      <c r="F874" s="15">
        <v>8536423.2667966355</v>
      </c>
      <c r="G874" s="15">
        <v>878139.5199655114</v>
      </c>
      <c r="H874" s="15">
        <v>20171.54741708131</v>
      </c>
      <c r="I874" s="15">
        <v>898311.06738259271</v>
      </c>
      <c r="J874" s="23">
        <v>4.8986929643488386E-2</v>
      </c>
      <c r="K874" s="20"/>
    </row>
    <row r="875" spans="1:11" x14ac:dyDescent="0.25">
      <c r="A875" s="28"/>
      <c r="B875" s="22" t="s">
        <v>25</v>
      </c>
      <c r="C875" s="15">
        <v>17258790.943002567</v>
      </c>
      <c r="D875" s="15">
        <v>16709845.688789696</v>
      </c>
      <c r="E875" s="15">
        <v>16412843.542829599</v>
      </c>
      <c r="F875" s="15">
        <v>8239421.1208365411</v>
      </c>
      <c r="G875" s="15">
        <v>826962.73013566469</v>
      </c>
      <c r="H875" s="15">
        <v>18984.670037302825</v>
      </c>
      <c r="I875" s="15">
        <v>845947.40017296746</v>
      </c>
      <c r="J875" s="23">
        <v>4.9015449747709577E-2</v>
      </c>
      <c r="K875" s="20"/>
    </row>
    <row r="876" spans="1:11" x14ac:dyDescent="0.25">
      <c r="A876" s="28"/>
      <c r="B876" s="22" t="s">
        <v>26</v>
      </c>
      <c r="C876" s="15">
        <v>14602900.876099683</v>
      </c>
      <c r="D876" s="15">
        <v>14746101.696596723</v>
      </c>
      <c r="E876" s="15">
        <v>13966896.77264812</v>
      </c>
      <c r="F876" s="15">
        <v>7460216.1968879374</v>
      </c>
      <c r="G876" s="15">
        <v>619940.91248785343</v>
      </c>
      <c r="H876" s="15">
        <v>16063.190963709652</v>
      </c>
      <c r="I876" s="15">
        <v>636004.10345156305</v>
      </c>
      <c r="J876" s="23">
        <v>4.3553271288206852E-2</v>
      </c>
      <c r="K876" s="20"/>
    </row>
    <row r="877" spans="1:11" x14ac:dyDescent="0.25">
      <c r="A877" s="28"/>
      <c r="B877" s="22" t="s">
        <v>27</v>
      </c>
      <c r="C877" s="15">
        <v>15004859.450685674</v>
      </c>
      <c r="D877" s="15">
        <v>14592110.816626772</v>
      </c>
      <c r="E877" s="15">
        <v>14287200.272453776</v>
      </c>
      <c r="F877" s="15">
        <v>7155305.6527149407</v>
      </c>
      <c r="G877" s="15">
        <v>701153.83283614449</v>
      </c>
      <c r="H877" s="15">
        <v>16505.345395754244</v>
      </c>
      <c r="I877" s="15">
        <v>717659.1782318987</v>
      </c>
      <c r="J877" s="23">
        <v>4.7828450549005572E-2</v>
      </c>
      <c r="K877" s="20"/>
    </row>
    <row r="878" spans="1:11" x14ac:dyDescent="0.25">
      <c r="A878" s="30"/>
      <c r="B878" s="22"/>
      <c r="C878" s="15"/>
      <c r="D878" s="15"/>
      <c r="E878" s="15"/>
      <c r="F878" s="15"/>
      <c r="G878" s="15"/>
      <c r="H878" s="15"/>
      <c r="I878" s="15"/>
      <c r="J878" s="23"/>
      <c r="K878" s="20"/>
    </row>
    <row r="879" spans="1:11" x14ac:dyDescent="0.25">
      <c r="A879" s="1" t="s">
        <v>10</v>
      </c>
      <c r="B879" s="22" t="s">
        <v>5</v>
      </c>
      <c r="C879" s="15">
        <v>200373989.730818</v>
      </c>
      <c r="D879" s="15">
        <v>190816354.76169068</v>
      </c>
      <c r="E879" s="15">
        <v>190891744.08371338</v>
      </c>
      <c r="F879" s="15">
        <v>89710994.733935982</v>
      </c>
      <c r="G879" s="15">
        <v>9261834.2584007513</v>
      </c>
      <c r="H879" s="15">
        <v>220411.38870389981</v>
      </c>
      <c r="I879" s="15">
        <v>9482245.6471046526</v>
      </c>
      <c r="J879" s="23">
        <v>4.7322737146887582E-2</v>
      </c>
      <c r="K879" s="20"/>
    </row>
    <row r="880" spans="1:11" x14ac:dyDescent="0.25">
      <c r="A880" s="1"/>
      <c r="B880" s="22"/>
      <c r="C880" s="15"/>
      <c r="D880" s="15"/>
      <c r="E880" s="15"/>
      <c r="F880" s="15"/>
      <c r="G880" s="15"/>
      <c r="H880" s="15"/>
      <c r="I880" s="15"/>
      <c r="J880" s="23"/>
      <c r="K880" s="20"/>
    </row>
    <row r="881" spans="1:11" x14ac:dyDescent="0.25">
      <c r="A881" s="1"/>
      <c r="B881" s="22"/>
      <c r="C881" s="15"/>
      <c r="D881" s="15"/>
      <c r="E881" s="15"/>
      <c r="F881" s="15"/>
      <c r="G881" s="15"/>
      <c r="H881" s="15"/>
      <c r="I881" s="15"/>
      <c r="J881" s="23"/>
      <c r="K881" s="20"/>
    </row>
    <row r="882" spans="1:11" x14ac:dyDescent="0.25">
      <c r="A882" s="1">
        <v>2061</v>
      </c>
      <c r="B882" s="22" t="s">
        <v>16</v>
      </c>
      <c r="C882" s="15">
        <v>15157643.219044358</v>
      </c>
      <c r="D882" s="15">
        <v>15378185.880188711</v>
      </c>
      <c r="E882" s="15">
        <v>14392140.82639968</v>
      </c>
      <c r="F882" s="15">
        <v>6169260.5989259109</v>
      </c>
      <c r="G882" s="15">
        <v>748828.98510372848</v>
      </c>
      <c r="H882" s="15">
        <v>16673.407540948796</v>
      </c>
      <c r="I882" s="15">
        <v>765502.39264467731</v>
      </c>
      <c r="J882" s="23">
        <v>5.050273196052571E-2</v>
      </c>
      <c r="K882" s="20"/>
    </row>
    <row r="883" spans="1:11" x14ac:dyDescent="0.25">
      <c r="A883" s="28"/>
      <c r="B883" s="22" t="s">
        <v>17</v>
      </c>
      <c r="C883" s="15">
        <v>14084071.433636505</v>
      </c>
      <c r="D883" s="15">
        <v>14044390.887678578</v>
      </c>
      <c r="E883" s="15">
        <v>13377053.345766995</v>
      </c>
      <c r="F883" s="15">
        <v>5501923.0570143266</v>
      </c>
      <c r="G883" s="15">
        <v>691525.60929250985</v>
      </c>
      <c r="H883" s="15">
        <v>15492.478577000156</v>
      </c>
      <c r="I883" s="15">
        <v>707018.08786951005</v>
      </c>
      <c r="J883" s="23">
        <v>5.0199836829921421E-2</v>
      </c>
      <c r="K883" s="20"/>
    </row>
    <row r="884" spans="1:11" x14ac:dyDescent="0.25">
      <c r="A884" s="28"/>
      <c r="B884" s="22" t="s">
        <v>18</v>
      </c>
      <c r="C884" s="15">
        <v>15382188.474861184</v>
      </c>
      <c r="D884" s="15">
        <v>13996393.725294709</v>
      </c>
      <c r="E884" s="15">
        <v>14623916.363204122</v>
      </c>
      <c r="F884" s="15">
        <v>6129445.6949237389</v>
      </c>
      <c r="G884" s="15">
        <v>741351.70433471526</v>
      </c>
      <c r="H884" s="15">
        <v>16920.407322347302</v>
      </c>
      <c r="I884" s="15">
        <v>758272.11165706255</v>
      </c>
      <c r="J884" s="23">
        <v>4.9295463574399193E-2</v>
      </c>
      <c r="K884" s="20"/>
    </row>
    <row r="885" spans="1:11" x14ac:dyDescent="0.25">
      <c r="A885" s="28"/>
      <c r="B885" s="22" t="s">
        <v>19</v>
      </c>
      <c r="C885" s="15">
        <v>15819070.360818993</v>
      </c>
      <c r="D885" s="15">
        <v>14302542.26205286</v>
      </c>
      <c r="E885" s="15">
        <v>15096810.737423975</v>
      </c>
      <c r="F885" s="15">
        <v>6923714.1702948539</v>
      </c>
      <c r="G885" s="15">
        <v>704858.6459981174</v>
      </c>
      <c r="H885" s="15">
        <v>17400.977396900893</v>
      </c>
      <c r="I885" s="15">
        <v>722259.62339501828</v>
      </c>
      <c r="J885" s="23">
        <v>4.5657526448831413E-2</v>
      </c>
      <c r="K885" s="20"/>
    </row>
    <row r="886" spans="1:11" x14ac:dyDescent="0.25">
      <c r="A886" s="28"/>
      <c r="B886" s="22" t="s">
        <v>20</v>
      </c>
      <c r="C886" s="15">
        <v>17828518.657323863</v>
      </c>
      <c r="D886" s="15">
        <v>16031483.472163234</v>
      </c>
      <c r="E886" s="15">
        <v>17051466.213063367</v>
      </c>
      <c r="F886" s="15">
        <v>7943696.9111949867</v>
      </c>
      <c r="G886" s="15">
        <v>757441.0737374404</v>
      </c>
      <c r="H886" s="15">
        <v>19611.370523056252</v>
      </c>
      <c r="I886" s="15">
        <v>777052.44426049665</v>
      </c>
      <c r="J886" s="23">
        <v>4.3584801362130415E-2</v>
      </c>
      <c r="K886" s="20"/>
    </row>
    <row r="887" spans="1:11" x14ac:dyDescent="0.25">
      <c r="A887" s="28"/>
      <c r="B887" s="22" t="s">
        <v>21</v>
      </c>
      <c r="C887" s="15">
        <v>18594694.158275045</v>
      </c>
      <c r="D887" s="15">
        <v>17397271.271359004</v>
      </c>
      <c r="E887" s="15">
        <v>17773092.678149678</v>
      </c>
      <c r="F887" s="15">
        <v>8319518.3179856604</v>
      </c>
      <c r="G887" s="15">
        <v>801147.31655126507</v>
      </c>
      <c r="H887" s="15">
        <v>20454.163574102553</v>
      </c>
      <c r="I887" s="15">
        <v>821601.48012536764</v>
      </c>
      <c r="J887" s="23">
        <v>4.418472673613387E-2</v>
      </c>
      <c r="K887" s="20"/>
    </row>
    <row r="888" spans="1:11" x14ac:dyDescent="0.25">
      <c r="A888" s="28"/>
      <c r="B888" s="22" t="s">
        <v>22</v>
      </c>
      <c r="C888" s="15">
        <v>19702166.184046354</v>
      </c>
      <c r="D888" s="15">
        <v>18365044.525568664</v>
      </c>
      <c r="E888" s="15">
        <v>18785287.721936237</v>
      </c>
      <c r="F888" s="15">
        <v>8739761.5143532325</v>
      </c>
      <c r="G888" s="15">
        <v>895206.07930766605</v>
      </c>
      <c r="H888" s="15">
        <v>21672.382802450989</v>
      </c>
      <c r="I888" s="15">
        <v>916878.46211011708</v>
      </c>
      <c r="J888" s="23">
        <v>4.6536936778685326E-2</v>
      </c>
      <c r="K888" s="20"/>
    </row>
    <row r="889" spans="1:11" x14ac:dyDescent="0.25">
      <c r="A889" s="28"/>
      <c r="B889" s="22" t="s">
        <v>23</v>
      </c>
      <c r="C889" s="15">
        <v>20038881.352611735</v>
      </c>
      <c r="D889" s="15">
        <v>18582487.118155546</v>
      </c>
      <c r="E889" s="15">
        <v>19055242.843175415</v>
      </c>
      <c r="F889" s="15">
        <v>9212517.2393731028</v>
      </c>
      <c r="G889" s="15">
        <v>961595.73994844756</v>
      </c>
      <c r="H889" s="15">
        <v>22042.769487872909</v>
      </c>
      <c r="I889" s="15">
        <v>983638.50943632051</v>
      </c>
      <c r="J889" s="23">
        <v>4.9086497999955452E-2</v>
      </c>
      <c r="K889" s="20"/>
    </row>
    <row r="890" spans="1:11" x14ac:dyDescent="0.25">
      <c r="A890" s="28"/>
      <c r="B890" s="22" t="s">
        <v>24</v>
      </c>
      <c r="C890" s="15">
        <v>18532376.948526602</v>
      </c>
      <c r="D890" s="15">
        <v>18210035.288756978</v>
      </c>
      <c r="E890" s="15">
        <v>17624532.702822521</v>
      </c>
      <c r="F890" s="15">
        <v>8627014.6534386463</v>
      </c>
      <c r="G890" s="15">
        <v>887458.63106070168</v>
      </c>
      <c r="H890" s="15">
        <v>20385.614643379264</v>
      </c>
      <c r="I890" s="15">
        <v>907844.24570408091</v>
      </c>
      <c r="J890" s="23">
        <v>4.8986929643488511E-2</v>
      </c>
      <c r="K890" s="20"/>
    </row>
    <row r="891" spans="1:11" x14ac:dyDescent="0.25">
      <c r="A891" s="28"/>
      <c r="B891" s="22" t="s">
        <v>25</v>
      </c>
      <c r="C891" s="15">
        <v>17441709.030307028</v>
      </c>
      <c r="D891" s="15">
        <v>16887063.467807613</v>
      </c>
      <c r="E891" s="15">
        <v>16586795.817817843</v>
      </c>
      <c r="F891" s="15">
        <v>8326747.0034488719</v>
      </c>
      <c r="G891" s="15">
        <v>835727.33255584817</v>
      </c>
      <c r="H891" s="15">
        <v>19185.879933337732</v>
      </c>
      <c r="I891" s="15">
        <v>854913.21248918585</v>
      </c>
      <c r="J891" s="23">
        <v>4.9015449747709543E-2</v>
      </c>
      <c r="K891" s="20"/>
    </row>
    <row r="892" spans="1:11" x14ac:dyDescent="0.25">
      <c r="A892" s="28"/>
      <c r="B892" s="22" t="s">
        <v>26</v>
      </c>
      <c r="C892" s="15">
        <v>14757628.428641474</v>
      </c>
      <c r="D892" s="15">
        <v>14902370.234452736</v>
      </c>
      <c r="E892" s="15">
        <v>14114885.434118299</v>
      </c>
      <c r="F892" s="15">
        <v>7539262.2031144341</v>
      </c>
      <c r="G892" s="15">
        <v>626509.60325166944</v>
      </c>
      <c r="H892" s="15">
        <v>16233.391271505623</v>
      </c>
      <c r="I892" s="15">
        <v>642742.99452317506</v>
      </c>
      <c r="J892" s="23">
        <v>4.3553271288206796E-2</v>
      </c>
      <c r="K892" s="20"/>
    </row>
    <row r="893" spans="1:11" x14ac:dyDescent="0.25">
      <c r="A893" s="28"/>
      <c r="B893" s="22" t="s">
        <v>27</v>
      </c>
      <c r="C893" s="15">
        <v>15163535.089479545</v>
      </c>
      <c r="D893" s="15">
        <v>14746576.252026657</v>
      </c>
      <c r="E893" s="15">
        <v>14438286.701304263</v>
      </c>
      <c r="F893" s="15">
        <v>7230972.6523920391</v>
      </c>
      <c r="G893" s="15">
        <v>708568.4995768551</v>
      </c>
      <c r="H893" s="15">
        <v>16679.8885984275</v>
      </c>
      <c r="I893" s="15">
        <v>725248.38817528263</v>
      </c>
      <c r="J893" s="23">
        <v>4.7828450549005537E-2</v>
      </c>
      <c r="K893" s="20"/>
    </row>
    <row r="894" spans="1:11" x14ac:dyDescent="0.25">
      <c r="A894" s="30"/>
      <c r="B894" s="22"/>
      <c r="C894" s="15"/>
      <c r="D894" s="15"/>
      <c r="E894" s="15"/>
      <c r="F894" s="15"/>
      <c r="G894" s="15"/>
      <c r="H894" s="15"/>
      <c r="I894" s="15"/>
      <c r="J894" s="23"/>
      <c r="K894" s="20"/>
    </row>
    <row r="895" spans="1:11" x14ac:dyDescent="0.25">
      <c r="A895" s="1" t="s">
        <v>10</v>
      </c>
      <c r="B895" s="22" t="s">
        <v>5</v>
      </c>
      <c r="C895" s="15">
        <v>202502483.33757269</v>
      </c>
      <c r="D895" s="15">
        <v>192843844.38550526</v>
      </c>
      <c r="E895" s="15">
        <v>192919511.38518238</v>
      </c>
      <c r="F895" s="15">
        <v>90663834.016459808</v>
      </c>
      <c r="G895" s="15">
        <v>9360219.2207189649</v>
      </c>
      <c r="H895" s="15">
        <v>222752.73167132997</v>
      </c>
      <c r="I895" s="15">
        <v>9582971.9523902945</v>
      </c>
      <c r="J895" s="23">
        <v>4.7322737945961042E-2</v>
      </c>
      <c r="K895" s="20"/>
    </row>
    <row r="896" spans="1:11" x14ac:dyDescent="0.25">
      <c r="A896" s="1"/>
      <c r="B896" s="22"/>
      <c r="C896" s="15"/>
      <c r="D896" s="15"/>
      <c r="E896" s="15"/>
      <c r="F896" s="15"/>
      <c r="G896" s="15"/>
      <c r="H896" s="15"/>
      <c r="I896" s="15"/>
      <c r="J896" s="23"/>
      <c r="K896" s="20"/>
    </row>
    <row r="897" spans="1:11" x14ac:dyDescent="0.25">
      <c r="A897" s="1"/>
      <c r="B897" s="22"/>
      <c r="C897" s="15"/>
      <c r="D897" s="15"/>
      <c r="E897" s="15"/>
      <c r="F897" s="15"/>
      <c r="G897" s="15"/>
      <c r="H897" s="15"/>
      <c r="I897" s="15"/>
      <c r="J897" s="23"/>
      <c r="K897" s="20"/>
    </row>
    <row r="898" spans="1:11" x14ac:dyDescent="0.25">
      <c r="A898" s="1">
        <v>2062</v>
      </c>
      <c r="B898" s="22" t="s">
        <v>16</v>
      </c>
      <c r="C898" s="15">
        <v>15317895.794578018</v>
      </c>
      <c r="D898" s="15">
        <v>15540788.409071423</v>
      </c>
      <c r="E898" s="15">
        <v>14544300.20906518</v>
      </c>
      <c r="F898" s="15">
        <v>6234484.4523857981</v>
      </c>
      <c r="G898" s="15">
        <v>756745.90013880155</v>
      </c>
      <c r="H898" s="15">
        <v>16849.68537403582</v>
      </c>
      <c r="I898" s="15">
        <v>773595.5855128374</v>
      </c>
      <c r="J898" s="23">
        <v>5.0502731960525696E-2</v>
      </c>
      <c r="K898" s="20"/>
    </row>
    <row r="899" spans="1:11" x14ac:dyDescent="0.25">
      <c r="A899" s="28"/>
      <c r="B899" s="22" t="s">
        <v>17</v>
      </c>
      <c r="C899" s="15">
        <v>14232960.352860888</v>
      </c>
      <c r="D899" s="15">
        <v>14192866.21021603</v>
      </c>
      <c r="E899" s="15">
        <v>13518468.065540532</v>
      </c>
      <c r="F899" s="15">
        <v>5560086.3077102983</v>
      </c>
      <c r="G899" s="15">
        <v>698836.0309322098</v>
      </c>
      <c r="H899" s="15">
        <v>15656.256388146978</v>
      </c>
      <c r="I899" s="15">
        <v>714492.28732035682</v>
      </c>
      <c r="J899" s="23">
        <v>5.0199836829921379E-2</v>
      </c>
      <c r="K899" s="20"/>
    </row>
    <row r="900" spans="1:11" x14ac:dyDescent="0.25">
      <c r="A900" s="28"/>
      <c r="B900" s="22" t="s">
        <v>18</v>
      </c>
      <c r="C900" s="15">
        <v>15544952.232787183</v>
      </c>
      <c r="D900" s="15">
        <v>14144439.632793451</v>
      </c>
      <c r="E900" s="15">
        <v>14778656.606230047</v>
      </c>
      <c r="F900" s="15">
        <v>6194303.2811468933</v>
      </c>
      <c r="G900" s="15">
        <v>749196.17910107004</v>
      </c>
      <c r="H900" s="15">
        <v>17099.4474560659</v>
      </c>
      <c r="I900" s="15">
        <v>766295.62655713595</v>
      </c>
      <c r="J900" s="23">
        <v>4.9295463574399193E-2</v>
      </c>
      <c r="K900" s="20"/>
    </row>
    <row r="901" spans="1:11" x14ac:dyDescent="0.25">
      <c r="A901" s="28"/>
      <c r="B901" s="22" t="s">
        <v>19</v>
      </c>
      <c r="C901" s="15">
        <v>15986591.112962846</v>
      </c>
      <c r="D901" s="15">
        <v>14453951.286068525</v>
      </c>
      <c r="E901" s="15">
        <v>15256682.906396091</v>
      </c>
      <c r="F901" s="15">
        <v>6997034.9014744572</v>
      </c>
      <c r="G901" s="15">
        <v>712322.95634249563</v>
      </c>
      <c r="H901" s="15">
        <v>17585.250224259133</v>
      </c>
      <c r="I901" s="15">
        <v>729908.20656675473</v>
      </c>
      <c r="J901" s="23">
        <v>4.5657526448831434E-2</v>
      </c>
      <c r="K901" s="20"/>
    </row>
    <row r="902" spans="1:11" x14ac:dyDescent="0.25">
      <c r="A902" s="28"/>
      <c r="B902" s="22" t="s">
        <v>20</v>
      </c>
      <c r="C902" s="15">
        <v>18016942.670401208</v>
      </c>
      <c r="D902" s="15">
        <v>16201061.355999531</v>
      </c>
      <c r="E902" s="15">
        <v>17231677.802958883</v>
      </c>
      <c r="F902" s="15">
        <v>8027651.3484338094</v>
      </c>
      <c r="G902" s="15">
        <v>765446.23050488345</v>
      </c>
      <c r="H902" s="15">
        <v>19818.63693744133</v>
      </c>
      <c r="I902" s="15">
        <v>785264.86744232476</v>
      </c>
      <c r="J902" s="23">
        <v>4.3584801362130228E-2</v>
      </c>
      <c r="K902" s="20"/>
    </row>
    <row r="903" spans="1:11" x14ac:dyDescent="0.25">
      <c r="A903" s="28"/>
      <c r="B903" s="22" t="s">
        <v>21</v>
      </c>
      <c r="C903" s="15">
        <v>18791007.081058729</v>
      </c>
      <c r="D903" s="15">
        <v>17581031.53479749</v>
      </c>
      <c r="E903" s="15">
        <v>17960731.568085391</v>
      </c>
      <c r="F903" s="15">
        <v>8407351.3817217126</v>
      </c>
      <c r="G903" s="15">
        <v>809605.40518417372</v>
      </c>
      <c r="H903" s="15">
        <v>20670.107789164602</v>
      </c>
      <c r="I903" s="15">
        <v>830275.51297333837</v>
      </c>
      <c r="J903" s="23">
        <v>4.4184726736133967E-2</v>
      </c>
      <c r="K903" s="20"/>
    </row>
    <row r="904" spans="1:11" x14ac:dyDescent="0.25">
      <c r="A904" s="28"/>
      <c r="B904" s="22" t="s">
        <v>22</v>
      </c>
      <c r="C904" s="15">
        <v>19909728.378870238</v>
      </c>
      <c r="D904" s="15">
        <v>18558707.143696312</v>
      </c>
      <c r="E904" s="15">
        <v>18983190.608021956</v>
      </c>
      <c r="F904" s="15">
        <v>8831834.8460473567</v>
      </c>
      <c r="G904" s="15">
        <v>904637.06963152438</v>
      </c>
      <c r="H904" s="15">
        <v>21900.701216757261</v>
      </c>
      <c r="I904" s="15">
        <v>926537.77084828168</v>
      </c>
      <c r="J904" s="23">
        <v>4.6536936778685346E-2</v>
      </c>
      <c r="K904" s="20"/>
    </row>
    <row r="905" spans="1:11" x14ac:dyDescent="0.25">
      <c r="A905" s="28"/>
      <c r="B905" s="22" t="s">
        <v>23</v>
      </c>
      <c r="C905" s="15">
        <v>20250061.862336583</v>
      </c>
      <c r="D905" s="15">
        <v>18778288.3862308</v>
      </c>
      <c r="E905" s="15">
        <v>19256057.241232023</v>
      </c>
      <c r="F905" s="15">
        <v>9309603.7010485791</v>
      </c>
      <c r="G905" s="15">
        <v>971729.5530559906</v>
      </c>
      <c r="H905" s="15">
        <v>22275.068048570243</v>
      </c>
      <c r="I905" s="15">
        <v>994004.62110456079</v>
      </c>
      <c r="J905" s="23">
        <v>4.9086497999955549E-2</v>
      </c>
      <c r="K905" s="20"/>
    </row>
    <row r="906" spans="1:11" x14ac:dyDescent="0.25">
      <c r="A906" s="28"/>
      <c r="B906" s="22" t="s">
        <v>24</v>
      </c>
      <c r="C906" s="15">
        <v>18727708.336507834</v>
      </c>
      <c r="D906" s="15">
        <v>18401955.656188514</v>
      </c>
      <c r="E906" s="15">
        <v>17810295.405843552</v>
      </c>
      <c r="F906" s="15">
        <v>8717943.4507036172</v>
      </c>
      <c r="G906" s="15">
        <v>896812.45149412367</v>
      </c>
      <c r="H906" s="15">
        <v>20600.479170158618</v>
      </c>
      <c r="I906" s="15">
        <v>917412.93066428229</v>
      </c>
      <c r="J906" s="23">
        <v>4.8986929643488497E-2</v>
      </c>
      <c r="K906" s="20"/>
    </row>
    <row r="907" spans="1:11" x14ac:dyDescent="0.25">
      <c r="A907" s="28"/>
      <c r="B907" s="22" t="s">
        <v>25</v>
      </c>
      <c r="C907" s="15">
        <v>17625305.05646129</v>
      </c>
      <c r="D907" s="15">
        <v>17064939.715894252</v>
      </c>
      <c r="E907" s="15">
        <v>16761392.80217826</v>
      </c>
      <c r="F907" s="15">
        <v>8414396.5369876269</v>
      </c>
      <c r="G907" s="15">
        <v>844524.4187209222</v>
      </c>
      <c r="H907" s="15">
        <v>19387.835562107419</v>
      </c>
      <c r="I907" s="15">
        <v>863912.25428302959</v>
      </c>
      <c r="J907" s="23">
        <v>4.9015449747709564E-2</v>
      </c>
      <c r="K907" s="20"/>
    </row>
    <row r="908" spans="1:11" x14ac:dyDescent="0.25">
      <c r="A908" s="28"/>
      <c r="B908" s="22" t="s">
        <v>26</v>
      </c>
      <c r="C908" s="15">
        <v>14912935.440815901</v>
      </c>
      <c r="D908" s="15">
        <v>15059220.615683924</v>
      </c>
      <c r="E908" s="15">
        <v>14263428.317858532</v>
      </c>
      <c r="F908" s="15">
        <v>7618604.2391622327</v>
      </c>
      <c r="G908" s="15">
        <v>633102.89397247182</v>
      </c>
      <c r="H908" s="15">
        <v>16404.228984897494</v>
      </c>
      <c r="I908" s="15">
        <v>649507.12295736931</v>
      </c>
      <c r="J908" s="23">
        <v>4.3553271288206831E-2</v>
      </c>
      <c r="K908" s="20"/>
    </row>
    <row r="909" spans="1:11" x14ac:dyDescent="0.25">
      <c r="A909" s="28"/>
      <c r="B909" s="22" t="s">
        <v>27</v>
      </c>
      <c r="C909" s="15">
        <v>15322795.993673926</v>
      </c>
      <c r="D909" s="15">
        <v>14901615.897205124</v>
      </c>
      <c r="E909" s="15">
        <v>14589930.403217992</v>
      </c>
      <c r="F909" s="15">
        <v>7306918.745175099</v>
      </c>
      <c r="G909" s="15">
        <v>716010.51486289303</v>
      </c>
      <c r="H909" s="15">
        <v>16855.075593041322</v>
      </c>
      <c r="I909" s="15">
        <v>732865.59045593441</v>
      </c>
      <c r="J909" s="23">
        <v>4.7828450549005593E-2</v>
      </c>
      <c r="K909" s="20"/>
    </row>
    <row r="910" spans="1:11" x14ac:dyDescent="0.25">
      <c r="A910" s="30"/>
      <c r="B910" s="22"/>
      <c r="C910" s="15"/>
      <c r="D910" s="15"/>
      <c r="E910" s="15"/>
      <c r="F910" s="15"/>
      <c r="G910" s="15"/>
      <c r="H910" s="15"/>
      <c r="I910" s="15"/>
      <c r="J910" s="23"/>
      <c r="K910" s="20"/>
    </row>
    <row r="911" spans="1:11" x14ac:dyDescent="0.25">
      <c r="A911" s="1" t="s">
        <v>10</v>
      </c>
      <c r="B911" s="22" t="s">
        <v>5</v>
      </c>
      <c r="C911" s="15">
        <v>204638884.31331459</v>
      </c>
      <c r="D911" s="15">
        <v>194878865.84384534</v>
      </c>
      <c r="E911" s="15">
        <v>194954811.93662843</v>
      </c>
      <c r="F911" s="15">
        <v>91620213.191997483</v>
      </c>
      <c r="G911" s="15">
        <v>9458969.6039415598</v>
      </c>
      <c r="H911" s="15">
        <v>225102.77274464612</v>
      </c>
      <c r="I911" s="15">
        <v>9684072.3766862061</v>
      </c>
      <c r="J911" s="23">
        <v>4.732273834067284E-2</v>
      </c>
      <c r="K911" s="20"/>
    </row>
    <row r="912" spans="1:11" x14ac:dyDescent="0.25">
      <c r="A912" s="1"/>
      <c r="B912" s="22"/>
      <c r="C912" s="15"/>
      <c r="D912" s="15"/>
      <c r="E912" s="15"/>
      <c r="F912" s="15"/>
      <c r="G912" s="15"/>
      <c r="H912" s="15"/>
      <c r="I912" s="15"/>
      <c r="J912" s="23"/>
      <c r="K912" s="20"/>
    </row>
    <row r="913" spans="1:11" x14ac:dyDescent="0.25">
      <c r="A913" s="1"/>
      <c r="B913" s="22"/>
      <c r="C913" s="15"/>
      <c r="D913" s="15"/>
      <c r="E913" s="15"/>
      <c r="F913" s="15"/>
      <c r="G913" s="15"/>
      <c r="H913" s="15"/>
      <c r="I913" s="15"/>
      <c r="J913" s="23"/>
      <c r="K913" s="20"/>
    </row>
    <row r="914" spans="1:11" x14ac:dyDescent="0.25">
      <c r="A914" s="1">
        <v>2063</v>
      </c>
      <c r="B914" s="22" t="s">
        <v>16</v>
      </c>
      <c r="C914" s="15">
        <v>15478737.41892753</v>
      </c>
      <c r="D914" s="15">
        <v>15703989.584554717</v>
      </c>
      <c r="E914" s="15">
        <v>14697018.891972072</v>
      </c>
      <c r="F914" s="15">
        <v>6299948.0525924563</v>
      </c>
      <c r="G914" s="15">
        <v>764691.91579463717</v>
      </c>
      <c r="H914" s="15">
        <v>17026.611160820285</v>
      </c>
      <c r="I914" s="15">
        <v>781718.5269554574</v>
      </c>
      <c r="J914" s="23">
        <v>5.0502731960525765E-2</v>
      </c>
      <c r="K914" s="20"/>
    </row>
    <row r="915" spans="1:11" x14ac:dyDescent="0.25">
      <c r="A915" s="28"/>
      <c r="B915" s="22" t="s">
        <v>17</v>
      </c>
      <c r="C915" s="15">
        <v>14382400.715208186</v>
      </c>
      <c r="D915" s="15">
        <v>14341889.619773893</v>
      </c>
      <c r="E915" s="15">
        <v>13660406.546082189</v>
      </c>
      <c r="F915" s="15">
        <v>5618464.9789007548</v>
      </c>
      <c r="G915" s="15">
        <v>706173.52833926748</v>
      </c>
      <c r="H915" s="15">
        <v>15820.640786729005</v>
      </c>
      <c r="I915" s="15">
        <v>721994.16912599653</v>
      </c>
      <c r="J915" s="23">
        <v>5.0199836829921456E-2</v>
      </c>
      <c r="K915" s="20"/>
    </row>
    <row r="916" spans="1:11" x14ac:dyDescent="0.25">
      <c r="A916" s="28"/>
      <c r="B916" s="22" t="s">
        <v>18</v>
      </c>
      <c r="C916" s="15">
        <v>15708328.257655052</v>
      </c>
      <c r="D916" s="15">
        <v>14293039.071555987</v>
      </c>
      <c r="E916" s="15">
        <v>14933978.934215114</v>
      </c>
      <c r="F916" s="15">
        <v>6259404.8415598804</v>
      </c>
      <c r="G916" s="15">
        <v>757070.16235651844</v>
      </c>
      <c r="H916" s="15">
        <v>17279.16108342056</v>
      </c>
      <c r="I916" s="15">
        <v>774349.32343993895</v>
      </c>
      <c r="J916" s="23">
        <v>4.9295463574399116E-2</v>
      </c>
      <c r="K916" s="20"/>
    </row>
    <row r="917" spans="1:11" x14ac:dyDescent="0.25">
      <c r="A917" s="28"/>
      <c r="B917" s="22" t="s">
        <v>19</v>
      </c>
      <c r="C917" s="15">
        <v>16154749.555255961</v>
      </c>
      <c r="D917" s="15">
        <v>14605933.753898408</v>
      </c>
      <c r="E917" s="15">
        <v>15417163.650162613</v>
      </c>
      <c r="F917" s="15">
        <v>7070634.7378240861</v>
      </c>
      <c r="G917" s="15">
        <v>719815.68058256607</v>
      </c>
      <c r="H917" s="15">
        <v>17770.224510781558</v>
      </c>
      <c r="I917" s="15">
        <v>737585.90509334765</v>
      </c>
      <c r="J917" s="23">
        <v>4.5657526448831483E-2</v>
      </c>
      <c r="K917" s="20"/>
    </row>
    <row r="918" spans="1:11" x14ac:dyDescent="0.25">
      <c r="A918" s="28"/>
      <c r="B918" s="22" t="s">
        <v>20</v>
      </c>
      <c r="C918" s="15">
        <v>18206071.251441017</v>
      </c>
      <c r="D918" s="15">
        <v>16371278.276337385</v>
      </c>
      <c r="E918" s="15">
        <v>17412563.252362169</v>
      </c>
      <c r="F918" s="15">
        <v>8111919.7138488712</v>
      </c>
      <c r="G918" s="15">
        <v>773481.32070226234</v>
      </c>
      <c r="H918" s="15">
        <v>20026.678376585121</v>
      </c>
      <c r="I918" s="15">
        <v>793507.99907884747</v>
      </c>
      <c r="J918" s="23">
        <v>4.3584801362130283E-2</v>
      </c>
      <c r="K918" s="20"/>
    </row>
    <row r="919" spans="1:11" x14ac:dyDescent="0.25">
      <c r="A919" s="28"/>
      <c r="B919" s="22" t="s">
        <v>21</v>
      </c>
      <c r="C919" s="15">
        <v>18988052.460243043</v>
      </c>
      <c r="D919" s="15">
        <v>17765478.10850089</v>
      </c>
      <c r="E919" s="15">
        <v>18149070.551035829</v>
      </c>
      <c r="F919" s="15">
        <v>8495512.1563838106</v>
      </c>
      <c r="G919" s="15">
        <v>818095.05150094628</v>
      </c>
      <c r="H919" s="15">
        <v>20886.857706267347</v>
      </c>
      <c r="I919" s="15">
        <v>838981.90920721367</v>
      </c>
      <c r="J919" s="23">
        <v>4.4184726736133891E-2</v>
      </c>
      <c r="K919" s="20"/>
    </row>
    <row r="920" spans="1:11" x14ac:dyDescent="0.25">
      <c r="A920" s="28"/>
      <c r="B920" s="22" t="s">
        <v>22</v>
      </c>
      <c r="C920" s="15">
        <v>20118050.795380998</v>
      </c>
      <c r="D920" s="15">
        <v>18753085.086315326</v>
      </c>
      <c r="E920" s="15">
        <v>19181818.337405972</v>
      </c>
      <c r="F920" s="15">
        <v>8924245.4074744601</v>
      </c>
      <c r="G920" s="15">
        <v>914102.60210010712</v>
      </c>
      <c r="H920" s="15">
        <v>22129.8558749191</v>
      </c>
      <c r="I920" s="15">
        <v>936232.45797502622</v>
      </c>
      <c r="J920" s="23">
        <v>4.653693677868536E-2</v>
      </c>
      <c r="K920" s="20"/>
    </row>
    <row r="921" spans="1:11" x14ac:dyDescent="0.25">
      <c r="A921" s="28"/>
      <c r="B921" s="22" t="s">
        <v>23</v>
      </c>
      <c r="C921" s="15">
        <v>20462022.230110288</v>
      </c>
      <c r="D921" s="15">
        <v>18974809.935799748</v>
      </c>
      <c r="E921" s="15">
        <v>19457613.216836933</v>
      </c>
      <c r="F921" s="15">
        <v>9407048.6885116454</v>
      </c>
      <c r="G921" s="15">
        <v>981900.78882023331</v>
      </c>
      <c r="H921" s="15">
        <v>22508.224453121318</v>
      </c>
      <c r="I921" s="15">
        <v>1004409.0132733546</v>
      </c>
      <c r="J921" s="23">
        <v>4.9086497999955549E-2</v>
      </c>
      <c r="K921" s="20"/>
    </row>
    <row r="922" spans="1:11" x14ac:dyDescent="0.25">
      <c r="A922" s="28"/>
      <c r="B922" s="22" t="s">
        <v>24</v>
      </c>
      <c r="C922" s="15">
        <v>18923768.325254671</v>
      </c>
      <c r="D922" s="15">
        <v>18594588.287007384</v>
      </c>
      <c r="E922" s="15">
        <v>17996751.017715745</v>
      </c>
      <c r="F922" s="15">
        <v>8809211.4192200061</v>
      </c>
      <c r="G922" s="15">
        <v>906201.16238114645</v>
      </c>
      <c r="H922" s="15">
        <v>20816.145157780138</v>
      </c>
      <c r="I922" s="15">
        <v>927017.3075389266</v>
      </c>
      <c r="J922" s="23">
        <v>4.898692964348849E-2</v>
      </c>
      <c r="K922" s="20"/>
    </row>
    <row r="923" spans="1:11" x14ac:dyDescent="0.25">
      <c r="A923" s="28"/>
      <c r="B923" s="22" t="s">
        <v>25</v>
      </c>
      <c r="C923" s="15">
        <v>17809582.517138932</v>
      </c>
      <c r="D923" s="15">
        <v>17243477.849159997</v>
      </c>
      <c r="E923" s="15">
        <v>16936637.820242424</v>
      </c>
      <c r="F923" s="15">
        <v>8502371.3903024308</v>
      </c>
      <c r="G923" s="15">
        <v>853354.15612765553</v>
      </c>
      <c r="H923" s="15">
        <v>19590.540768852825</v>
      </c>
      <c r="I923" s="15">
        <v>872944.69689650834</v>
      </c>
      <c r="J923" s="23">
        <v>4.9015449747709466E-2</v>
      </c>
      <c r="K923" s="20"/>
    </row>
    <row r="924" spans="1:11" x14ac:dyDescent="0.25">
      <c r="A924" s="28"/>
      <c r="B924" s="22" t="s">
        <v>26</v>
      </c>
      <c r="C924" s="15">
        <v>15068825.001946289</v>
      </c>
      <c r="D924" s="15">
        <v>15216655.885663684</v>
      </c>
      <c r="E924" s="15">
        <v>14412528.37864201</v>
      </c>
      <c r="F924" s="15">
        <v>7698243.8832807578</v>
      </c>
      <c r="G924" s="15">
        <v>639720.91580213862</v>
      </c>
      <c r="H924" s="15">
        <v>16575.707502140918</v>
      </c>
      <c r="I924" s="15">
        <v>656296.62330427952</v>
      </c>
      <c r="J924" s="23">
        <v>4.3553271288206762E-2</v>
      </c>
      <c r="K924" s="20"/>
    </row>
    <row r="925" spans="1:11" x14ac:dyDescent="0.25">
      <c r="A925" s="28"/>
      <c r="B925" s="22" t="s">
        <v>27</v>
      </c>
      <c r="C925" s="15">
        <v>15482645.161557246</v>
      </c>
      <c r="D925" s="15">
        <v>15057232.755515065</v>
      </c>
      <c r="E925" s="15">
        <v>14742134.233079905</v>
      </c>
      <c r="F925" s="15">
        <v>7383145.3608455993</v>
      </c>
      <c r="G925" s="15">
        <v>723480.01879962836</v>
      </c>
      <c r="H925" s="15">
        <v>17030.909677712971</v>
      </c>
      <c r="I925" s="15">
        <v>740510.92847734131</v>
      </c>
      <c r="J925" s="23">
        <v>4.7828450549005586E-2</v>
      </c>
      <c r="K925" s="20"/>
    </row>
    <row r="926" spans="1:11" x14ac:dyDescent="0.25">
      <c r="A926" s="30"/>
      <c r="B926" s="22"/>
      <c r="C926" s="15"/>
      <c r="D926" s="15"/>
      <c r="E926" s="15"/>
      <c r="F926" s="15"/>
      <c r="G926" s="15"/>
      <c r="H926" s="15"/>
      <c r="I926" s="15"/>
      <c r="J926" s="23"/>
      <c r="K926" s="20"/>
    </row>
    <row r="927" spans="1:11" x14ac:dyDescent="0.25">
      <c r="A927" s="1" t="s">
        <v>10</v>
      </c>
      <c r="B927" s="22" t="s">
        <v>5</v>
      </c>
      <c r="C927" s="15">
        <v>206783233.69011924</v>
      </c>
      <c r="D927" s="15">
        <v>196921458.21408251</v>
      </c>
      <c r="E927" s="15">
        <v>196997684.82975301</v>
      </c>
      <c r="F927" s="15">
        <v>92580150.630744755</v>
      </c>
      <c r="G927" s="15">
        <v>9558087.3033071067</v>
      </c>
      <c r="H927" s="15">
        <v>227461.55705913118</v>
      </c>
      <c r="I927" s="15">
        <v>9785548.8603662383</v>
      </c>
      <c r="J927" s="23">
        <v>4.7322738336854936E-2</v>
      </c>
      <c r="K927" s="20"/>
    </row>
    <row r="928" spans="1:11" x14ac:dyDescent="0.25">
      <c r="B928" s="20"/>
      <c r="C928" s="20"/>
      <c r="D928" s="20"/>
      <c r="E928" s="20"/>
      <c r="F928" s="20"/>
      <c r="G928" s="20"/>
      <c r="H928" s="20"/>
      <c r="I928" s="20"/>
      <c r="J928" s="20"/>
      <c r="K928" s="20"/>
    </row>
    <row r="929" spans="2:11" x14ac:dyDescent="0.25">
      <c r="B929" s="20"/>
      <c r="C929" s="20"/>
      <c r="D929" s="20"/>
      <c r="E929" s="20"/>
      <c r="F929" s="20"/>
      <c r="G929" s="20"/>
      <c r="H929" s="20"/>
      <c r="I929" s="20"/>
      <c r="J929" s="20"/>
      <c r="K929" s="20"/>
    </row>
    <row r="930" spans="2:11" x14ac:dyDescent="0.25">
      <c r="B930" s="20"/>
      <c r="C930" s="20"/>
      <c r="D930" s="20"/>
      <c r="E930" s="20"/>
      <c r="F930" s="20"/>
      <c r="G930" s="20"/>
      <c r="H930" s="20"/>
      <c r="I930" s="20"/>
      <c r="J930" s="20"/>
      <c r="K930" s="20"/>
    </row>
    <row r="931" spans="2:11" x14ac:dyDescent="0.25">
      <c r="B931" s="20"/>
      <c r="C931" s="20"/>
      <c r="D931" s="20"/>
      <c r="E931" s="20"/>
      <c r="F931" s="20"/>
      <c r="G931" s="20"/>
      <c r="H931" s="20"/>
      <c r="I931" s="20"/>
      <c r="J931" s="20"/>
      <c r="K931" s="20"/>
    </row>
    <row r="932" spans="2:11" x14ac:dyDescent="0.25">
      <c r="B932" s="20"/>
      <c r="C932" s="20"/>
      <c r="D932" s="20"/>
      <c r="E932" s="20"/>
      <c r="F932" s="20"/>
      <c r="G932" s="20"/>
      <c r="H932" s="20"/>
      <c r="I932" s="20"/>
      <c r="J932" s="20"/>
      <c r="K932" s="20"/>
    </row>
    <row r="933" spans="2:11" x14ac:dyDescent="0.25">
      <c r="B933" s="20"/>
      <c r="C933" s="20"/>
      <c r="D933" s="20"/>
      <c r="E933" s="20"/>
      <c r="F933" s="20"/>
      <c r="G933" s="20"/>
      <c r="H933" s="20"/>
      <c r="I933" s="20"/>
      <c r="J933" s="20"/>
      <c r="K933" s="20"/>
    </row>
    <row r="934" spans="2:11" x14ac:dyDescent="0.25">
      <c r="B934" s="20"/>
      <c r="C934" s="20"/>
      <c r="D934" s="20"/>
      <c r="E934" s="20"/>
      <c r="F934" s="20"/>
      <c r="G934" s="20"/>
      <c r="H934" s="20"/>
      <c r="I934" s="20"/>
      <c r="J934" s="20"/>
      <c r="K934" s="20"/>
    </row>
    <row r="935" spans="2:11" x14ac:dyDescent="0.25">
      <c r="B935" s="20"/>
      <c r="C935" s="20"/>
      <c r="D935" s="20"/>
      <c r="E935" s="20"/>
      <c r="F935" s="20"/>
      <c r="G935" s="20"/>
      <c r="H935" s="20"/>
      <c r="I935" s="20"/>
      <c r="J935" s="20"/>
      <c r="K935" s="20"/>
    </row>
    <row r="936" spans="2:11" x14ac:dyDescent="0.25">
      <c r="B936" s="20"/>
      <c r="C936" s="20"/>
      <c r="D936" s="20"/>
      <c r="E936" s="20"/>
      <c r="F936" s="20"/>
      <c r="G936" s="20"/>
      <c r="H936" s="20"/>
      <c r="I936" s="20"/>
      <c r="J936" s="20"/>
      <c r="K936" s="20"/>
    </row>
    <row r="937" spans="2:11" x14ac:dyDescent="0.25">
      <c r="B937" s="20"/>
      <c r="C937" s="20"/>
      <c r="D937" s="20"/>
      <c r="E937" s="20"/>
      <c r="F937" s="20"/>
      <c r="G937" s="20"/>
      <c r="H937" s="20"/>
      <c r="I937" s="20"/>
      <c r="J937" s="20"/>
      <c r="K937" s="20"/>
    </row>
    <row r="938" spans="2:11" x14ac:dyDescent="0.25">
      <c r="B938" s="20"/>
      <c r="C938" s="20"/>
      <c r="D938" s="20"/>
      <c r="E938" s="20"/>
      <c r="F938" s="20"/>
      <c r="G938" s="20"/>
      <c r="H938" s="20"/>
      <c r="I938" s="20"/>
      <c r="J938" s="20"/>
      <c r="K938" s="20"/>
    </row>
    <row r="939" spans="2:11" x14ac:dyDescent="0.25">
      <c r="B939" s="20"/>
      <c r="C939" s="20"/>
      <c r="D939" s="20"/>
      <c r="E939" s="20"/>
      <c r="F939" s="20"/>
      <c r="G939" s="20"/>
      <c r="H939" s="20"/>
      <c r="I939" s="20"/>
      <c r="J939" s="20"/>
      <c r="K939" s="20"/>
    </row>
    <row r="940" spans="2:11" x14ac:dyDescent="0.25">
      <c r="B940" s="20"/>
      <c r="C940" s="20"/>
      <c r="D940" s="20"/>
      <c r="E940" s="20"/>
      <c r="F940" s="20"/>
      <c r="G940" s="20"/>
      <c r="H940" s="20"/>
      <c r="I940" s="20"/>
      <c r="J940" s="20"/>
      <c r="K940" s="20"/>
    </row>
    <row r="941" spans="2:11" x14ac:dyDescent="0.25">
      <c r="B941" s="20"/>
      <c r="C941" s="20"/>
      <c r="D941" s="20"/>
      <c r="E941" s="20"/>
      <c r="F941" s="20"/>
      <c r="G941" s="20"/>
      <c r="H941" s="20"/>
      <c r="I941" s="20"/>
      <c r="J941" s="20"/>
      <c r="K941" s="20"/>
    </row>
    <row r="942" spans="2:11" x14ac:dyDescent="0.25">
      <c r="B942" s="20"/>
      <c r="C942" s="20"/>
      <c r="D942" s="20"/>
      <c r="E942" s="20"/>
      <c r="F942" s="20"/>
      <c r="G942" s="20"/>
      <c r="H942" s="20"/>
      <c r="I942" s="20"/>
      <c r="J942" s="20"/>
      <c r="K942" s="20"/>
    </row>
    <row r="943" spans="2:11" x14ac:dyDescent="0.25">
      <c r="B943" s="20"/>
      <c r="C943" s="20"/>
      <c r="D943" s="20"/>
      <c r="E943" s="20"/>
      <c r="F943" s="20"/>
      <c r="G943" s="20"/>
      <c r="H943" s="20"/>
      <c r="I943" s="20"/>
      <c r="J943" s="20"/>
      <c r="K943" s="20"/>
    </row>
    <row r="944" spans="2:11" x14ac:dyDescent="0.25">
      <c r="B944" s="20"/>
      <c r="C944" s="20"/>
      <c r="D944" s="20"/>
      <c r="E944" s="20"/>
      <c r="F944" s="20"/>
      <c r="G944" s="20"/>
      <c r="H944" s="20"/>
      <c r="I944" s="20"/>
      <c r="J944" s="20"/>
      <c r="K944" s="20"/>
    </row>
    <row r="945" spans="2:11" x14ac:dyDescent="0.25">
      <c r="B945" s="20"/>
      <c r="C945" s="20"/>
      <c r="D945" s="20"/>
      <c r="E945" s="20"/>
      <c r="F945" s="20"/>
      <c r="G945" s="20"/>
      <c r="H945" s="20"/>
      <c r="I945" s="20"/>
      <c r="J945" s="20"/>
      <c r="K945" s="20"/>
    </row>
    <row r="946" spans="2:11" x14ac:dyDescent="0.25">
      <c r="B946" s="20"/>
      <c r="C946" s="20"/>
      <c r="D946" s="20"/>
      <c r="E946" s="20"/>
      <c r="F946" s="20"/>
      <c r="G946" s="20"/>
      <c r="H946" s="20"/>
      <c r="I946" s="20"/>
      <c r="J946" s="20"/>
      <c r="K946" s="20"/>
    </row>
    <row r="947" spans="2:11" x14ac:dyDescent="0.25">
      <c r="B947" s="20"/>
      <c r="C947" s="20"/>
      <c r="D947" s="20"/>
      <c r="E947" s="20"/>
      <c r="F947" s="20"/>
      <c r="G947" s="20"/>
      <c r="H947" s="20"/>
      <c r="I947" s="20"/>
      <c r="J947" s="20"/>
      <c r="K947" s="20"/>
    </row>
    <row r="948" spans="2:11" x14ac:dyDescent="0.25">
      <c r="B948" s="20"/>
      <c r="C948" s="20"/>
      <c r="D948" s="20"/>
      <c r="E948" s="20"/>
      <c r="F948" s="20"/>
      <c r="G948" s="20"/>
      <c r="H948" s="20"/>
      <c r="I948" s="20"/>
      <c r="J948" s="20"/>
      <c r="K948" s="20"/>
    </row>
    <row r="949" spans="2:11" x14ac:dyDescent="0.25">
      <c r="B949" s="20"/>
      <c r="C949" s="20"/>
      <c r="D949" s="20"/>
      <c r="E949" s="20"/>
      <c r="F949" s="20"/>
      <c r="G949" s="20"/>
      <c r="H949" s="20"/>
      <c r="I949" s="20"/>
      <c r="J949" s="20"/>
      <c r="K949" s="20"/>
    </row>
    <row r="950" spans="2:11" x14ac:dyDescent="0.25">
      <c r="B950" s="20"/>
      <c r="C950" s="20"/>
      <c r="D950" s="20"/>
      <c r="E950" s="20"/>
      <c r="F950" s="20"/>
      <c r="G950" s="20"/>
      <c r="H950" s="20"/>
      <c r="I950" s="20"/>
      <c r="J950" s="20"/>
      <c r="K950" s="20"/>
    </row>
    <row r="951" spans="2:11" x14ac:dyDescent="0.25">
      <c r="B951" s="20"/>
      <c r="C951" s="20"/>
      <c r="D951" s="20"/>
      <c r="E951" s="20"/>
      <c r="F951" s="20"/>
      <c r="G951" s="20"/>
      <c r="H951" s="20"/>
      <c r="I951" s="20"/>
      <c r="J951" s="20"/>
      <c r="K951" s="20"/>
    </row>
    <row r="952" spans="2:11" x14ac:dyDescent="0.25">
      <c r="B952" s="20"/>
      <c r="C952" s="20"/>
      <c r="D952" s="20"/>
      <c r="E952" s="20"/>
      <c r="F952" s="20"/>
      <c r="G952" s="20"/>
      <c r="H952" s="20"/>
      <c r="I952" s="20"/>
      <c r="J952" s="20"/>
      <c r="K952" s="20"/>
    </row>
    <row r="953" spans="2:11" x14ac:dyDescent="0.25">
      <c r="B953" s="20"/>
      <c r="C953" s="20"/>
      <c r="D953" s="20"/>
      <c r="E953" s="20"/>
      <c r="F953" s="20"/>
      <c r="G953" s="20"/>
      <c r="H953" s="20"/>
      <c r="I953" s="20"/>
      <c r="J953" s="20"/>
      <c r="K953" s="20"/>
    </row>
    <row r="954" spans="2:11" x14ac:dyDescent="0.25">
      <c r="B954" s="20"/>
      <c r="C954" s="20"/>
      <c r="D954" s="20"/>
      <c r="E954" s="20"/>
      <c r="F954" s="20"/>
      <c r="G954" s="20"/>
      <c r="H954" s="20"/>
      <c r="I954" s="20"/>
      <c r="J954" s="20"/>
      <c r="K954" s="20"/>
    </row>
    <row r="955" spans="2:11" x14ac:dyDescent="0.25">
      <c r="B955" s="20"/>
      <c r="C955" s="20"/>
      <c r="D955" s="20"/>
      <c r="E955" s="20"/>
      <c r="F955" s="20"/>
      <c r="G955" s="20"/>
      <c r="H955" s="20"/>
      <c r="I955" s="20"/>
      <c r="J955" s="20"/>
      <c r="K955" s="20"/>
    </row>
    <row r="956" spans="2:11" x14ac:dyDescent="0.25">
      <c r="B956" s="20"/>
      <c r="C956" s="20"/>
      <c r="D956" s="20"/>
      <c r="E956" s="20"/>
      <c r="F956" s="20"/>
      <c r="G956" s="20"/>
      <c r="H956" s="20"/>
      <c r="I956" s="20"/>
      <c r="J956" s="20"/>
      <c r="K956" s="20"/>
    </row>
    <row r="957" spans="2:11" x14ac:dyDescent="0.25">
      <c r="B957" s="20"/>
      <c r="C957" s="20"/>
      <c r="D957" s="20"/>
      <c r="E957" s="20"/>
      <c r="F957" s="20"/>
      <c r="G957" s="20"/>
      <c r="H957" s="20"/>
      <c r="I957" s="20"/>
      <c r="J957" s="20"/>
      <c r="K957" s="20"/>
    </row>
    <row r="958" spans="2:11" x14ac:dyDescent="0.25">
      <c r="B958" s="20"/>
      <c r="C958" s="20"/>
      <c r="D958" s="20"/>
      <c r="E958" s="20"/>
      <c r="F958" s="20"/>
      <c r="G958" s="20"/>
      <c r="H958" s="20"/>
      <c r="I958" s="20"/>
      <c r="J958" s="20"/>
      <c r="K958" s="20"/>
    </row>
    <row r="959" spans="2:11" x14ac:dyDescent="0.25">
      <c r="B959" s="20"/>
      <c r="C959" s="20"/>
      <c r="D959" s="20"/>
      <c r="E959" s="20"/>
      <c r="F959" s="20"/>
      <c r="G959" s="20"/>
      <c r="H959" s="20"/>
      <c r="I959" s="20"/>
      <c r="J959" s="20"/>
      <c r="K959" s="20"/>
    </row>
    <row r="960" spans="2:11" x14ac:dyDescent="0.25">
      <c r="B960" s="20"/>
      <c r="C960" s="20"/>
      <c r="D960" s="20"/>
      <c r="E960" s="20"/>
      <c r="F960" s="20"/>
      <c r="G960" s="20"/>
      <c r="H960" s="20"/>
      <c r="I960" s="20"/>
      <c r="J960" s="20"/>
      <c r="K960" s="20"/>
    </row>
    <row r="961" spans="2:11" x14ac:dyDescent="0.25">
      <c r="B961" s="20"/>
      <c r="C961" s="20"/>
      <c r="D961" s="20"/>
      <c r="E961" s="20"/>
      <c r="F961" s="20"/>
      <c r="G961" s="20"/>
      <c r="H961" s="20"/>
      <c r="I961" s="20"/>
      <c r="J961" s="20"/>
      <c r="K961" s="20"/>
    </row>
    <row r="962" spans="2:11" x14ac:dyDescent="0.25">
      <c r="B962" s="20"/>
      <c r="C962" s="20"/>
      <c r="D962" s="20"/>
      <c r="E962" s="20"/>
      <c r="F962" s="20"/>
      <c r="G962" s="20"/>
      <c r="H962" s="20"/>
      <c r="I962" s="20"/>
      <c r="J962" s="20"/>
      <c r="K962" s="20"/>
    </row>
    <row r="963" spans="2:11" x14ac:dyDescent="0.25">
      <c r="B963" s="20"/>
      <c r="C963" s="20"/>
      <c r="D963" s="20"/>
      <c r="E963" s="20"/>
      <c r="F963" s="20"/>
      <c r="G963" s="20"/>
      <c r="H963" s="20"/>
      <c r="I963" s="20"/>
      <c r="J963" s="20"/>
      <c r="K963" s="20"/>
    </row>
    <row r="964" spans="2:11" x14ac:dyDescent="0.25">
      <c r="B964" s="20"/>
      <c r="C964" s="20"/>
      <c r="D964" s="20"/>
      <c r="E964" s="20"/>
      <c r="F964" s="20"/>
      <c r="G964" s="20"/>
      <c r="H964" s="20"/>
      <c r="I964" s="20"/>
      <c r="J964" s="20"/>
      <c r="K964" s="20"/>
    </row>
    <row r="965" spans="2:11" x14ac:dyDescent="0.25">
      <c r="B965" s="20"/>
      <c r="C965" s="20"/>
      <c r="D965" s="20"/>
      <c r="E965" s="20"/>
      <c r="F965" s="20"/>
      <c r="G965" s="20"/>
      <c r="H965" s="20"/>
      <c r="I965" s="20"/>
      <c r="J965" s="20"/>
      <c r="K965" s="20"/>
    </row>
    <row r="966" spans="2:11" x14ac:dyDescent="0.25">
      <c r="B966" s="20"/>
      <c r="C966" s="20"/>
      <c r="D966" s="20"/>
      <c r="E966" s="20"/>
      <c r="F966" s="20"/>
      <c r="G966" s="20"/>
      <c r="H966" s="20"/>
      <c r="I966" s="20"/>
      <c r="J966" s="20"/>
      <c r="K966" s="20"/>
    </row>
    <row r="967" spans="2:11" x14ac:dyDescent="0.25">
      <c r="B967" s="20"/>
      <c r="C967" s="20"/>
      <c r="D967" s="20"/>
      <c r="E967" s="20"/>
      <c r="F967" s="20"/>
      <c r="G967" s="20"/>
      <c r="H967" s="20"/>
      <c r="I967" s="20"/>
      <c r="J967" s="20"/>
      <c r="K967" s="20"/>
    </row>
    <row r="968" spans="2:11" x14ac:dyDescent="0.25">
      <c r="B968" s="20"/>
      <c r="C968" s="20"/>
      <c r="D968" s="20"/>
      <c r="E968" s="20"/>
      <c r="F968" s="20"/>
      <c r="G968" s="20"/>
      <c r="H968" s="20"/>
      <c r="I968" s="20"/>
      <c r="J968" s="20"/>
      <c r="K968" s="20"/>
    </row>
    <row r="969" spans="2:11" x14ac:dyDescent="0.25">
      <c r="B969" s="20"/>
      <c r="C969" s="20"/>
      <c r="D969" s="20"/>
      <c r="E969" s="20"/>
      <c r="F969" s="20"/>
      <c r="G969" s="20"/>
      <c r="H969" s="20"/>
      <c r="I969" s="20"/>
      <c r="J969" s="20"/>
      <c r="K969" s="20"/>
    </row>
    <row r="970" spans="2:11" x14ac:dyDescent="0.25">
      <c r="B970" s="20"/>
      <c r="C970" s="20"/>
      <c r="D970" s="20"/>
      <c r="E970" s="20"/>
      <c r="F970" s="20"/>
      <c r="G970" s="20"/>
      <c r="H970" s="20"/>
      <c r="I970" s="20"/>
      <c r="J970" s="20"/>
      <c r="K970" s="20"/>
    </row>
    <row r="971" spans="2:11" x14ac:dyDescent="0.25">
      <c r="B971" s="20"/>
      <c r="C971" s="20"/>
      <c r="D971" s="20"/>
      <c r="E971" s="20"/>
      <c r="F971" s="20"/>
      <c r="G971" s="20"/>
      <c r="H971" s="20"/>
      <c r="I971" s="20"/>
      <c r="J971" s="20"/>
      <c r="K971" s="20"/>
    </row>
    <row r="972" spans="2:11" x14ac:dyDescent="0.25">
      <c r="B972" s="20"/>
      <c r="C972" s="20"/>
      <c r="D972" s="20"/>
      <c r="E972" s="20"/>
      <c r="F972" s="20"/>
      <c r="G972" s="20"/>
      <c r="H972" s="20"/>
      <c r="I972" s="20"/>
      <c r="J972" s="20"/>
      <c r="K972" s="20"/>
    </row>
    <row r="973" spans="2:11" x14ac:dyDescent="0.25">
      <c r="B973" s="20"/>
      <c r="C973" s="20"/>
      <c r="D973" s="20"/>
      <c r="E973" s="20"/>
      <c r="F973" s="20"/>
      <c r="G973" s="20"/>
      <c r="H973" s="20"/>
      <c r="I973" s="20"/>
      <c r="J973" s="20"/>
      <c r="K973" s="20"/>
    </row>
    <row r="974" spans="2:11" x14ac:dyDescent="0.25">
      <c r="B974" s="20"/>
      <c r="C974" s="20"/>
      <c r="D974" s="20"/>
      <c r="E974" s="20"/>
      <c r="F974" s="20"/>
      <c r="G974" s="20"/>
      <c r="H974" s="20"/>
      <c r="I974" s="20"/>
      <c r="J974" s="20"/>
      <c r="K974" s="20"/>
    </row>
    <row r="975" spans="2:11" x14ac:dyDescent="0.25">
      <c r="B975" s="20"/>
      <c r="C975" s="20"/>
      <c r="D975" s="20"/>
      <c r="E975" s="20"/>
      <c r="F975" s="20"/>
      <c r="G975" s="20"/>
      <c r="H975" s="20"/>
      <c r="I975" s="20"/>
      <c r="J975" s="20"/>
      <c r="K975" s="20"/>
    </row>
    <row r="976" spans="2:11" x14ac:dyDescent="0.25">
      <c r="B976" s="20"/>
      <c r="C976" s="20"/>
      <c r="D976" s="20"/>
      <c r="E976" s="20"/>
      <c r="F976" s="20"/>
      <c r="G976" s="20"/>
      <c r="H976" s="20"/>
      <c r="I976" s="20"/>
      <c r="J976" s="20"/>
      <c r="K976" s="20"/>
    </row>
    <row r="977" spans="2:11" x14ac:dyDescent="0.25">
      <c r="B977" s="20"/>
      <c r="C977" s="20"/>
      <c r="D977" s="20"/>
      <c r="E977" s="20"/>
      <c r="F977" s="20"/>
      <c r="G977" s="20"/>
      <c r="H977" s="20"/>
      <c r="I977" s="20"/>
      <c r="J977" s="20"/>
      <c r="K977" s="20"/>
    </row>
    <row r="978" spans="2:11" x14ac:dyDescent="0.25">
      <c r="B978" s="20"/>
      <c r="C978" s="20"/>
      <c r="D978" s="20"/>
      <c r="E978" s="20"/>
      <c r="F978" s="20"/>
      <c r="G978" s="20"/>
      <c r="H978" s="20"/>
      <c r="I978" s="20"/>
      <c r="J978" s="20"/>
      <c r="K978" s="20"/>
    </row>
    <row r="979" spans="2:11" x14ac:dyDescent="0.25">
      <c r="B979" s="20"/>
      <c r="C979" s="20"/>
      <c r="D979" s="20"/>
      <c r="E979" s="20"/>
      <c r="F979" s="20"/>
      <c r="G979" s="20"/>
      <c r="H979" s="20"/>
      <c r="I979" s="20"/>
      <c r="J979" s="20"/>
      <c r="K979" s="20"/>
    </row>
    <row r="980" spans="2:11" x14ac:dyDescent="0.25">
      <c r="B980" s="20"/>
      <c r="C980" s="20"/>
      <c r="D980" s="20"/>
      <c r="E980" s="20"/>
      <c r="F980" s="20"/>
      <c r="G980" s="20"/>
      <c r="H980" s="20"/>
      <c r="I980" s="20"/>
      <c r="J980" s="20"/>
      <c r="K980" s="20"/>
    </row>
    <row r="981" spans="2:11" x14ac:dyDescent="0.25">
      <c r="B981" s="20"/>
      <c r="C981" s="20"/>
      <c r="D981" s="20"/>
      <c r="E981" s="20"/>
      <c r="F981" s="20"/>
      <c r="G981" s="20"/>
      <c r="H981" s="20"/>
      <c r="I981" s="20"/>
      <c r="J981" s="20"/>
      <c r="K981" s="20"/>
    </row>
    <row r="982" spans="2:11" x14ac:dyDescent="0.25">
      <c r="B982" s="20"/>
      <c r="C982" s="20"/>
      <c r="D982" s="20"/>
      <c r="E982" s="20"/>
      <c r="F982" s="20"/>
      <c r="G982" s="20"/>
      <c r="H982" s="20"/>
      <c r="I982" s="20"/>
      <c r="J982" s="20"/>
      <c r="K982" s="20"/>
    </row>
    <row r="983" spans="2:11" x14ac:dyDescent="0.25">
      <c r="B983" s="20"/>
      <c r="C983" s="20"/>
      <c r="D983" s="20"/>
      <c r="E983" s="20"/>
      <c r="F983" s="20"/>
      <c r="G983" s="20"/>
      <c r="H983" s="20"/>
      <c r="I983" s="20"/>
      <c r="J983" s="20"/>
      <c r="K983" s="20"/>
    </row>
    <row r="984" spans="2:11" x14ac:dyDescent="0.25">
      <c r="B984" s="20"/>
      <c r="C984" s="20"/>
      <c r="D984" s="20"/>
      <c r="E984" s="20"/>
      <c r="F984" s="20"/>
      <c r="G984" s="20"/>
      <c r="H984" s="20"/>
      <c r="I984" s="20"/>
      <c r="J984" s="20"/>
      <c r="K984" s="20"/>
    </row>
    <row r="985" spans="2:11" x14ac:dyDescent="0.25">
      <c r="B985" s="20"/>
      <c r="C985" s="20"/>
      <c r="D985" s="20"/>
      <c r="E985" s="20"/>
      <c r="F985" s="20"/>
      <c r="G985" s="20"/>
      <c r="H985" s="20"/>
      <c r="I985" s="20"/>
      <c r="J985" s="20"/>
      <c r="K985" s="20"/>
    </row>
    <row r="986" spans="2:11" x14ac:dyDescent="0.25">
      <c r="B986" s="20"/>
      <c r="C986" s="20"/>
      <c r="D986" s="20"/>
      <c r="E986" s="20"/>
      <c r="F986" s="20"/>
      <c r="G986" s="20"/>
      <c r="H986" s="20"/>
      <c r="I986" s="20"/>
      <c r="J986" s="20"/>
      <c r="K986" s="20"/>
    </row>
    <row r="987" spans="2:11" x14ac:dyDescent="0.25">
      <c r="B987" s="20"/>
      <c r="C987" s="20"/>
      <c r="D987" s="20"/>
      <c r="E987" s="20"/>
      <c r="F987" s="20"/>
      <c r="G987" s="20"/>
      <c r="H987" s="20"/>
      <c r="I987" s="20"/>
      <c r="J987" s="20"/>
      <c r="K987" s="20"/>
    </row>
    <row r="988" spans="2:11" x14ac:dyDescent="0.25">
      <c r="B988" s="20"/>
      <c r="C988" s="20"/>
      <c r="D988" s="20"/>
      <c r="E988" s="20"/>
      <c r="F988" s="20"/>
      <c r="G988" s="20"/>
      <c r="H988" s="20"/>
      <c r="I988" s="20"/>
      <c r="J988" s="20"/>
      <c r="K988" s="20"/>
    </row>
    <row r="989" spans="2:11" x14ac:dyDescent="0.25">
      <c r="B989" s="20"/>
      <c r="C989" s="20"/>
      <c r="D989" s="20"/>
      <c r="E989" s="20"/>
      <c r="F989" s="20"/>
      <c r="G989" s="20"/>
      <c r="H989" s="20"/>
      <c r="I989" s="20"/>
      <c r="J989" s="20"/>
      <c r="K989" s="20"/>
    </row>
    <row r="990" spans="2:11" x14ac:dyDescent="0.25">
      <c r="B990" s="20"/>
      <c r="C990" s="20"/>
      <c r="D990" s="20"/>
      <c r="E990" s="20"/>
      <c r="F990" s="20"/>
      <c r="G990" s="20"/>
      <c r="H990" s="20"/>
      <c r="I990" s="20"/>
      <c r="J990" s="20"/>
      <c r="K990" s="20"/>
    </row>
    <row r="991" spans="2:11" x14ac:dyDescent="0.25">
      <c r="B991" s="20"/>
      <c r="C991" s="20"/>
      <c r="D991" s="20"/>
      <c r="E991" s="20"/>
      <c r="F991" s="20"/>
      <c r="G991" s="20"/>
      <c r="H991" s="20"/>
      <c r="I991" s="20"/>
      <c r="J991" s="20"/>
      <c r="K991" s="20"/>
    </row>
    <row r="992" spans="2:11" x14ac:dyDescent="0.25">
      <c r="B992" s="20"/>
      <c r="C992" s="20"/>
      <c r="D992" s="20"/>
      <c r="E992" s="20"/>
      <c r="F992" s="20"/>
      <c r="G992" s="20"/>
      <c r="H992" s="20"/>
      <c r="I992" s="20"/>
      <c r="J992" s="20"/>
      <c r="K992" s="20"/>
    </row>
    <row r="993" spans="2:11" x14ac:dyDescent="0.25">
      <c r="B993" s="20"/>
      <c r="C993" s="20"/>
      <c r="D993" s="20"/>
      <c r="E993" s="20"/>
      <c r="F993" s="20"/>
      <c r="G993" s="20"/>
      <c r="H993" s="20"/>
      <c r="I993" s="20"/>
      <c r="J993" s="20"/>
      <c r="K993" s="20"/>
    </row>
    <row r="994" spans="2:11" x14ac:dyDescent="0.25">
      <c r="B994" s="20"/>
      <c r="C994" s="20"/>
      <c r="D994" s="20"/>
      <c r="E994" s="20"/>
      <c r="F994" s="20"/>
      <c r="G994" s="20"/>
      <c r="H994" s="20"/>
      <c r="I994" s="20"/>
      <c r="J994" s="20"/>
      <c r="K994" s="20"/>
    </row>
    <row r="995" spans="2:11" x14ac:dyDescent="0.25">
      <c r="B995" s="20"/>
      <c r="C995" s="20"/>
      <c r="D995" s="20"/>
      <c r="E995" s="20"/>
      <c r="F995" s="20"/>
      <c r="G995" s="20"/>
      <c r="H995" s="20"/>
      <c r="I995" s="20"/>
      <c r="J995" s="20"/>
      <c r="K995" s="20"/>
    </row>
    <row r="996" spans="2:11" x14ac:dyDescent="0.25">
      <c r="B996" s="20"/>
      <c r="C996" s="20"/>
      <c r="D996" s="20"/>
      <c r="E996" s="20"/>
      <c r="F996" s="20"/>
      <c r="G996" s="20"/>
      <c r="H996" s="20"/>
      <c r="I996" s="20"/>
      <c r="J996" s="20"/>
      <c r="K996" s="20"/>
    </row>
    <row r="997" spans="2:11" x14ac:dyDescent="0.25">
      <c r="B997" s="20"/>
      <c r="C997" s="20"/>
      <c r="D997" s="20"/>
      <c r="E997" s="20"/>
      <c r="F997" s="20"/>
      <c r="G997" s="20"/>
      <c r="H997" s="20"/>
      <c r="I997" s="20"/>
      <c r="J997" s="20"/>
      <c r="K997" s="20"/>
    </row>
    <row r="998" spans="2:11" x14ac:dyDescent="0.25">
      <c r="B998" s="20"/>
      <c r="C998" s="20"/>
      <c r="D998" s="20"/>
      <c r="E998" s="20"/>
      <c r="F998" s="20"/>
      <c r="G998" s="20"/>
      <c r="H998" s="20"/>
      <c r="I998" s="20"/>
      <c r="J998" s="20"/>
      <c r="K998" s="20"/>
    </row>
    <row r="999" spans="2:11" x14ac:dyDescent="0.25">
      <c r="B999" s="20"/>
      <c r="C999" s="20"/>
      <c r="D999" s="20"/>
      <c r="E999" s="20"/>
      <c r="F999" s="20"/>
      <c r="G999" s="20"/>
      <c r="H999" s="20"/>
      <c r="I999" s="20"/>
      <c r="J999" s="20"/>
      <c r="K999" s="20"/>
    </row>
    <row r="1000" spans="2:11" x14ac:dyDescent="0.25"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</row>
    <row r="1001" spans="2:11" x14ac:dyDescent="0.25"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</row>
    <row r="1002" spans="2:11" x14ac:dyDescent="0.25"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</row>
    <row r="1003" spans="2:11" x14ac:dyDescent="0.25"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</row>
    <row r="1004" spans="2:11" x14ac:dyDescent="0.25"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</row>
    <row r="1005" spans="2:11" x14ac:dyDescent="0.25"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</row>
    <row r="1006" spans="2:11" x14ac:dyDescent="0.25"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</row>
    <row r="1007" spans="2:11" x14ac:dyDescent="0.25"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</row>
    <row r="1008" spans="2:11" x14ac:dyDescent="0.25"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</row>
    <row r="1009" spans="2:11" x14ac:dyDescent="0.25"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</row>
    <row r="1010" spans="2:11" x14ac:dyDescent="0.25"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</row>
    <row r="1011" spans="2:11" x14ac:dyDescent="0.25"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</row>
    <row r="1012" spans="2:11" x14ac:dyDescent="0.25"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</row>
    <row r="1013" spans="2:11" x14ac:dyDescent="0.25"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</row>
    <row r="1014" spans="2:11" x14ac:dyDescent="0.25"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</row>
    <row r="1015" spans="2:11" x14ac:dyDescent="0.25"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</row>
    <row r="1016" spans="2:11" x14ac:dyDescent="0.25"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</row>
    <row r="1017" spans="2:11" x14ac:dyDescent="0.25"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</row>
    <row r="1018" spans="2:11" x14ac:dyDescent="0.25"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</row>
    <row r="1019" spans="2:11" x14ac:dyDescent="0.25"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</row>
    <row r="1020" spans="2:11" x14ac:dyDescent="0.25"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</row>
    <row r="1021" spans="2:11" x14ac:dyDescent="0.25"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</row>
    <row r="1022" spans="2:11" x14ac:dyDescent="0.25"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</row>
    <row r="1023" spans="2:11" x14ac:dyDescent="0.25"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</row>
    <row r="1024" spans="2:11" x14ac:dyDescent="0.25"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</row>
    <row r="1025" spans="2:11" x14ac:dyDescent="0.25"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</row>
    <row r="1026" spans="2:11" x14ac:dyDescent="0.25"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</row>
    <row r="1027" spans="2:11" x14ac:dyDescent="0.25"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</row>
    <row r="1028" spans="2:11" x14ac:dyDescent="0.25"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</row>
    <row r="1029" spans="2:11" x14ac:dyDescent="0.25"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</row>
    <row r="1030" spans="2:11" x14ac:dyDescent="0.25"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</row>
    <row r="1031" spans="2:11" x14ac:dyDescent="0.25"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</row>
    <row r="1032" spans="2:11" x14ac:dyDescent="0.25"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</row>
    <row r="1033" spans="2:11" x14ac:dyDescent="0.25"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</row>
    <row r="1034" spans="2:11" x14ac:dyDescent="0.25"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</row>
    <row r="1035" spans="2:11" x14ac:dyDescent="0.25"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</row>
    <row r="1036" spans="2:11" x14ac:dyDescent="0.25"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</row>
    <row r="1037" spans="2:11" x14ac:dyDescent="0.25"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</row>
    <row r="1038" spans="2:11" x14ac:dyDescent="0.25"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</row>
    <row r="1039" spans="2:11" x14ac:dyDescent="0.25"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</row>
    <row r="1040" spans="2:11" x14ac:dyDescent="0.25"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</row>
    <row r="1041" spans="2:11" x14ac:dyDescent="0.25"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</row>
    <row r="1042" spans="2:11" x14ac:dyDescent="0.25"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</row>
    <row r="1043" spans="2:11" x14ac:dyDescent="0.25"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</row>
    <row r="1044" spans="2:11" x14ac:dyDescent="0.25"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</row>
    <row r="1045" spans="2:11" x14ac:dyDescent="0.25"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</row>
    <row r="1046" spans="2:11" x14ac:dyDescent="0.25"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</row>
    <row r="1047" spans="2:11" x14ac:dyDescent="0.25"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</row>
    <row r="1048" spans="2:11" x14ac:dyDescent="0.25"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</row>
    <row r="1049" spans="2:11" x14ac:dyDescent="0.25"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</row>
    <row r="1050" spans="2:11" x14ac:dyDescent="0.25"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</row>
    <row r="1051" spans="2:11" x14ac:dyDescent="0.25"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</row>
    <row r="1052" spans="2:11" x14ac:dyDescent="0.25"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</row>
    <row r="1053" spans="2:11" x14ac:dyDescent="0.25">
      <c r="B1053" s="20"/>
      <c r="C1053" s="20"/>
      <c r="D1053" s="20"/>
      <c r="E1053" s="20"/>
      <c r="F1053" s="20"/>
      <c r="G1053" s="20"/>
      <c r="H1053" s="20"/>
      <c r="I1053" s="20"/>
      <c r="J1053" s="20"/>
      <c r="K1053" s="20"/>
    </row>
    <row r="1054" spans="2:11" x14ac:dyDescent="0.25">
      <c r="B1054" s="20"/>
      <c r="C1054" s="20"/>
      <c r="D1054" s="20"/>
      <c r="E1054" s="20"/>
      <c r="F1054" s="20"/>
      <c r="G1054" s="20"/>
      <c r="H1054" s="20"/>
      <c r="I1054" s="20"/>
      <c r="J1054" s="20"/>
      <c r="K1054" s="20"/>
    </row>
    <row r="1055" spans="2:11" x14ac:dyDescent="0.25">
      <c r="B1055" s="20"/>
      <c r="C1055" s="20"/>
      <c r="D1055" s="20"/>
      <c r="E1055" s="20"/>
      <c r="F1055" s="20"/>
      <c r="G1055" s="20"/>
      <c r="H1055" s="20"/>
      <c r="I1055" s="20"/>
      <c r="J1055" s="20"/>
      <c r="K1055" s="20"/>
    </row>
    <row r="1056" spans="2:11" x14ac:dyDescent="0.25">
      <c r="B1056" s="20"/>
      <c r="C1056" s="20"/>
      <c r="D1056" s="20"/>
      <c r="E1056" s="20"/>
      <c r="F1056" s="20"/>
      <c r="G1056" s="20"/>
      <c r="H1056" s="20"/>
      <c r="I1056" s="20"/>
      <c r="J1056" s="20"/>
      <c r="K1056" s="20"/>
    </row>
    <row r="1057" spans="2:11" x14ac:dyDescent="0.25">
      <c r="B1057" s="20"/>
      <c r="C1057" s="20"/>
      <c r="D1057" s="20"/>
      <c r="E1057" s="20"/>
      <c r="F1057" s="20"/>
      <c r="G1057" s="20"/>
      <c r="H1057" s="20"/>
      <c r="I1057" s="20"/>
      <c r="J1057" s="20"/>
      <c r="K1057" s="20"/>
    </row>
    <row r="1058" spans="2:11" x14ac:dyDescent="0.25"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</row>
    <row r="1059" spans="2:11" x14ac:dyDescent="0.25"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</row>
    <row r="1060" spans="2:11" x14ac:dyDescent="0.25"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</row>
    <row r="1061" spans="2:11" x14ac:dyDescent="0.25">
      <c r="B1061" s="20"/>
      <c r="C1061" s="20"/>
      <c r="D1061" s="20"/>
      <c r="E1061" s="20"/>
      <c r="F1061" s="20"/>
      <c r="G1061" s="20"/>
      <c r="H1061" s="20"/>
      <c r="I1061" s="20"/>
      <c r="J1061" s="20"/>
      <c r="K1061" s="20"/>
    </row>
    <row r="1062" spans="2:11" x14ac:dyDescent="0.25">
      <c r="B1062" s="20"/>
      <c r="C1062" s="20"/>
      <c r="D1062" s="20"/>
      <c r="E1062" s="20"/>
      <c r="F1062" s="20"/>
      <c r="G1062" s="20"/>
      <c r="H1062" s="20"/>
      <c r="I1062" s="20"/>
      <c r="J1062" s="20"/>
      <c r="K1062" s="20"/>
    </row>
    <row r="1063" spans="2:11" x14ac:dyDescent="0.25">
      <c r="B1063" s="20"/>
      <c r="C1063" s="20"/>
      <c r="D1063" s="20"/>
      <c r="E1063" s="20"/>
      <c r="F1063" s="20"/>
      <c r="G1063" s="20"/>
      <c r="H1063" s="20"/>
      <c r="I1063" s="20"/>
      <c r="J1063" s="20"/>
      <c r="K1063" s="20"/>
    </row>
    <row r="1064" spans="2:11" x14ac:dyDescent="0.25"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</row>
    <row r="1065" spans="2:11" x14ac:dyDescent="0.25">
      <c r="B1065" s="20"/>
      <c r="C1065" s="20"/>
      <c r="D1065" s="20"/>
      <c r="E1065" s="20"/>
      <c r="F1065" s="20"/>
      <c r="G1065" s="20"/>
      <c r="H1065" s="20"/>
      <c r="I1065" s="20"/>
      <c r="J1065" s="20"/>
      <c r="K1065" s="20"/>
    </row>
    <row r="1066" spans="2:11" x14ac:dyDescent="0.25">
      <c r="B1066" s="20"/>
      <c r="C1066" s="20"/>
      <c r="D1066" s="20"/>
      <c r="E1066" s="20"/>
      <c r="F1066" s="20"/>
      <c r="G1066" s="20"/>
      <c r="H1066" s="20"/>
      <c r="I1066" s="20"/>
      <c r="J1066" s="20"/>
      <c r="K1066" s="20"/>
    </row>
    <row r="1067" spans="2:11" x14ac:dyDescent="0.25">
      <c r="B1067" s="20"/>
      <c r="C1067" s="20"/>
      <c r="D1067" s="20"/>
      <c r="E1067" s="20"/>
      <c r="F1067" s="20"/>
      <c r="G1067" s="20"/>
      <c r="H1067" s="20"/>
      <c r="I1067" s="20"/>
      <c r="J1067" s="20"/>
      <c r="K1067" s="20"/>
    </row>
    <row r="1068" spans="2:11" x14ac:dyDescent="0.25">
      <c r="B1068" s="20"/>
      <c r="C1068" s="20"/>
      <c r="D1068" s="20"/>
      <c r="E1068" s="20"/>
      <c r="F1068" s="20"/>
      <c r="G1068" s="20"/>
      <c r="H1068" s="20"/>
      <c r="I1068" s="20"/>
      <c r="J1068" s="20"/>
      <c r="K1068" s="20"/>
    </row>
    <row r="1069" spans="2:11" x14ac:dyDescent="0.25">
      <c r="B1069" s="20"/>
      <c r="C1069" s="20"/>
      <c r="D1069" s="20"/>
      <c r="E1069" s="20"/>
      <c r="F1069" s="20"/>
      <c r="G1069" s="20"/>
      <c r="H1069" s="20"/>
      <c r="I1069" s="20"/>
      <c r="J1069" s="20"/>
      <c r="K1069" s="20"/>
    </row>
    <row r="1070" spans="2:11" x14ac:dyDescent="0.25">
      <c r="B1070" s="20"/>
      <c r="C1070" s="20"/>
      <c r="D1070" s="20"/>
      <c r="E1070" s="20"/>
      <c r="F1070" s="20"/>
      <c r="G1070" s="20"/>
      <c r="H1070" s="20"/>
      <c r="I1070" s="20"/>
      <c r="J1070" s="20"/>
      <c r="K1070" s="20"/>
    </row>
    <row r="1071" spans="2:11" x14ac:dyDescent="0.25"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</row>
    <row r="1072" spans="2:11" x14ac:dyDescent="0.25"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</row>
    <row r="1073" spans="2:11" x14ac:dyDescent="0.25">
      <c r="B1073" s="20"/>
      <c r="C1073" s="20"/>
      <c r="D1073" s="20"/>
      <c r="E1073" s="20"/>
      <c r="F1073" s="20"/>
      <c r="G1073" s="20"/>
      <c r="H1073" s="20"/>
      <c r="I1073" s="20"/>
      <c r="J1073" s="20"/>
      <c r="K1073" s="20"/>
    </row>
    <row r="1074" spans="2:11" x14ac:dyDescent="0.25"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</row>
    <row r="1075" spans="2:11" x14ac:dyDescent="0.25">
      <c r="B1075" s="20"/>
      <c r="C1075" s="20"/>
      <c r="D1075" s="20"/>
      <c r="E1075" s="20"/>
      <c r="F1075" s="20"/>
      <c r="G1075" s="20"/>
      <c r="H1075" s="20"/>
      <c r="I1075" s="20"/>
      <c r="J1075" s="20"/>
      <c r="K1075" s="20"/>
    </row>
    <row r="1076" spans="2:11" x14ac:dyDescent="0.25">
      <c r="B1076" s="20"/>
      <c r="C1076" s="20"/>
      <c r="D1076" s="20"/>
      <c r="E1076" s="20"/>
      <c r="F1076" s="20"/>
      <c r="G1076" s="20"/>
      <c r="H1076" s="20"/>
      <c r="I1076" s="20"/>
      <c r="J1076" s="20"/>
      <c r="K1076" s="20"/>
    </row>
    <row r="1077" spans="2:11" x14ac:dyDescent="0.25">
      <c r="B1077" s="20"/>
      <c r="C1077" s="20"/>
      <c r="D1077" s="20"/>
      <c r="E1077" s="20"/>
      <c r="F1077" s="20"/>
      <c r="G1077" s="20"/>
      <c r="H1077" s="20"/>
      <c r="I1077" s="20"/>
      <c r="J1077" s="20"/>
      <c r="K1077" s="20"/>
    </row>
    <row r="1078" spans="2:11" x14ac:dyDescent="0.25">
      <c r="B1078" s="20"/>
      <c r="C1078" s="20"/>
      <c r="D1078" s="20"/>
      <c r="E1078" s="20"/>
      <c r="F1078" s="20"/>
      <c r="G1078" s="20"/>
      <c r="H1078" s="20"/>
      <c r="I1078" s="20"/>
      <c r="J1078" s="20"/>
      <c r="K1078" s="20"/>
    </row>
    <row r="1079" spans="2:11" x14ac:dyDescent="0.25">
      <c r="B1079" s="20"/>
      <c r="C1079" s="20"/>
      <c r="D1079" s="20"/>
      <c r="E1079" s="20"/>
      <c r="F1079" s="20"/>
      <c r="G1079" s="20"/>
      <c r="H1079" s="20"/>
      <c r="I1079" s="20"/>
      <c r="J1079" s="20"/>
      <c r="K1079" s="20"/>
    </row>
    <row r="1080" spans="2:11" x14ac:dyDescent="0.25">
      <c r="B1080" s="20"/>
      <c r="C1080" s="20"/>
      <c r="D1080" s="20"/>
      <c r="E1080" s="20"/>
      <c r="F1080" s="20"/>
      <c r="G1080" s="20"/>
      <c r="H1080" s="20"/>
      <c r="I1080" s="20"/>
      <c r="J1080" s="20"/>
      <c r="K1080" s="20"/>
    </row>
    <row r="1081" spans="2:11" x14ac:dyDescent="0.25">
      <c r="B1081" s="20"/>
      <c r="C1081" s="20"/>
      <c r="D1081" s="20"/>
      <c r="E1081" s="20"/>
      <c r="F1081" s="20"/>
      <c r="G1081" s="20"/>
      <c r="H1081" s="20"/>
      <c r="I1081" s="20"/>
      <c r="J1081" s="20"/>
      <c r="K1081" s="20"/>
    </row>
    <row r="1082" spans="2:11" x14ac:dyDescent="0.25"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</row>
    <row r="1083" spans="2:11" x14ac:dyDescent="0.25"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</row>
    <row r="1084" spans="2:11" x14ac:dyDescent="0.25">
      <c r="B1084" s="20"/>
      <c r="C1084" s="20"/>
      <c r="D1084" s="20"/>
      <c r="E1084" s="20"/>
      <c r="F1084" s="20"/>
      <c r="G1084" s="20"/>
      <c r="H1084" s="20"/>
      <c r="I1084" s="20"/>
      <c r="J1084" s="20"/>
      <c r="K1084" s="20"/>
    </row>
    <row r="1085" spans="2:11" x14ac:dyDescent="0.25">
      <c r="B1085" s="20"/>
      <c r="C1085" s="20"/>
      <c r="D1085" s="20"/>
      <c r="E1085" s="20"/>
      <c r="F1085" s="20"/>
      <c r="G1085" s="20"/>
      <c r="H1085" s="20"/>
      <c r="I1085" s="20"/>
      <c r="J1085" s="20"/>
      <c r="K1085" s="20"/>
    </row>
    <row r="1086" spans="2:11" x14ac:dyDescent="0.25">
      <c r="B1086" s="20"/>
      <c r="C1086" s="20"/>
      <c r="D1086" s="20"/>
      <c r="E1086" s="20"/>
      <c r="F1086" s="20"/>
      <c r="G1086" s="20"/>
      <c r="H1086" s="20"/>
      <c r="I1086" s="20"/>
      <c r="J1086" s="20"/>
      <c r="K1086" s="20"/>
    </row>
    <row r="1087" spans="2:11" x14ac:dyDescent="0.25">
      <c r="B1087" s="20"/>
      <c r="C1087" s="20"/>
      <c r="D1087" s="20"/>
      <c r="E1087" s="20"/>
      <c r="F1087" s="20"/>
      <c r="G1087" s="20"/>
      <c r="H1087" s="20"/>
      <c r="I1087" s="20"/>
      <c r="J1087" s="20"/>
      <c r="K1087" s="20"/>
    </row>
    <row r="1088" spans="2:11" x14ac:dyDescent="0.25">
      <c r="B1088" s="20"/>
      <c r="C1088" s="20"/>
      <c r="D1088" s="20"/>
      <c r="E1088" s="20"/>
      <c r="F1088" s="20"/>
      <c r="G1088" s="20"/>
      <c r="H1088" s="20"/>
      <c r="I1088" s="20"/>
      <c r="J1088" s="20"/>
      <c r="K1088" s="20"/>
    </row>
    <row r="1089" spans="2:11" x14ac:dyDescent="0.25">
      <c r="B1089" s="20"/>
      <c r="C1089" s="20"/>
      <c r="D1089" s="20"/>
      <c r="E1089" s="20"/>
      <c r="F1089" s="20"/>
      <c r="G1089" s="20"/>
      <c r="H1089" s="20"/>
      <c r="I1089" s="20"/>
      <c r="J1089" s="20"/>
      <c r="K1089" s="20"/>
    </row>
    <row r="1090" spans="2:11" x14ac:dyDescent="0.25">
      <c r="B1090" s="20"/>
      <c r="C1090" s="20"/>
      <c r="D1090" s="20"/>
      <c r="E1090" s="20"/>
      <c r="F1090" s="20"/>
      <c r="G1090" s="20"/>
      <c r="H1090" s="20"/>
      <c r="I1090" s="20"/>
      <c r="J1090" s="20"/>
      <c r="K1090" s="20"/>
    </row>
    <row r="1091" spans="2:11" x14ac:dyDescent="0.25">
      <c r="B1091" s="20"/>
      <c r="C1091" s="20"/>
      <c r="D1091" s="20"/>
      <c r="E1091" s="20"/>
      <c r="F1091" s="20"/>
      <c r="G1091" s="20"/>
      <c r="H1091" s="20"/>
      <c r="I1091" s="20"/>
      <c r="J1091" s="20"/>
      <c r="K1091" s="20"/>
    </row>
    <row r="1092" spans="2:11" x14ac:dyDescent="0.25">
      <c r="B1092" s="20"/>
      <c r="C1092" s="20"/>
      <c r="D1092" s="20"/>
      <c r="E1092" s="20"/>
      <c r="F1092" s="20"/>
      <c r="G1092" s="20"/>
      <c r="H1092" s="20"/>
      <c r="I1092" s="20"/>
      <c r="J1092" s="20"/>
      <c r="K1092" s="20"/>
    </row>
    <row r="1093" spans="2:11" x14ac:dyDescent="0.25">
      <c r="B1093" s="20"/>
      <c r="C1093" s="20"/>
      <c r="D1093" s="20"/>
      <c r="E1093" s="20"/>
      <c r="F1093" s="20"/>
      <c r="G1093" s="20"/>
      <c r="H1093" s="20"/>
      <c r="I1093" s="20"/>
      <c r="J1093" s="20"/>
      <c r="K1093" s="20"/>
    </row>
    <row r="1094" spans="2:11" x14ac:dyDescent="0.25"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</row>
    <row r="1095" spans="2:11" x14ac:dyDescent="0.25">
      <c r="B1095" s="20"/>
      <c r="C1095" s="20"/>
      <c r="D1095" s="20"/>
      <c r="E1095" s="20"/>
      <c r="F1095" s="20"/>
      <c r="G1095" s="20"/>
      <c r="H1095" s="20"/>
      <c r="I1095" s="20"/>
      <c r="J1095" s="20"/>
      <c r="K1095" s="20"/>
    </row>
    <row r="1096" spans="2:11" x14ac:dyDescent="0.25"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</row>
    <row r="1097" spans="2:11" x14ac:dyDescent="0.25"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</row>
    <row r="1098" spans="2:11" x14ac:dyDescent="0.25">
      <c r="B1098" s="20"/>
      <c r="C1098" s="20"/>
      <c r="D1098" s="20"/>
      <c r="E1098" s="20"/>
      <c r="F1098" s="20"/>
      <c r="G1098" s="20"/>
      <c r="H1098" s="20"/>
      <c r="I1098" s="20"/>
      <c r="J1098" s="20"/>
      <c r="K1098" s="20"/>
    </row>
    <row r="1099" spans="2:11" x14ac:dyDescent="0.25">
      <c r="B1099" s="20"/>
      <c r="C1099" s="20"/>
      <c r="D1099" s="20"/>
      <c r="E1099" s="20"/>
      <c r="F1099" s="20"/>
      <c r="G1099" s="20"/>
      <c r="H1099" s="20"/>
      <c r="I1099" s="20"/>
      <c r="J1099" s="20"/>
      <c r="K1099" s="20"/>
    </row>
    <row r="1100" spans="2:11" x14ac:dyDescent="0.25">
      <c r="B1100" s="20"/>
      <c r="C1100" s="20"/>
      <c r="D1100" s="20"/>
      <c r="E1100" s="20"/>
      <c r="F1100" s="20"/>
      <c r="G1100" s="20"/>
      <c r="H1100" s="20"/>
      <c r="I1100" s="20"/>
      <c r="J1100" s="20"/>
      <c r="K1100" s="20"/>
    </row>
    <row r="1101" spans="2:11" x14ac:dyDescent="0.25">
      <c r="B1101" s="20"/>
      <c r="C1101" s="20"/>
      <c r="D1101" s="20"/>
      <c r="E1101" s="20"/>
      <c r="F1101" s="20"/>
      <c r="G1101" s="20"/>
      <c r="H1101" s="20"/>
      <c r="I1101" s="20"/>
      <c r="J1101" s="20"/>
      <c r="K1101" s="20"/>
    </row>
    <row r="1102" spans="2:11" x14ac:dyDescent="0.25">
      <c r="B1102" s="20"/>
      <c r="C1102" s="20"/>
      <c r="D1102" s="20"/>
      <c r="E1102" s="20"/>
      <c r="F1102" s="20"/>
      <c r="G1102" s="20"/>
      <c r="H1102" s="20"/>
      <c r="I1102" s="20"/>
      <c r="J1102" s="20"/>
      <c r="K1102" s="20"/>
    </row>
    <row r="1103" spans="2:11" x14ac:dyDescent="0.25">
      <c r="B1103" s="20"/>
      <c r="C1103" s="20"/>
      <c r="D1103" s="20"/>
      <c r="E1103" s="20"/>
      <c r="F1103" s="20"/>
      <c r="G1103" s="20"/>
      <c r="H1103" s="20"/>
      <c r="I1103" s="20"/>
      <c r="J1103" s="20"/>
      <c r="K1103" s="20"/>
    </row>
    <row r="1104" spans="2:11" x14ac:dyDescent="0.25">
      <c r="B1104" s="20"/>
      <c r="C1104" s="20"/>
      <c r="D1104" s="20"/>
      <c r="E1104" s="20"/>
      <c r="F1104" s="20"/>
      <c r="G1104" s="20"/>
      <c r="H1104" s="20"/>
      <c r="I1104" s="20"/>
      <c r="J1104" s="20"/>
      <c r="K1104" s="20"/>
    </row>
    <row r="1105" spans="2:11" x14ac:dyDescent="0.25">
      <c r="B1105" s="20"/>
      <c r="C1105" s="20"/>
      <c r="D1105" s="20"/>
      <c r="E1105" s="20"/>
      <c r="F1105" s="20"/>
      <c r="G1105" s="20"/>
      <c r="H1105" s="20"/>
      <c r="I1105" s="20"/>
      <c r="J1105" s="20"/>
      <c r="K1105" s="20"/>
    </row>
    <row r="1106" spans="2:11" x14ac:dyDescent="0.25">
      <c r="B1106" s="20"/>
      <c r="C1106" s="20"/>
      <c r="D1106" s="20"/>
      <c r="E1106" s="20"/>
      <c r="F1106" s="20"/>
      <c r="G1106" s="20"/>
      <c r="H1106" s="20"/>
      <c r="I1106" s="20"/>
      <c r="J1106" s="20"/>
      <c r="K1106" s="20"/>
    </row>
    <row r="1107" spans="2:11" x14ac:dyDescent="0.25">
      <c r="B1107" s="20"/>
      <c r="C1107" s="20"/>
      <c r="D1107" s="20"/>
      <c r="E1107" s="20"/>
      <c r="F1107" s="20"/>
      <c r="G1107" s="20"/>
      <c r="H1107" s="20"/>
      <c r="I1107" s="20"/>
      <c r="J1107" s="20"/>
      <c r="K1107" s="20"/>
    </row>
    <row r="1108" spans="2:11" x14ac:dyDescent="0.25">
      <c r="B1108" s="20"/>
      <c r="C1108" s="20"/>
      <c r="D1108" s="20"/>
      <c r="E1108" s="20"/>
      <c r="F1108" s="20"/>
      <c r="G1108" s="20"/>
      <c r="H1108" s="20"/>
      <c r="I1108" s="20"/>
      <c r="J1108" s="20"/>
      <c r="K1108" s="20"/>
    </row>
    <row r="1109" spans="2:11" x14ac:dyDescent="0.25">
      <c r="B1109" s="20"/>
      <c r="C1109" s="20"/>
      <c r="D1109" s="20"/>
      <c r="E1109" s="20"/>
      <c r="F1109" s="20"/>
      <c r="G1109" s="20"/>
      <c r="H1109" s="20"/>
      <c r="I1109" s="20"/>
      <c r="J1109" s="20"/>
      <c r="K1109" s="20"/>
    </row>
    <row r="1110" spans="2:11" x14ac:dyDescent="0.25">
      <c r="B1110" s="20"/>
      <c r="C1110" s="20"/>
      <c r="D1110" s="20"/>
      <c r="E1110" s="20"/>
      <c r="F1110" s="20"/>
      <c r="G1110" s="20"/>
      <c r="H1110" s="20"/>
      <c r="I1110" s="20"/>
      <c r="J1110" s="20"/>
      <c r="K1110" s="20"/>
    </row>
    <row r="1111" spans="2:11" x14ac:dyDescent="0.25">
      <c r="B1111" s="20"/>
      <c r="C1111" s="20"/>
      <c r="D1111" s="20"/>
      <c r="E1111" s="20"/>
      <c r="F1111" s="20"/>
      <c r="G1111" s="20"/>
      <c r="H1111" s="20"/>
      <c r="I1111" s="20"/>
      <c r="J1111" s="20"/>
      <c r="K1111" s="20"/>
    </row>
    <row r="1112" spans="2:11" x14ac:dyDescent="0.25">
      <c r="B1112" s="20"/>
      <c r="C1112" s="20"/>
      <c r="D1112" s="20"/>
      <c r="E1112" s="20"/>
      <c r="F1112" s="20"/>
      <c r="G1112" s="20"/>
      <c r="H1112" s="20"/>
      <c r="I1112" s="20"/>
      <c r="J1112" s="20"/>
      <c r="K1112" s="20"/>
    </row>
    <row r="1113" spans="2:11" x14ac:dyDescent="0.25">
      <c r="B1113" s="20"/>
      <c r="C1113" s="20"/>
      <c r="D1113" s="20"/>
      <c r="E1113" s="20"/>
      <c r="F1113" s="20"/>
      <c r="G1113" s="20"/>
      <c r="H1113" s="20"/>
      <c r="I1113" s="20"/>
      <c r="J1113" s="20"/>
      <c r="K1113" s="20"/>
    </row>
    <row r="1114" spans="2:11" x14ac:dyDescent="0.25">
      <c r="B1114" s="20"/>
      <c r="C1114" s="20"/>
      <c r="D1114" s="20"/>
      <c r="E1114" s="20"/>
      <c r="F1114" s="20"/>
      <c r="G1114" s="20"/>
      <c r="H1114" s="20"/>
      <c r="I1114" s="20"/>
      <c r="J1114" s="20"/>
      <c r="K1114" s="20"/>
    </row>
    <row r="1115" spans="2:11" x14ac:dyDescent="0.25">
      <c r="B1115" s="20"/>
      <c r="C1115" s="20"/>
      <c r="D1115" s="20"/>
      <c r="E1115" s="20"/>
      <c r="F1115" s="20"/>
      <c r="G1115" s="20"/>
      <c r="H1115" s="20"/>
      <c r="I1115" s="20"/>
      <c r="J1115" s="20"/>
      <c r="K1115" s="20"/>
    </row>
    <row r="1116" spans="2:11" x14ac:dyDescent="0.25">
      <c r="B1116" s="20"/>
      <c r="C1116" s="20"/>
      <c r="D1116" s="20"/>
      <c r="E1116" s="20"/>
      <c r="F1116" s="20"/>
      <c r="G1116" s="20"/>
      <c r="H1116" s="20"/>
      <c r="I1116" s="20"/>
      <c r="J1116" s="20"/>
      <c r="K1116" s="20"/>
    </row>
    <row r="1117" spans="2:11" x14ac:dyDescent="0.25">
      <c r="B1117" s="20"/>
      <c r="C1117" s="20"/>
      <c r="D1117" s="20"/>
      <c r="E1117" s="20"/>
      <c r="F1117" s="20"/>
      <c r="G1117" s="20"/>
      <c r="H1117" s="20"/>
      <c r="I1117" s="20"/>
      <c r="J1117" s="20"/>
      <c r="K1117" s="20"/>
    </row>
    <row r="1118" spans="2:11" x14ac:dyDescent="0.25">
      <c r="B1118" s="20"/>
      <c r="C1118" s="20"/>
      <c r="D1118" s="20"/>
      <c r="E1118" s="20"/>
      <c r="F1118" s="20"/>
      <c r="G1118" s="20"/>
      <c r="H1118" s="20"/>
      <c r="I1118" s="20"/>
      <c r="J1118" s="20"/>
      <c r="K1118" s="20"/>
    </row>
    <row r="1119" spans="2:11" x14ac:dyDescent="0.25">
      <c r="B1119" s="20"/>
      <c r="C1119" s="20"/>
      <c r="D1119" s="20"/>
      <c r="E1119" s="20"/>
      <c r="F1119" s="20"/>
      <c r="G1119" s="20"/>
      <c r="H1119" s="20"/>
      <c r="I1119" s="20"/>
      <c r="J1119" s="20"/>
      <c r="K1119" s="20"/>
    </row>
    <row r="1120" spans="2:11" x14ac:dyDescent="0.25">
      <c r="B1120" s="20"/>
      <c r="C1120" s="20"/>
      <c r="D1120" s="20"/>
      <c r="E1120" s="20"/>
      <c r="F1120" s="20"/>
      <c r="G1120" s="20"/>
      <c r="H1120" s="20"/>
      <c r="I1120" s="20"/>
      <c r="J1120" s="20"/>
      <c r="K1120" s="20"/>
    </row>
    <row r="1121" spans="2:11" x14ac:dyDescent="0.25">
      <c r="B1121" s="20"/>
      <c r="C1121" s="20"/>
      <c r="D1121" s="20"/>
      <c r="E1121" s="20"/>
      <c r="F1121" s="20"/>
      <c r="G1121" s="20"/>
      <c r="H1121" s="20"/>
      <c r="I1121" s="20"/>
      <c r="J1121" s="20"/>
      <c r="K1121" s="20"/>
    </row>
    <row r="1122" spans="2:11" x14ac:dyDescent="0.25">
      <c r="B1122" s="20"/>
      <c r="C1122" s="20"/>
      <c r="D1122" s="20"/>
      <c r="E1122" s="20"/>
      <c r="F1122" s="20"/>
      <c r="G1122" s="20"/>
      <c r="H1122" s="20"/>
      <c r="I1122" s="20"/>
      <c r="J1122" s="20"/>
      <c r="K1122" s="20"/>
    </row>
    <row r="1123" spans="2:11" x14ac:dyDescent="0.25">
      <c r="B1123" s="20"/>
      <c r="C1123" s="20"/>
      <c r="D1123" s="20"/>
      <c r="E1123" s="20"/>
      <c r="F1123" s="20"/>
      <c r="G1123" s="20"/>
      <c r="H1123" s="20"/>
      <c r="I1123" s="20"/>
      <c r="J1123" s="20"/>
      <c r="K1123" s="20"/>
    </row>
    <row r="1124" spans="2:11" x14ac:dyDescent="0.25">
      <c r="B1124" s="20"/>
      <c r="C1124" s="20"/>
      <c r="D1124" s="20"/>
      <c r="E1124" s="20"/>
      <c r="F1124" s="20"/>
      <c r="G1124" s="20"/>
      <c r="H1124" s="20"/>
      <c r="I1124" s="20"/>
      <c r="J1124" s="20"/>
      <c r="K1124" s="20"/>
    </row>
    <row r="1125" spans="2:11" x14ac:dyDescent="0.25">
      <c r="B1125" s="20"/>
      <c r="C1125" s="20"/>
      <c r="D1125" s="20"/>
      <c r="E1125" s="20"/>
      <c r="F1125" s="20"/>
      <c r="G1125" s="20"/>
      <c r="H1125" s="20"/>
      <c r="I1125" s="20"/>
      <c r="J1125" s="20"/>
      <c r="K1125" s="20"/>
    </row>
    <row r="1126" spans="2:11" x14ac:dyDescent="0.25">
      <c r="B1126" s="20"/>
      <c r="C1126" s="20"/>
      <c r="D1126" s="20"/>
      <c r="E1126" s="20"/>
      <c r="F1126" s="20"/>
      <c r="G1126" s="20"/>
      <c r="H1126" s="20"/>
      <c r="I1126" s="20"/>
      <c r="J1126" s="20"/>
      <c r="K1126" s="20"/>
    </row>
    <row r="1127" spans="2:11" x14ac:dyDescent="0.25">
      <c r="B1127" s="20"/>
      <c r="C1127" s="20"/>
      <c r="D1127" s="20"/>
      <c r="E1127" s="20"/>
      <c r="F1127" s="20"/>
      <c r="G1127" s="20"/>
      <c r="H1127" s="20"/>
      <c r="I1127" s="20"/>
      <c r="J1127" s="20"/>
      <c r="K1127" s="20"/>
    </row>
    <row r="1128" spans="2:11" x14ac:dyDescent="0.25">
      <c r="B1128" s="20"/>
      <c r="C1128" s="20"/>
      <c r="D1128" s="20"/>
      <c r="E1128" s="20"/>
      <c r="F1128" s="20"/>
      <c r="G1128" s="20"/>
      <c r="H1128" s="20"/>
      <c r="I1128" s="20"/>
      <c r="J1128" s="20"/>
      <c r="K1128" s="20"/>
    </row>
    <row r="1129" spans="2:11" x14ac:dyDescent="0.25">
      <c r="B1129" s="20"/>
      <c r="C1129" s="20"/>
      <c r="D1129" s="20"/>
      <c r="E1129" s="20"/>
      <c r="F1129" s="20"/>
      <c r="G1129" s="20"/>
      <c r="H1129" s="20"/>
      <c r="I1129" s="20"/>
      <c r="J1129" s="20"/>
      <c r="K1129" s="20"/>
    </row>
    <row r="1130" spans="2:11" x14ac:dyDescent="0.25">
      <c r="B1130" s="20"/>
      <c r="C1130" s="20"/>
      <c r="D1130" s="20"/>
      <c r="E1130" s="20"/>
      <c r="F1130" s="20"/>
      <c r="G1130" s="20"/>
      <c r="H1130" s="20"/>
      <c r="I1130" s="20"/>
      <c r="J1130" s="20"/>
      <c r="K1130" s="20"/>
    </row>
    <row r="1131" spans="2:11" x14ac:dyDescent="0.25">
      <c r="B1131" s="20"/>
      <c r="C1131" s="20"/>
      <c r="D1131" s="20"/>
      <c r="E1131" s="20"/>
      <c r="F1131" s="20"/>
      <c r="G1131" s="20"/>
      <c r="H1131" s="20"/>
      <c r="I1131" s="20"/>
      <c r="J1131" s="20"/>
      <c r="K1131" s="20"/>
    </row>
    <row r="1132" spans="2:11" x14ac:dyDescent="0.25">
      <c r="B1132" s="20"/>
      <c r="C1132" s="20"/>
      <c r="D1132" s="20"/>
      <c r="E1132" s="20"/>
      <c r="F1132" s="20"/>
      <c r="G1132" s="20"/>
      <c r="H1132" s="20"/>
      <c r="I1132" s="20"/>
      <c r="J1132" s="20"/>
      <c r="K1132" s="20"/>
    </row>
    <row r="1133" spans="2:11" x14ac:dyDescent="0.25">
      <c r="B1133" s="20"/>
      <c r="C1133" s="20"/>
      <c r="D1133" s="20"/>
      <c r="E1133" s="20"/>
      <c r="F1133" s="20"/>
      <c r="G1133" s="20"/>
      <c r="H1133" s="20"/>
      <c r="I1133" s="20"/>
      <c r="J1133" s="20"/>
      <c r="K1133" s="20"/>
    </row>
    <row r="1134" spans="2:11" x14ac:dyDescent="0.25">
      <c r="B1134" s="20"/>
      <c r="C1134" s="20"/>
      <c r="D1134" s="20"/>
      <c r="E1134" s="20"/>
      <c r="F1134" s="20"/>
      <c r="G1134" s="20"/>
      <c r="H1134" s="20"/>
      <c r="I1134" s="20"/>
      <c r="J1134" s="20"/>
      <c r="K1134" s="20"/>
    </row>
    <row r="1135" spans="2:11" x14ac:dyDescent="0.25">
      <c r="B1135" s="20"/>
      <c r="C1135" s="20"/>
      <c r="D1135" s="20"/>
      <c r="E1135" s="20"/>
      <c r="F1135" s="20"/>
      <c r="G1135" s="20"/>
      <c r="H1135" s="20"/>
      <c r="I1135" s="20"/>
      <c r="J1135" s="20"/>
      <c r="K1135" s="20"/>
    </row>
    <row r="1136" spans="2:11" x14ac:dyDescent="0.25">
      <c r="B1136" s="20"/>
      <c r="C1136" s="20"/>
      <c r="D1136" s="20"/>
      <c r="E1136" s="20"/>
      <c r="F1136" s="20"/>
      <c r="G1136" s="20"/>
      <c r="H1136" s="20"/>
      <c r="I1136" s="20"/>
      <c r="J1136" s="20"/>
      <c r="K1136" s="20"/>
    </row>
    <row r="1137" spans="2:11" x14ac:dyDescent="0.25">
      <c r="B1137" s="20"/>
      <c r="C1137" s="20"/>
      <c r="D1137" s="20"/>
      <c r="E1137" s="20"/>
      <c r="F1137" s="20"/>
      <c r="G1137" s="20"/>
      <c r="H1137" s="20"/>
      <c r="I1137" s="20"/>
      <c r="J1137" s="20"/>
      <c r="K1137" s="20"/>
    </row>
    <row r="1138" spans="2:11" x14ac:dyDescent="0.25">
      <c r="B1138" s="20"/>
      <c r="C1138" s="20"/>
      <c r="D1138" s="20"/>
      <c r="E1138" s="20"/>
      <c r="F1138" s="20"/>
      <c r="G1138" s="20"/>
      <c r="H1138" s="20"/>
      <c r="I1138" s="20"/>
      <c r="J1138" s="20"/>
      <c r="K1138" s="20"/>
    </row>
    <row r="1139" spans="2:11" x14ac:dyDescent="0.25">
      <c r="B1139" s="20"/>
      <c r="C1139" s="20"/>
      <c r="D1139" s="20"/>
      <c r="E1139" s="20"/>
      <c r="F1139" s="20"/>
      <c r="G1139" s="20"/>
      <c r="H1139" s="20"/>
      <c r="I1139" s="20"/>
      <c r="J1139" s="20"/>
      <c r="K1139" s="20"/>
    </row>
    <row r="1140" spans="2:11" x14ac:dyDescent="0.25">
      <c r="B1140" s="20"/>
      <c r="C1140" s="20"/>
      <c r="D1140" s="20"/>
      <c r="E1140" s="20"/>
      <c r="F1140" s="20"/>
      <c r="G1140" s="20"/>
      <c r="H1140" s="20"/>
      <c r="I1140" s="20"/>
      <c r="J1140" s="20"/>
      <c r="K1140" s="20"/>
    </row>
    <row r="1141" spans="2:11" x14ac:dyDescent="0.25">
      <c r="B1141" s="20"/>
      <c r="C1141" s="20"/>
      <c r="D1141" s="20"/>
      <c r="E1141" s="20"/>
      <c r="F1141" s="20"/>
      <c r="G1141" s="20"/>
      <c r="H1141" s="20"/>
      <c r="I1141" s="20"/>
      <c r="J1141" s="20"/>
      <c r="K1141" s="20"/>
    </row>
    <row r="1142" spans="2:11" x14ac:dyDescent="0.25">
      <c r="B1142" s="20"/>
      <c r="C1142" s="20"/>
      <c r="D1142" s="20"/>
      <c r="E1142" s="20"/>
      <c r="F1142" s="20"/>
      <c r="G1142" s="20"/>
      <c r="H1142" s="20"/>
      <c r="I1142" s="20"/>
      <c r="J1142" s="20"/>
      <c r="K1142" s="20"/>
    </row>
    <row r="1143" spans="2:11" x14ac:dyDescent="0.25">
      <c r="B1143" s="20"/>
      <c r="C1143" s="20"/>
      <c r="D1143" s="20"/>
      <c r="E1143" s="20"/>
      <c r="F1143" s="20"/>
      <c r="G1143" s="20"/>
      <c r="H1143" s="20"/>
      <c r="I1143" s="20"/>
      <c r="J1143" s="20"/>
      <c r="K1143" s="20"/>
    </row>
    <row r="1144" spans="2:11" x14ac:dyDescent="0.25">
      <c r="B1144" s="20"/>
      <c r="C1144" s="20"/>
      <c r="D1144" s="20"/>
      <c r="E1144" s="20"/>
      <c r="F1144" s="20"/>
      <c r="G1144" s="20"/>
      <c r="H1144" s="20"/>
      <c r="I1144" s="20"/>
      <c r="J1144" s="20"/>
      <c r="K1144" s="20"/>
    </row>
    <row r="1145" spans="2:11" x14ac:dyDescent="0.25">
      <c r="B1145" s="20"/>
      <c r="C1145" s="20"/>
      <c r="D1145" s="20"/>
      <c r="E1145" s="20"/>
      <c r="F1145" s="20"/>
      <c r="G1145" s="20"/>
      <c r="H1145" s="20"/>
      <c r="I1145" s="20"/>
      <c r="J1145" s="20"/>
      <c r="K1145" s="20"/>
    </row>
    <row r="1146" spans="2:11" x14ac:dyDescent="0.25">
      <c r="B1146" s="20"/>
      <c r="C1146" s="20"/>
      <c r="D1146" s="20"/>
      <c r="E1146" s="20"/>
      <c r="F1146" s="20"/>
      <c r="G1146" s="20"/>
      <c r="H1146" s="20"/>
      <c r="I1146" s="20"/>
      <c r="J1146" s="20"/>
      <c r="K1146" s="20"/>
    </row>
    <row r="1147" spans="2:11" x14ac:dyDescent="0.25">
      <c r="B1147" s="20"/>
      <c r="C1147" s="20"/>
      <c r="D1147" s="20"/>
      <c r="E1147" s="20"/>
      <c r="F1147" s="20"/>
      <c r="G1147" s="20"/>
      <c r="H1147" s="20"/>
      <c r="I1147" s="20"/>
      <c r="J1147" s="20"/>
      <c r="K1147" s="20"/>
    </row>
    <row r="1148" spans="2:11" x14ac:dyDescent="0.25">
      <c r="B1148" s="20"/>
      <c r="C1148" s="20"/>
      <c r="D1148" s="20"/>
      <c r="E1148" s="20"/>
      <c r="F1148" s="20"/>
      <c r="G1148" s="20"/>
      <c r="H1148" s="20"/>
      <c r="I1148" s="20"/>
      <c r="J1148" s="20"/>
      <c r="K1148" s="20"/>
    </row>
    <row r="1149" spans="2:11" x14ac:dyDescent="0.25">
      <c r="B1149" s="20"/>
      <c r="C1149" s="20"/>
      <c r="D1149" s="20"/>
      <c r="E1149" s="20"/>
      <c r="F1149" s="20"/>
      <c r="G1149" s="20"/>
      <c r="H1149" s="20"/>
      <c r="I1149" s="20"/>
      <c r="J1149" s="20"/>
      <c r="K1149" s="20"/>
    </row>
    <row r="1150" spans="2:11" x14ac:dyDescent="0.25">
      <c r="B1150" s="20"/>
      <c r="C1150" s="20"/>
      <c r="D1150" s="20"/>
      <c r="E1150" s="20"/>
      <c r="F1150" s="20"/>
      <c r="G1150" s="20"/>
      <c r="H1150" s="20"/>
      <c r="I1150" s="20"/>
      <c r="J1150" s="20"/>
      <c r="K1150" s="20"/>
    </row>
    <row r="1151" spans="2:11" x14ac:dyDescent="0.25">
      <c r="B1151" s="20"/>
      <c r="C1151" s="20"/>
      <c r="D1151" s="20"/>
      <c r="E1151" s="20"/>
      <c r="F1151" s="20"/>
      <c r="G1151" s="20"/>
      <c r="H1151" s="20"/>
      <c r="I1151" s="20"/>
      <c r="J1151" s="20"/>
      <c r="K1151" s="20"/>
    </row>
    <row r="1152" spans="2:11" x14ac:dyDescent="0.25">
      <c r="B1152" s="20"/>
      <c r="C1152" s="20"/>
      <c r="D1152" s="20"/>
      <c r="E1152" s="20"/>
      <c r="F1152" s="20"/>
      <c r="G1152" s="20"/>
      <c r="H1152" s="20"/>
      <c r="I1152" s="20"/>
      <c r="J1152" s="20"/>
      <c r="K1152" s="20"/>
    </row>
    <row r="1153" spans="2:11" x14ac:dyDescent="0.25">
      <c r="B1153" s="20"/>
      <c r="C1153" s="20"/>
      <c r="D1153" s="20"/>
      <c r="E1153" s="20"/>
      <c r="F1153" s="20"/>
      <c r="G1153" s="20"/>
      <c r="H1153" s="20"/>
      <c r="I1153" s="20"/>
      <c r="J1153" s="20"/>
      <c r="K1153" s="20"/>
    </row>
    <row r="1154" spans="2:11" x14ac:dyDescent="0.25">
      <c r="B1154" s="20"/>
      <c r="C1154" s="20"/>
      <c r="D1154" s="20"/>
      <c r="E1154" s="20"/>
      <c r="F1154" s="20"/>
      <c r="G1154" s="20"/>
      <c r="H1154" s="20"/>
      <c r="I1154" s="20"/>
      <c r="J1154" s="20"/>
      <c r="K1154" s="20"/>
    </row>
    <row r="1155" spans="2:11" x14ac:dyDescent="0.25">
      <c r="B1155" s="20"/>
      <c r="C1155" s="20"/>
      <c r="D1155" s="20"/>
      <c r="E1155" s="20"/>
      <c r="F1155" s="20"/>
      <c r="G1155" s="20"/>
      <c r="H1155" s="20"/>
      <c r="I1155" s="20"/>
      <c r="J1155" s="20"/>
      <c r="K1155" s="20"/>
    </row>
    <row r="1156" spans="2:11" x14ac:dyDescent="0.25">
      <c r="B1156" s="20"/>
      <c r="C1156" s="20"/>
      <c r="D1156" s="20"/>
      <c r="E1156" s="20"/>
      <c r="F1156" s="20"/>
      <c r="G1156" s="20"/>
      <c r="H1156" s="20"/>
      <c r="I1156" s="20"/>
      <c r="J1156" s="20"/>
      <c r="K1156" s="20"/>
    </row>
    <row r="1157" spans="2:11" x14ac:dyDescent="0.25">
      <c r="B1157" s="20"/>
      <c r="C1157" s="20"/>
      <c r="D1157" s="20"/>
      <c r="E1157" s="20"/>
      <c r="F1157" s="20"/>
      <c r="G1157" s="20"/>
      <c r="H1157" s="20"/>
      <c r="I1157" s="20"/>
      <c r="J1157" s="20"/>
      <c r="K1157" s="20"/>
    </row>
    <row r="1158" spans="2:11" x14ac:dyDescent="0.25">
      <c r="B1158" s="20"/>
      <c r="C1158" s="20"/>
      <c r="D1158" s="20"/>
      <c r="E1158" s="20"/>
      <c r="F1158" s="20"/>
      <c r="G1158" s="20"/>
      <c r="H1158" s="20"/>
      <c r="I1158" s="20"/>
      <c r="J1158" s="20"/>
      <c r="K1158" s="20"/>
    </row>
    <row r="1159" spans="2:11" x14ac:dyDescent="0.25">
      <c r="B1159" s="20"/>
      <c r="C1159" s="20"/>
      <c r="D1159" s="20"/>
      <c r="E1159" s="20"/>
      <c r="F1159" s="20"/>
      <c r="G1159" s="20"/>
      <c r="H1159" s="20"/>
      <c r="I1159" s="20"/>
      <c r="J1159" s="20"/>
      <c r="K1159" s="20"/>
    </row>
    <row r="1160" spans="2:11" x14ac:dyDescent="0.25">
      <c r="B1160" s="20"/>
      <c r="C1160" s="20"/>
      <c r="D1160" s="20"/>
      <c r="E1160" s="20"/>
      <c r="F1160" s="20"/>
      <c r="G1160" s="20"/>
      <c r="H1160" s="20"/>
      <c r="I1160" s="20"/>
      <c r="J1160" s="20"/>
      <c r="K1160" s="20"/>
    </row>
    <row r="1161" spans="2:11" x14ac:dyDescent="0.25">
      <c r="B1161" s="20"/>
      <c r="C1161" s="20"/>
      <c r="D1161" s="20"/>
      <c r="E1161" s="20"/>
      <c r="F1161" s="20"/>
      <c r="G1161" s="20"/>
      <c r="H1161" s="20"/>
      <c r="I1161" s="20"/>
      <c r="J1161" s="20"/>
      <c r="K1161" s="20"/>
    </row>
    <row r="1162" spans="2:11" x14ac:dyDescent="0.25">
      <c r="B1162" s="20"/>
      <c r="C1162" s="20"/>
      <c r="D1162" s="20"/>
      <c r="E1162" s="20"/>
      <c r="F1162" s="20"/>
      <c r="G1162" s="20"/>
      <c r="H1162" s="20"/>
      <c r="I1162" s="20"/>
      <c r="J1162" s="20"/>
      <c r="K1162" s="20"/>
    </row>
    <row r="1163" spans="2:11" x14ac:dyDescent="0.25">
      <c r="B1163" s="20"/>
      <c r="C1163" s="20"/>
      <c r="D1163" s="20"/>
      <c r="E1163" s="20"/>
      <c r="F1163" s="20"/>
      <c r="G1163" s="20"/>
      <c r="H1163" s="20"/>
      <c r="I1163" s="20"/>
      <c r="J1163" s="20"/>
      <c r="K1163" s="20"/>
    </row>
    <row r="1164" spans="2:11" x14ac:dyDescent="0.25">
      <c r="B1164" s="20"/>
      <c r="C1164" s="20"/>
      <c r="D1164" s="20"/>
      <c r="E1164" s="20"/>
      <c r="F1164" s="20"/>
      <c r="G1164" s="20"/>
      <c r="H1164" s="20"/>
      <c r="I1164" s="20"/>
      <c r="J1164" s="20"/>
      <c r="K1164" s="20"/>
    </row>
    <row r="1165" spans="2:11" x14ac:dyDescent="0.25">
      <c r="B1165" s="20"/>
      <c r="C1165" s="20"/>
      <c r="D1165" s="20"/>
      <c r="E1165" s="20"/>
      <c r="F1165" s="20"/>
      <c r="G1165" s="20"/>
      <c r="H1165" s="20"/>
      <c r="I1165" s="20"/>
      <c r="J1165" s="20"/>
      <c r="K1165" s="20"/>
    </row>
    <row r="1166" spans="2:11" x14ac:dyDescent="0.25">
      <c r="B1166" s="20"/>
      <c r="C1166" s="20"/>
      <c r="D1166" s="20"/>
      <c r="E1166" s="20"/>
      <c r="F1166" s="20"/>
      <c r="G1166" s="20"/>
      <c r="H1166" s="20"/>
      <c r="I1166" s="20"/>
      <c r="J1166" s="20"/>
      <c r="K1166" s="20"/>
    </row>
    <row r="1167" spans="2:11" x14ac:dyDescent="0.25">
      <c r="B1167" s="20"/>
      <c r="C1167" s="20"/>
      <c r="D1167" s="20"/>
      <c r="E1167" s="20"/>
      <c r="F1167" s="20"/>
      <c r="G1167" s="20"/>
      <c r="H1167" s="20"/>
      <c r="I1167" s="20"/>
      <c r="J1167" s="20"/>
      <c r="K1167" s="20"/>
    </row>
    <row r="1168" spans="2:11" x14ac:dyDescent="0.25">
      <c r="B1168" s="20"/>
      <c r="C1168" s="20"/>
      <c r="D1168" s="20"/>
      <c r="E1168" s="20"/>
      <c r="F1168" s="20"/>
      <c r="G1168" s="20"/>
      <c r="H1168" s="20"/>
      <c r="I1168" s="20"/>
      <c r="J1168" s="20"/>
      <c r="K1168" s="20"/>
    </row>
    <row r="1169" spans="2:11" x14ac:dyDescent="0.25">
      <c r="B1169" s="20"/>
      <c r="C1169" s="20"/>
      <c r="D1169" s="20"/>
      <c r="E1169" s="20"/>
      <c r="F1169" s="20"/>
      <c r="G1169" s="20"/>
      <c r="H1169" s="20"/>
      <c r="I1169" s="20"/>
      <c r="J1169" s="20"/>
      <c r="K1169" s="20"/>
    </row>
    <row r="1170" spans="2:11" x14ac:dyDescent="0.25">
      <c r="B1170" s="20"/>
      <c r="C1170" s="20"/>
      <c r="D1170" s="20"/>
      <c r="E1170" s="20"/>
      <c r="F1170" s="20"/>
      <c r="G1170" s="20"/>
      <c r="H1170" s="20"/>
      <c r="I1170" s="20"/>
      <c r="J1170" s="20"/>
      <c r="K1170" s="20"/>
    </row>
    <row r="1171" spans="2:11" x14ac:dyDescent="0.25">
      <c r="B1171" s="20"/>
      <c r="C1171" s="20"/>
      <c r="D1171" s="20"/>
      <c r="E1171" s="20"/>
      <c r="F1171" s="20"/>
      <c r="G1171" s="20"/>
      <c r="H1171" s="20"/>
      <c r="I1171" s="20"/>
      <c r="J1171" s="20"/>
      <c r="K1171" s="20"/>
    </row>
    <row r="1172" spans="2:11" x14ac:dyDescent="0.25">
      <c r="B1172" s="20"/>
      <c r="C1172" s="20"/>
      <c r="D1172" s="20"/>
      <c r="E1172" s="20"/>
      <c r="F1172" s="20"/>
      <c r="G1172" s="20"/>
      <c r="H1172" s="20"/>
      <c r="I1172" s="20"/>
      <c r="J1172" s="20"/>
      <c r="K1172" s="20"/>
    </row>
    <row r="1173" spans="2:11" x14ac:dyDescent="0.25">
      <c r="B1173" s="20"/>
      <c r="C1173" s="20"/>
      <c r="D1173" s="20"/>
      <c r="E1173" s="20"/>
      <c r="F1173" s="20"/>
      <c r="G1173" s="20"/>
      <c r="H1173" s="20"/>
      <c r="I1173" s="20"/>
      <c r="J1173" s="20"/>
      <c r="K1173" s="20"/>
    </row>
    <row r="1174" spans="2:11" x14ac:dyDescent="0.25">
      <c r="B1174" s="20"/>
      <c r="C1174" s="20"/>
      <c r="D1174" s="20"/>
      <c r="E1174" s="20"/>
      <c r="F1174" s="20"/>
      <c r="G1174" s="20"/>
      <c r="H1174" s="20"/>
      <c r="I1174" s="20"/>
      <c r="J1174" s="20"/>
      <c r="K1174" s="20"/>
    </row>
    <row r="1175" spans="2:11" x14ac:dyDescent="0.25">
      <c r="B1175" s="20"/>
      <c r="C1175" s="20"/>
      <c r="D1175" s="20"/>
      <c r="E1175" s="20"/>
      <c r="F1175" s="20"/>
      <c r="G1175" s="20"/>
      <c r="H1175" s="20"/>
      <c r="I1175" s="20"/>
      <c r="J1175" s="20"/>
      <c r="K1175" s="20"/>
    </row>
    <row r="1176" spans="2:11" x14ac:dyDescent="0.25">
      <c r="B1176" s="20"/>
      <c r="C1176" s="20"/>
      <c r="D1176" s="20"/>
      <c r="E1176" s="20"/>
      <c r="F1176" s="20"/>
      <c r="G1176" s="20"/>
      <c r="H1176" s="20"/>
      <c r="I1176" s="20"/>
      <c r="J1176" s="20"/>
      <c r="K1176" s="20"/>
    </row>
    <row r="1177" spans="2:11" x14ac:dyDescent="0.25">
      <c r="B1177" s="20"/>
      <c r="C1177" s="20"/>
      <c r="D1177" s="20"/>
      <c r="E1177" s="20"/>
      <c r="F1177" s="20"/>
      <c r="G1177" s="20"/>
      <c r="H1177" s="20"/>
      <c r="I1177" s="20"/>
      <c r="J1177" s="20"/>
      <c r="K1177" s="20"/>
    </row>
    <row r="1178" spans="2:11" x14ac:dyDescent="0.25">
      <c r="B1178" s="20"/>
      <c r="C1178" s="20"/>
      <c r="D1178" s="20"/>
      <c r="E1178" s="20"/>
      <c r="F1178" s="20"/>
      <c r="G1178" s="20"/>
      <c r="H1178" s="20"/>
      <c r="I1178" s="20"/>
      <c r="J1178" s="20"/>
      <c r="K1178" s="20"/>
    </row>
    <row r="1179" spans="2:11" x14ac:dyDescent="0.25">
      <c r="B1179" s="20"/>
      <c r="C1179" s="20"/>
      <c r="D1179" s="20"/>
      <c r="E1179" s="20"/>
      <c r="F1179" s="20"/>
      <c r="G1179" s="20"/>
      <c r="H1179" s="20"/>
      <c r="I1179" s="20"/>
      <c r="J1179" s="20"/>
      <c r="K1179" s="20"/>
    </row>
    <row r="1180" spans="2:11" x14ac:dyDescent="0.25">
      <c r="B1180" s="20"/>
      <c r="C1180" s="20"/>
      <c r="D1180" s="20"/>
      <c r="E1180" s="20"/>
      <c r="F1180" s="20"/>
      <c r="G1180" s="20"/>
      <c r="H1180" s="20"/>
      <c r="I1180" s="20"/>
      <c r="J1180" s="20"/>
      <c r="K1180" s="20"/>
    </row>
    <row r="1181" spans="2:11" x14ac:dyDescent="0.25">
      <c r="B1181" s="20"/>
      <c r="C1181" s="20"/>
      <c r="D1181" s="20"/>
      <c r="E1181" s="20"/>
      <c r="F1181" s="20"/>
      <c r="G1181" s="20"/>
      <c r="H1181" s="20"/>
      <c r="I1181" s="20"/>
      <c r="J1181" s="20"/>
      <c r="K1181" s="20"/>
    </row>
    <row r="1182" spans="2:11" x14ac:dyDescent="0.25">
      <c r="B1182" s="20"/>
      <c r="C1182" s="20"/>
      <c r="D1182" s="20"/>
      <c r="E1182" s="20"/>
      <c r="F1182" s="20"/>
      <c r="G1182" s="20"/>
      <c r="H1182" s="20"/>
      <c r="I1182" s="20"/>
      <c r="J1182" s="20"/>
      <c r="K1182" s="20"/>
    </row>
    <row r="1183" spans="2:11" x14ac:dyDescent="0.25">
      <c r="B1183" s="20"/>
      <c r="C1183" s="20"/>
      <c r="D1183" s="20"/>
      <c r="E1183" s="20"/>
      <c r="F1183" s="20"/>
      <c r="G1183" s="20"/>
      <c r="H1183" s="20"/>
      <c r="I1183" s="20"/>
      <c r="J1183" s="20"/>
      <c r="K1183" s="20"/>
    </row>
    <row r="1184" spans="2:11" x14ac:dyDescent="0.25">
      <c r="B1184" s="20"/>
      <c r="C1184" s="20"/>
      <c r="D1184" s="20"/>
      <c r="E1184" s="20"/>
      <c r="F1184" s="20"/>
      <c r="G1184" s="20"/>
      <c r="H1184" s="20"/>
      <c r="I1184" s="20"/>
      <c r="J1184" s="20"/>
      <c r="K1184" s="20"/>
    </row>
    <row r="1185" spans="2:11" x14ac:dyDescent="0.25">
      <c r="B1185" s="20"/>
      <c r="C1185" s="20"/>
      <c r="D1185" s="20"/>
      <c r="E1185" s="20"/>
      <c r="F1185" s="20"/>
      <c r="G1185" s="20"/>
      <c r="H1185" s="20"/>
      <c r="I1185" s="20"/>
      <c r="J1185" s="20"/>
      <c r="K1185" s="20"/>
    </row>
    <row r="1186" spans="2:11" x14ac:dyDescent="0.25">
      <c r="B1186" s="20"/>
      <c r="C1186" s="20"/>
      <c r="D1186" s="20"/>
      <c r="E1186" s="20"/>
      <c r="F1186" s="20"/>
      <c r="G1186" s="20"/>
      <c r="H1186" s="20"/>
      <c r="I1186" s="20"/>
      <c r="J1186" s="20"/>
      <c r="K1186" s="20"/>
    </row>
    <row r="1187" spans="2:11" x14ac:dyDescent="0.25">
      <c r="B1187" s="20"/>
      <c r="C1187" s="20"/>
      <c r="D1187" s="20"/>
      <c r="E1187" s="20"/>
      <c r="F1187" s="20"/>
      <c r="G1187" s="20"/>
      <c r="H1187" s="20"/>
      <c r="I1187" s="20"/>
      <c r="J1187" s="20"/>
      <c r="K1187" s="20"/>
    </row>
    <row r="1188" spans="2:11" x14ac:dyDescent="0.25">
      <c r="B1188" s="20"/>
      <c r="C1188" s="20"/>
      <c r="D1188" s="20"/>
      <c r="E1188" s="20"/>
      <c r="F1188" s="20"/>
      <c r="G1188" s="20"/>
      <c r="H1188" s="20"/>
      <c r="I1188" s="20"/>
      <c r="J1188" s="20"/>
      <c r="K1188" s="20"/>
    </row>
    <row r="1189" spans="2:11" x14ac:dyDescent="0.25">
      <c r="B1189" s="20"/>
      <c r="C1189" s="20"/>
      <c r="D1189" s="20"/>
      <c r="E1189" s="20"/>
      <c r="F1189" s="20"/>
      <c r="G1189" s="20"/>
      <c r="H1189" s="20"/>
      <c r="I1189" s="20"/>
      <c r="J1189" s="20"/>
      <c r="K1189" s="20"/>
    </row>
    <row r="1190" spans="2:11" x14ac:dyDescent="0.25">
      <c r="B1190" s="20"/>
      <c r="C1190" s="20"/>
      <c r="D1190" s="20"/>
      <c r="E1190" s="20"/>
      <c r="F1190" s="20"/>
      <c r="G1190" s="20"/>
      <c r="H1190" s="20"/>
      <c r="I1190" s="20"/>
      <c r="J1190" s="20"/>
      <c r="K1190" s="20"/>
    </row>
    <row r="1191" spans="2:11" x14ac:dyDescent="0.25">
      <c r="B1191" s="20"/>
      <c r="C1191" s="20"/>
      <c r="D1191" s="20"/>
      <c r="E1191" s="20"/>
      <c r="F1191" s="20"/>
      <c r="G1191" s="20"/>
      <c r="H1191" s="20"/>
      <c r="I1191" s="20"/>
      <c r="J1191" s="20"/>
      <c r="K1191" s="20"/>
    </row>
    <row r="1192" spans="2:11" x14ac:dyDescent="0.25">
      <c r="B1192" s="20"/>
      <c r="C1192" s="20"/>
      <c r="D1192" s="20"/>
      <c r="E1192" s="20"/>
      <c r="F1192" s="20"/>
      <c r="G1192" s="20"/>
      <c r="H1192" s="20"/>
      <c r="I1192" s="20"/>
      <c r="J1192" s="20"/>
      <c r="K1192" s="20"/>
    </row>
    <row r="1193" spans="2:11" x14ac:dyDescent="0.25">
      <c r="B1193" s="20"/>
      <c r="C1193" s="20"/>
      <c r="D1193" s="20"/>
      <c r="E1193" s="20"/>
      <c r="F1193" s="20"/>
      <c r="G1193" s="20"/>
      <c r="H1193" s="20"/>
      <c r="I1193" s="20"/>
      <c r="J1193" s="20"/>
      <c r="K1193" s="20"/>
    </row>
    <row r="1194" spans="2:11" x14ac:dyDescent="0.25">
      <c r="B1194" s="20"/>
      <c r="C1194" s="20"/>
      <c r="D1194" s="20"/>
      <c r="E1194" s="20"/>
      <c r="F1194" s="20"/>
      <c r="G1194" s="20"/>
      <c r="H1194" s="20"/>
      <c r="I1194" s="20"/>
      <c r="J1194" s="20"/>
      <c r="K1194" s="20"/>
    </row>
    <row r="1195" spans="2:11" x14ac:dyDescent="0.25">
      <c r="B1195" s="20"/>
      <c r="C1195" s="20"/>
      <c r="D1195" s="20"/>
      <c r="E1195" s="20"/>
      <c r="F1195" s="20"/>
      <c r="G1195" s="20"/>
      <c r="H1195" s="20"/>
      <c r="I1195" s="20"/>
      <c r="J1195" s="20"/>
      <c r="K1195" s="20"/>
    </row>
    <row r="1196" spans="2:11" x14ac:dyDescent="0.25">
      <c r="B1196" s="20"/>
      <c r="C1196" s="20"/>
      <c r="D1196" s="20"/>
      <c r="E1196" s="20"/>
      <c r="F1196" s="20"/>
      <c r="G1196" s="20"/>
      <c r="H1196" s="20"/>
      <c r="I1196" s="20"/>
      <c r="J1196" s="20"/>
      <c r="K1196" s="20"/>
    </row>
    <row r="1197" spans="2:11" x14ac:dyDescent="0.25">
      <c r="B1197" s="20"/>
      <c r="C1197" s="20"/>
      <c r="D1197" s="20"/>
      <c r="E1197" s="20"/>
      <c r="F1197" s="20"/>
      <c r="G1197" s="20"/>
      <c r="H1197" s="20"/>
      <c r="I1197" s="20"/>
      <c r="J1197" s="20"/>
      <c r="K1197" s="20"/>
    </row>
    <row r="1198" spans="2:11" x14ac:dyDescent="0.25">
      <c r="B1198" s="20"/>
      <c r="C1198" s="20"/>
      <c r="D1198" s="20"/>
      <c r="E1198" s="20"/>
      <c r="F1198" s="20"/>
      <c r="G1198" s="20"/>
      <c r="H1198" s="20"/>
      <c r="I1198" s="20"/>
      <c r="J1198" s="20"/>
      <c r="K1198" s="20"/>
    </row>
    <row r="1199" spans="2:11" x14ac:dyDescent="0.25">
      <c r="B1199" s="20"/>
      <c r="C1199" s="20"/>
      <c r="D1199" s="20"/>
      <c r="E1199" s="20"/>
      <c r="F1199" s="20"/>
      <c r="G1199" s="20"/>
      <c r="H1199" s="20"/>
      <c r="I1199" s="20"/>
      <c r="J1199" s="20"/>
      <c r="K1199" s="20"/>
    </row>
    <row r="1200" spans="2:11" x14ac:dyDescent="0.25">
      <c r="B1200" s="20"/>
      <c r="C1200" s="20"/>
      <c r="D1200" s="20"/>
      <c r="E1200" s="20"/>
      <c r="F1200" s="20"/>
      <c r="G1200" s="20"/>
      <c r="H1200" s="20"/>
      <c r="I1200" s="20"/>
      <c r="J1200" s="20"/>
      <c r="K1200" s="20"/>
    </row>
    <row r="1201" spans="2:11" x14ac:dyDescent="0.25">
      <c r="B1201" s="20"/>
      <c r="C1201" s="20"/>
      <c r="D1201" s="20"/>
      <c r="E1201" s="20"/>
      <c r="F1201" s="20"/>
      <c r="G1201" s="20"/>
      <c r="H1201" s="20"/>
      <c r="I1201" s="20"/>
      <c r="J1201" s="20"/>
      <c r="K1201" s="20"/>
    </row>
    <row r="1202" spans="2:11" x14ac:dyDescent="0.25">
      <c r="B1202" s="20"/>
      <c r="C1202" s="20"/>
      <c r="D1202" s="20"/>
      <c r="E1202" s="20"/>
      <c r="F1202" s="20"/>
      <c r="G1202" s="20"/>
      <c r="H1202" s="20"/>
      <c r="I1202" s="20"/>
      <c r="J1202" s="20"/>
      <c r="K1202" s="20"/>
    </row>
    <row r="1203" spans="2:11" x14ac:dyDescent="0.25">
      <c r="B1203" s="20"/>
      <c r="C1203" s="20"/>
      <c r="D1203" s="20"/>
      <c r="E1203" s="20"/>
      <c r="F1203" s="20"/>
      <c r="G1203" s="20"/>
      <c r="H1203" s="20"/>
      <c r="I1203" s="20"/>
      <c r="J1203" s="20"/>
      <c r="K1203" s="20"/>
    </row>
    <row r="1204" spans="2:11" x14ac:dyDescent="0.25">
      <c r="B1204" s="20"/>
      <c r="C1204" s="20"/>
      <c r="D1204" s="20"/>
      <c r="E1204" s="20"/>
      <c r="F1204" s="20"/>
      <c r="G1204" s="20"/>
      <c r="H1204" s="20"/>
      <c r="I1204" s="20"/>
      <c r="J1204" s="20"/>
      <c r="K1204" s="20"/>
    </row>
    <row r="1205" spans="2:11" x14ac:dyDescent="0.25">
      <c r="B1205" s="20"/>
      <c r="C1205" s="20"/>
      <c r="D1205" s="20"/>
      <c r="E1205" s="20"/>
      <c r="F1205" s="20"/>
      <c r="G1205" s="20"/>
      <c r="H1205" s="20"/>
      <c r="I1205" s="20"/>
      <c r="J1205" s="20"/>
      <c r="K1205" s="20"/>
    </row>
    <row r="1206" spans="2:11" x14ac:dyDescent="0.25">
      <c r="B1206" s="20"/>
      <c r="C1206" s="20"/>
      <c r="D1206" s="20"/>
      <c r="E1206" s="20"/>
      <c r="F1206" s="20"/>
      <c r="G1206" s="20"/>
      <c r="H1206" s="20"/>
      <c r="I1206" s="20"/>
      <c r="J1206" s="20"/>
      <c r="K1206" s="20"/>
    </row>
    <row r="1207" spans="2:11" x14ac:dyDescent="0.25">
      <c r="B1207" s="20"/>
      <c r="C1207" s="20"/>
      <c r="D1207" s="20"/>
      <c r="E1207" s="20"/>
      <c r="F1207" s="20"/>
      <c r="G1207" s="20"/>
      <c r="H1207" s="20"/>
      <c r="I1207" s="20"/>
      <c r="J1207" s="20"/>
      <c r="K1207" s="20"/>
    </row>
    <row r="1208" spans="2:11" x14ac:dyDescent="0.25">
      <c r="B1208" s="20"/>
      <c r="C1208" s="20"/>
      <c r="D1208" s="20"/>
      <c r="E1208" s="20"/>
      <c r="F1208" s="20"/>
      <c r="G1208" s="20"/>
      <c r="H1208" s="20"/>
      <c r="I1208" s="20"/>
      <c r="J1208" s="20"/>
      <c r="K1208" s="20"/>
    </row>
    <row r="1209" spans="2:11" x14ac:dyDescent="0.25">
      <c r="B1209" s="20"/>
      <c r="C1209" s="20"/>
      <c r="D1209" s="20"/>
      <c r="E1209" s="20"/>
      <c r="F1209" s="20"/>
      <c r="G1209" s="20"/>
      <c r="H1209" s="20"/>
      <c r="I1209" s="20"/>
      <c r="J1209" s="20"/>
      <c r="K1209" s="20"/>
    </row>
    <row r="1210" spans="2:11" x14ac:dyDescent="0.25">
      <c r="B1210" s="20"/>
      <c r="C1210" s="20"/>
      <c r="D1210" s="20"/>
      <c r="E1210" s="20"/>
      <c r="F1210" s="20"/>
      <c r="G1210" s="20"/>
      <c r="H1210" s="20"/>
      <c r="I1210" s="20"/>
      <c r="J1210" s="20"/>
      <c r="K1210" s="20"/>
    </row>
    <row r="1211" spans="2:11" x14ac:dyDescent="0.25">
      <c r="B1211" s="20"/>
      <c r="C1211" s="20"/>
      <c r="D1211" s="20"/>
      <c r="E1211" s="20"/>
      <c r="F1211" s="20"/>
      <c r="G1211" s="20"/>
      <c r="H1211" s="20"/>
      <c r="I1211" s="20"/>
      <c r="J1211" s="20"/>
      <c r="K1211" s="20"/>
    </row>
    <row r="1212" spans="2:11" x14ac:dyDescent="0.25">
      <c r="B1212" s="20"/>
      <c r="C1212" s="20"/>
      <c r="D1212" s="20"/>
      <c r="E1212" s="20"/>
      <c r="F1212" s="20"/>
      <c r="G1212" s="20"/>
      <c r="H1212" s="20"/>
      <c r="I1212" s="20"/>
      <c r="J1212" s="20"/>
      <c r="K1212" s="20"/>
    </row>
    <row r="1213" spans="2:11" x14ac:dyDescent="0.25">
      <c r="B1213" s="20"/>
      <c r="C1213" s="20"/>
      <c r="D1213" s="20"/>
      <c r="E1213" s="20"/>
      <c r="F1213" s="20"/>
      <c r="G1213" s="20"/>
      <c r="H1213" s="20"/>
      <c r="I1213" s="20"/>
      <c r="J1213" s="20"/>
      <c r="K1213" s="20"/>
    </row>
    <row r="1214" spans="2:11" x14ac:dyDescent="0.25">
      <c r="B1214" s="20"/>
      <c r="C1214" s="20"/>
      <c r="D1214" s="20"/>
      <c r="E1214" s="20"/>
      <c r="F1214" s="20"/>
      <c r="G1214" s="20"/>
      <c r="H1214" s="20"/>
      <c r="I1214" s="20"/>
      <c r="J1214" s="20"/>
      <c r="K1214" s="20"/>
    </row>
    <row r="1215" spans="2:11" x14ac:dyDescent="0.25">
      <c r="B1215" s="20"/>
      <c r="C1215" s="20"/>
      <c r="D1215" s="20"/>
      <c r="E1215" s="20"/>
      <c r="F1215" s="20"/>
      <c r="G1215" s="20"/>
      <c r="H1215" s="20"/>
      <c r="I1215" s="20"/>
      <c r="J1215" s="20"/>
      <c r="K1215" s="20"/>
    </row>
    <row r="1216" spans="2:11" x14ac:dyDescent="0.25">
      <c r="B1216" s="20"/>
      <c r="C1216" s="20"/>
      <c r="D1216" s="20"/>
      <c r="E1216" s="20"/>
      <c r="F1216" s="20"/>
      <c r="G1216" s="20"/>
      <c r="H1216" s="20"/>
      <c r="I1216" s="20"/>
      <c r="J1216" s="20"/>
      <c r="K1216" s="20"/>
    </row>
    <row r="1217" spans="2:11" x14ac:dyDescent="0.25">
      <c r="B1217" s="20"/>
      <c r="C1217" s="20"/>
      <c r="D1217" s="20"/>
      <c r="E1217" s="20"/>
      <c r="F1217" s="20"/>
      <c r="G1217" s="20"/>
      <c r="H1217" s="20"/>
      <c r="I1217" s="20"/>
      <c r="J1217" s="20"/>
      <c r="K1217" s="20"/>
    </row>
    <row r="1218" spans="2:11" x14ac:dyDescent="0.25">
      <c r="B1218" s="20"/>
      <c r="C1218" s="20"/>
      <c r="D1218" s="20"/>
      <c r="E1218" s="20"/>
      <c r="F1218" s="20"/>
      <c r="G1218" s="20"/>
      <c r="H1218" s="20"/>
      <c r="I1218" s="20"/>
      <c r="J1218" s="20"/>
      <c r="K1218" s="20"/>
    </row>
    <row r="1219" spans="2:11" x14ac:dyDescent="0.25">
      <c r="B1219" s="20"/>
      <c r="C1219" s="20"/>
      <c r="D1219" s="20"/>
      <c r="E1219" s="20"/>
      <c r="F1219" s="20"/>
      <c r="G1219" s="20"/>
      <c r="H1219" s="20"/>
      <c r="I1219" s="20"/>
      <c r="J1219" s="20"/>
      <c r="K1219" s="20"/>
    </row>
    <row r="1220" spans="2:11" x14ac:dyDescent="0.25">
      <c r="B1220" s="20"/>
      <c r="C1220" s="20"/>
      <c r="D1220" s="20"/>
      <c r="E1220" s="20"/>
      <c r="F1220" s="20"/>
      <c r="G1220" s="20"/>
      <c r="H1220" s="20"/>
      <c r="I1220" s="20"/>
      <c r="J1220" s="20"/>
      <c r="K1220" s="20"/>
    </row>
    <row r="1221" spans="2:11" x14ac:dyDescent="0.25">
      <c r="B1221" s="20"/>
      <c r="C1221" s="20"/>
      <c r="D1221" s="20"/>
      <c r="E1221" s="20"/>
      <c r="F1221" s="20"/>
      <c r="G1221" s="20"/>
      <c r="H1221" s="20"/>
      <c r="I1221" s="20"/>
      <c r="J1221" s="20"/>
      <c r="K1221" s="20"/>
    </row>
    <row r="1222" spans="2:11" x14ac:dyDescent="0.25">
      <c r="B1222" s="20"/>
      <c r="C1222" s="20"/>
      <c r="D1222" s="20"/>
      <c r="E1222" s="20"/>
      <c r="F1222" s="20"/>
      <c r="G1222" s="20"/>
      <c r="H1222" s="20"/>
      <c r="I1222" s="20"/>
      <c r="J1222" s="20"/>
      <c r="K1222" s="20"/>
    </row>
    <row r="1223" spans="2:11" x14ac:dyDescent="0.25">
      <c r="B1223" s="20"/>
      <c r="C1223" s="20"/>
      <c r="D1223" s="20"/>
      <c r="E1223" s="20"/>
      <c r="F1223" s="20"/>
      <c r="G1223" s="20"/>
      <c r="H1223" s="20"/>
      <c r="I1223" s="20"/>
      <c r="J1223" s="20"/>
      <c r="K1223" s="20"/>
    </row>
    <row r="1224" spans="2:11" x14ac:dyDescent="0.25">
      <c r="B1224" s="20"/>
      <c r="C1224" s="20"/>
      <c r="D1224" s="20"/>
      <c r="E1224" s="20"/>
      <c r="F1224" s="20"/>
      <c r="G1224" s="20"/>
      <c r="H1224" s="20"/>
      <c r="I1224" s="20"/>
      <c r="J1224" s="20"/>
      <c r="K1224" s="20"/>
    </row>
    <row r="1225" spans="2:11" x14ac:dyDescent="0.25">
      <c r="B1225" s="20"/>
      <c r="C1225" s="20"/>
      <c r="D1225" s="20"/>
      <c r="E1225" s="20"/>
      <c r="F1225" s="20"/>
      <c r="G1225" s="20"/>
      <c r="H1225" s="20"/>
      <c r="I1225" s="20"/>
      <c r="J1225" s="20"/>
      <c r="K1225" s="20"/>
    </row>
    <row r="1226" spans="2:11" x14ac:dyDescent="0.25">
      <c r="B1226" s="20"/>
      <c r="C1226" s="20"/>
      <c r="D1226" s="20"/>
      <c r="E1226" s="20"/>
      <c r="F1226" s="20"/>
      <c r="G1226" s="20"/>
      <c r="H1226" s="20"/>
      <c r="I1226" s="20"/>
      <c r="J1226" s="20"/>
      <c r="K1226" s="20"/>
    </row>
    <row r="1227" spans="2:11" x14ac:dyDescent="0.25">
      <c r="B1227" s="20"/>
      <c r="C1227" s="20"/>
      <c r="D1227" s="20"/>
      <c r="E1227" s="20"/>
      <c r="F1227" s="20"/>
      <c r="G1227" s="20"/>
      <c r="H1227" s="20"/>
      <c r="I1227" s="20"/>
      <c r="J1227" s="20"/>
      <c r="K1227" s="20"/>
    </row>
    <row r="1228" spans="2:11" x14ac:dyDescent="0.25">
      <c r="B1228" s="20"/>
      <c r="C1228" s="20"/>
      <c r="D1228" s="20"/>
      <c r="E1228" s="20"/>
      <c r="F1228" s="20"/>
      <c r="G1228" s="20"/>
      <c r="H1228" s="20"/>
      <c r="I1228" s="20"/>
      <c r="J1228" s="20"/>
      <c r="K1228" s="20"/>
    </row>
    <row r="1229" spans="2:11" x14ac:dyDescent="0.25">
      <c r="B1229" s="20"/>
      <c r="C1229" s="20"/>
      <c r="D1229" s="20"/>
      <c r="E1229" s="20"/>
      <c r="F1229" s="20"/>
      <c r="G1229" s="20"/>
      <c r="H1229" s="20"/>
      <c r="I1229" s="20"/>
      <c r="J1229" s="20"/>
      <c r="K1229" s="20"/>
    </row>
    <row r="1230" spans="2:11" x14ac:dyDescent="0.25">
      <c r="B1230" s="20"/>
      <c r="C1230" s="20"/>
      <c r="D1230" s="20"/>
      <c r="E1230" s="20"/>
      <c r="F1230" s="20"/>
      <c r="G1230" s="20"/>
      <c r="H1230" s="20"/>
      <c r="I1230" s="20"/>
      <c r="J1230" s="20"/>
      <c r="K1230" s="20"/>
    </row>
    <row r="1231" spans="2:11" x14ac:dyDescent="0.25">
      <c r="B1231" s="20"/>
      <c r="C1231" s="20"/>
      <c r="D1231" s="20"/>
      <c r="E1231" s="20"/>
      <c r="F1231" s="20"/>
      <c r="G1231" s="20"/>
      <c r="H1231" s="20"/>
      <c r="I1231" s="20"/>
      <c r="J1231" s="20"/>
      <c r="K1231" s="20"/>
    </row>
    <row r="1232" spans="2:11" x14ac:dyDescent="0.25">
      <c r="B1232" s="20"/>
      <c r="C1232" s="20"/>
      <c r="D1232" s="20"/>
      <c r="E1232" s="20"/>
      <c r="F1232" s="20"/>
      <c r="G1232" s="20"/>
      <c r="H1232" s="20"/>
      <c r="I1232" s="20"/>
      <c r="J1232" s="20"/>
      <c r="K1232" s="20"/>
    </row>
    <row r="1233" spans="2:11" x14ac:dyDescent="0.25">
      <c r="B1233" s="20"/>
      <c r="C1233" s="20"/>
      <c r="D1233" s="20"/>
      <c r="E1233" s="20"/>
      <c r="F1233" s="20"/>
      <c r="G1233" s="20"/>
      <c r="H1233" s="20"/>
      <c r="I1233" s="20"/>
      <c r="J1233" s="20"/>
      <c r="K1233" s="20"/>
    </row>
    <row r="1234" spans="2:11" x14ac:dyDescent="0.25">
      <c r="B1234" s="20"/>
      <c r="C1234" s="20"/>
      <c r="D1234" s="20"/>
      <c r="E1234" s="20"/>
      <c r="F1234" s="20"/>
      <c r="G1234" s="20"/>
      <c r="H1234" s="20"/>
      <c r="I1234" s="20"/>
      <c r="J1234" s="20"/>
      <c r="K1234" s="20"/>
    </row>
    <row r="1235" spans="2:11" x14ac:dyDescent="0.25">
      <c r="B1235" s="20"/>
      <c r="C1235" s="20"/>
      <c r="D1235" s="20"/>
      <c r="E1235" s="20"/>
      <c r="F1235" s="20"/>
      <c r="G1235" s="20"/>
      <c r="H1235" s="20"/>
      <c r="I1235" s="20"/>
      <c r="J1235" s="20"/>
      <c r="K1235" s="20"/>
    </row>
    <row r="1236" spans="2:11" x14ac:dyDescent="0.25">
      <c r="B1236" s="20"/>
      <c r="C1236" s="20"/>
      <c r="D1236" s="20"/>
      <c r="E1236" s="20"/>
      <c r="F1236" s="20"/>
      <c r="G1236" s="20"/>
      <c r="H1236" s="20"/>
      <c r="I1236" s="20"/>
      <c r="J1236" s="20"/>
      <c r="K1236" s="20"/>
    </row>
    <row r="1237" spans="2:11" x14ac:dyDescent="0.25">
      <c r="B1237" s="20"/>
      <c r="C1237" s="20"/>
      <c r="D1237" s="20"/>
      <c r="E1237" s="20"/>
      <c r="F1237" s="20"/>
      <c r="G1237" s="20"/>
      <c r="H1237" s="20"/>
      <c r="I1237" s="20"/>
      <c r="J1237" s="20"/>
      <c r="K1237" s="20"/>
    </row>
    <row r="1238" spans="2:11" x14ac:dyDescent="0.25">
      <c r="B1238" s="20"/>
      <c r="C1238" s="20"/>
      <c r="D1238" s="20"/>
      <c r="E1238" s="20"/>
      <c r="F1238" s="20"/>
      <c r="G1238" s="20"/>
      <c r="H1238" s="20"/>
      <c r="I1238" s="20"/>
      <c r="J1238" s="20"/>
      <c r="K1238" s="20"/>
    </row>
    <row r="1239" spans="2:11" x14ac:dyDescent="0.25">
      <c r="B1239" s="20"/>
      <c r="C1239" s="20"/>
      <c r="D1239" s="20"/>
      <c r="E1239" s="20"/>
      <c r="F1239" s="20"/>
      <c r="G1239" s="20"/>
      <c r="H1239" s="20"/>
      <c r="I1239" s="20"/>
      <c r="J1239" s="20"/>
      <c r="K1239" s="20"/>
    </row>
    <row r="1240" spans="2:11" x14ac:dyDescent="0.25">
      <c r="B1240" s="20"/>
      <c r="C1240" s="20"/>
      <c r="D1240" s="20"/>
      <c r="E1240" s="20"/>
      <c r="F1240" s="20"/>
      <c r="G1240" s="20"/>
      <c r="H1240" s="20"/>
      <c r="I1240" s="20"/>
      <c r="J1240" s="20"/>
      <c r="K1240" s="20"/>
    </row>
    <row r="1241" spans="2:11" x14ac:dyDescent="0.25">
      <c r="B1241" s="20"/>
      <c r="C1241" s="20"/>
      <c r="D1241" s="20"/>
      <c r="E1241" s="20"/>
      <c r="F1241" s="20"/>
      <c r="G1241" s="20"/>
      <c r="H1241" s="20"/>
      <c r="I1241" s="20"/>
      <c r="J1241" s="20"/>
      <c r="K1241" s="20"/>
    </row>
    <row r="1242" spans="2:11" x14ac:dyDescent="0.25">
      <c r="B1242" s="20"/>
      <c r="C1242" s="20"/>
      <c r="D1242" s="20"/>
      <c r="E1242" s="20"/>
      <c r="F1242" s="20"/>
      <c r="G1242" s="20"/>
      <c r="H1242" s="20"/>
      <c r="I1242" s="20"/>
      <c r="J1242" s="20"/>
      <c r="K1242" s="20"/>
    </row>
    <row r="1243" spans="2:11" x14ac:dyDescent="0.25">
      <c r="B1243" s="20"/>
      <c r="C1243" s="20"/>
      <c r="D1243" s="20"/>
      <c r="E1243" s="20"/>
      <c r="F1243" s="20"/>
      <c r="G1243" s="20"/>
      <c r="H1243" s="20"/>
      <c r="I1243" s="20"/>
      <c r="J1243" s="20"/>
      <c r="K1243" s="20"/>
    </row>
    <row r="1244" spans="2:11" x14ac:dyDescent="0.25">
      <c r="B1244" s="20"/>
      <c r="C1244" s="20"/>
      <c r="D1244" s="20"/>
      <c r="E1244" s="20"/>
      <c r="F1244" s="20"/>
      <c r="G1244" s="20"/>
      <c r="H1244" s="20"/>
      <c r="I1244" s="20"/>
      <c r="J1244" s="20"/>
      <c r="K1244" s="20"/>
    </row>
    <row r="1245" spans="2:11" x14ac:dyDescent="0.25">
      <c r="B1245" s="20"/>
      <c r="C1245" s="20"/>
      <c r="D1245" s="20"/>
      <c r="E1245" s="20"/>
      <c r="F1245" s="20"/>
      <c r="G1245" s="20"/>
      <c r="H1245" s="20"/>
      <c r="I1245" s="20"/>
      <c r="J1245" s="20"/>
      <c r="K1245" s="20"/>
    </row>
    <row r="1246" spans="2:11" x14ac:dyDescent="0.25">
      <c r="B1246" s="20"/>
      <c r="C1246" s="20"/>
      <c r="D1246" s="20"/>
      <c r="E1246" s="20"/>
      <c r="F1246" s="20"/>
      <c r="G1246" s="20"/>
      <c r="H1246" s="20"/>
      <c r="I1246" s="20"/>
      <c r="J1246" s="20"/>
      <c r="K1246" s="20"/>
    </row>
    <row r="1247" spans="2:11" x14ac:dyDescent="0.25">
      <c r="B1247" s="20"/>
      <c r="C1247" s="20"/>
      <c r="D1247" s="20"/>
      <c r="E1247" s="20"/>
      <c r="F1247" s="20"/>
      <c r="G1247" s="20"/>
      <c r="H1247" s="20"/>
      <c r="I1247" s="20"/>
      <c r="J1247" s="20"/>
      <c r="K1247" s="20"/>
    </row>
    <row r="1248" spans="2:11" x14ac:dyDescent="0.25">
      <c r="B1248" s="20"/>
      <c r="C1248" s="20"/>
      <c r="D1248" s="20"/>
      <c r="E1248" s="20"/>
      <c r="F1248" s="20"/>
      <c r="G1248" s="20"/>
      <c r="H1248" s="20"/>
      <c r="I1248" s="20"/>
      <c r="J1248" s="20"/>
      <c r="K1248" s="20"/>
    </row>
    <row r="1249" spans="2:11" x14ac:dyDescent="0.25">
      <c r="B1249" s="20"/>
      <c r="C1249" s="20"/>
      <c r="D1249" s="20"/>
      <c r="E1249" s="20"/>
      <c r="F1249" s="20"/>
      <c r="G1249" s="20"/>
      <c r="H1249" s="20"/>
      <c r="I1249" s="20"/>
      <c r="J1249" s="20"/>
      <c r="K1249" s="20"/>
    </row>
    <row r="1250" spans="2:11" x14ac:dyDescent="0.25">
      <c r="B1250" s="20"/>
      <c r="C1250" s="20"/>
      <c r="D1250" s="20"/>
      <c r="E1250" s="20"/>
      <c r="F1250" s="20"/>
      <c r="G1250" s="20"/>
      <c r="H1250" s="20"/>
      <c r="I1250" s="20"/>
      <c r="J1250" s="20"/>
      <c r="K1250" s="20"/>
    </row>
    <row r="1251" spans="2:11" x14ac:dyDescent="0.25">
      <c r="B1251" s="20"/>
      <c r="C1251" s="20"/>
      <c r="D1251" s="20"/>
      <c r="E1251" s="20"/>
      <c r="F1251" s="20"/>
      <c r="G1251" s="20"/>
      <c r="H1251" s="20"/>
      <c r="I1251" s="20"/>
      <c r="J1251" s="20"/>
      <c r="K1251" s="20"/>
    </row>
    <row r="1252" spans="2:11" x14ac:dyDescent="0.25">
      <c r="B1252" s="20"/>
      <c r="C1252" s="20"/>
      <c r="D1252" s="20"/>
      <c r="E1252" s="20"/>
      <c r="F1252" s="20"/>
      <c r="G1252" s="20"/>
      <c r="H1252" s="20"/>
      <c r="I1252" s="20"/>
      <c r="J1252" s="20"/>
      <c r="K1252" s="20"/>
    </row>
    <row r="1253" spans="2:11" x14ac:dyDescent="0.25">
      <c r="B1253" s="20"/>
      <c r="C1253" s="20"/>
      <c r="D1253" s="20"/>
      <c r="E1253" s="20"/>
      <c r="F1253" s="20"/>
      <c r="G1253" s="20"/>
      <c r="H1253" s="20"/>
      <c r="I1253" s="20"/>
      <c r="J1253" s="20"/>
      <c r="K1253" s="20"/>
    </row>
    <row r="1254" spans="2:11" x14ac:dyDescent="0.25">
      <c r="B1254" s="20"/>
      <c r="C1254" s="20"/>
      <c r="D1254" s="20"/>
      <c r="E1254" s="20"/>
      <c r="F1254" s="20"/>
      <c r="G1254" s="20"/>
      <c r="H1254" s="20"/>
      <c r="I1254" s="20"/>
      <c r="J1254" s="20"/>
      <c r="K1254" s="20"/>
    </row>
    <row r="1255" spans="2:11" x14ac:dyDescent="0.25">
      <c r="B1255" s="20"/>
      <c r="C1255" s="20"/>
      <c r="D1255" s="20"/>
      <c r="E1255" s="20"/>
      <c r="F1255" s="20"/>
      <c r="G1255" s="20"/>
      <c r="H1255" s="20"/>
      <c r="I1255" s="20"/>
      <c r="J1255" s="20"/>
      <c r="K1255" s="20"/>
    </row>
    <row r="1256" spans="2:11" x14ac:dyDescent="0.25">
      <c r="B1256" s="20"/>
      <c r="C1256" s="20"/>
      <c r="D1256" s="20"/>
      <c r="E1256" s="20"/>
      <c r="F1256" s="20"/>
      <c r="G1256" s="20"/>
      <c r="H1256" s="20"/>
      <c r="I1256" s="20"/>
      <c r="J1256" s="20"/>
      <c r="K1256" s="20"/>
    </row>
    <row r="1257" spans="2:11" x14ac:dyDescent="0.25">
      <c r="B1257" s="20"/>
      <c r="C1257" s="20"/>
      <c r="D1257" s="20"/>
      <c r="E1257" s="20"/>
      <c r="F1257" s="20"/>
      <c r="G1257" s="20"/>
      <c r="H1257" s="20"/>
      <c r="I1257" s="20"/>
      <c r="J1257" s="20"/>
      <c r="K1257" s="20"/>
    </row>
    <row r="1258" spans="2:11" x14ac:dyDescent="0.25">
      <c r="B1258" s="20"/>
      <c r="C1258" s="20"/>
      <c r="D1258" s="20"/>
      <c r="E1258" s="20"/>
      <c r="F1258" s="20"/>
      <c r="G1258" s="20"/>
      <c r="H1258" s="20"/>
      <c r="I1258" s="20"/>
      <c r="J1258" s="20"/>
      <c r="K1258" s="20"/>
    </row>
    <row r="1259" spans="2:11" x14ac:dyDescent="0.25">
      <c r="B1259" s="20"/>
      <c r="C1259" s="20"/>
      <c r="D1259" s="20"/>
      <c r="E1259" s="20"/>
      <c r="F1259" s="20"/>
      <c r="G1259" s="20"/>
      <c r="H1259" s="20"/>
      <c r="I1259" s="20"/>
      <c r="J1259" s="20"/>
      <c r="K1259" s="20"/>
    </row>
    <row r="1260" spans="2:11" x14ac:dyDescent="0.25">
      <c r="B1260" s="20"/>
      <c r="C1260" s="20"/>
      <c r="D1260" s="20"/>
      <c r="E1260" s="20"/>
      <c r="F1260" s="20"/>
      <c r="G1260" s="20"/>
      <c r="H1260" s="20"/>
      <c r="I1260" s="20"/>
      <c r="J1260" s="20"/>
      <c r="K1260" s="20"/>
    </row>
    <row r="1261" spans="2:11" x14ac:dyDescent="0.25">
      <c r="B1261" s="20"/>
      <c r="C1261" s="20"/>
      <c r="D1261" s="20"/>
      <c r="E1261" s="20"/>
      <c r="F1261" s="20"/>
      <c r="G1261" s="20"/>
      <c r="H1261" s="20"/>
      <c r="I1261" s="20"/>
      <c r="J1261" s="20"/>
      <c r="K1261" s="20"/>
    </row>
    <row r="1262" spans="2:11" x14ac:dyDescent="0.25">
      <c r="B1262" s="20"/>
      <c r="C1262" s="20"/>
      <c r="D1262" s="20"/>
      <c r="E1262" s="20"/>
      <c r="F1262" s="20"/>
      <c r="G1262" s="20"/>
      <c r="H1262" s="20"/>
      <c r="I1262" s="20"/>
      <c r="J1262" s="20"/>
      <c r="K1262" s="20"/>
    </row>
    <row r="1263" spans="2:11" x14ac:dyDescent="0.25">
      <c r="B1263" s="20"/>
      <c r="C1263" s="20"/>
      <c r="D1263" s="20"/>
      <c r="E1263" s="20"/>
      <c r="F1263" s="20"/>
      <c r="G1263" s="20"/>
      <c r="H1263" s="20"/>
      <c r="I1263" s="20"/>
      <c r="J1263" s="20"/>
      <c r="K1263" s="20"/>
    </row>
    <row r="1264" spans="2:11" x14ac:dyDescent="0.25">
      <c r="B1264" s="20"/>
      <c r="C1264" s="20"/>
      <c r="D1264" s="20"/>
      <c r="E1264" s="20"/>
      <c r="F1264" s="20"/>
      <c r="G1264" s="20"/>
      <c r="H1264" s="20"/>
      <c r="I1264" s="20"/>
      <c r="J1264" s="20"/>
      <c r="K1264" s="20"/>
    </row>
    <row r="1265" spans="2:11" x14ac:dyDescent="0.25">
      <c r="B1265" s="20"/>
      <c r="C1265" s="20"/>
      <c r="D1265" s="20"/>
      <c r="E1265" s="20"/>
      <c r="F1265" s="20"/>
      <c r="G1265" s="20"/>
      <c r="H1265" s="20"/>
      <c r="I1265" s="20"/>
      <c r="J1265" s="20"/>
      <c r="K1265" s="20"/>
    </row>
    <row r="1266" spans="2:11" x14ac:dyDescent="0.25">
      <c r="B1266" s="20"/>
      <c r="C1266" s="20"/>
      <c r="D1266" s="20"/>
      <c r="E1266" s="20"/>
      <c r="F1266" s="20"/>
      <c r="G1266" s="20"/>
      <c r="H1266" s="20"/>
      <c r="I1266" s="20"/>
      <c r="J1266" s="20"/>
      <c r="K1266" s="20"/>
    </row>
    <row r="1267" spans="2:11" x14ac:dyDescent="0.25">
      <c r="B1267" s="20"/>
      <c r="C1267" s="20"/>
      <c r="D1267" s="20"/>
      <c r="E1267" s="20"/>
      <c r="F1267" s="20"/>
      <c r="G1267" s="20"/>
      <c r="H1267" s="20"/>
      <c r="I1267" s="20"/>
      <c r="J1267" s="20"/>
      <c r="K1267" s="20"/>
    </row>
    <row r="1268" spans="2:11" x14ac:dyDescent="0.25">
      <c r="B1268" s="20"/>
      <c r="C1268" s="20"/>
      <c r="D1268" s="20"/>
      <c r="E1268" s="20"/>
      <c r="F1268" s="20"/>
      <c r="G1268" s="20"/>
      <c r="H1268" s="20"/>
      <c r="I1268" s="20"/>
      <c r="J1268" s="20"/>
      <c r="K1268" s="20"/>
    </row>
    <row r="1269" spans="2:11" x14ac:dyDescent="0.25">
      <c r="B1269" s="20"/>
      <c r="C1269" s="20"/>
      <c r="D1269" s="20"/>
      <c r="E1269" s="20"/>
      <c r="F1269" s="20"/>
      <c r="G1269" s="20"/>
      <c r="H1269" s="20"/>
      <c r="I1269" s="20"/>
      <c r="J1269" s="20"/>
      <c r="K1269" s="20"/>
    </row>
    <row r="1270" spans="2:11" x14ac:dyDescent="0.25">
      <c r="B1270" s="20"/>
      <c r="C1270" s="20"/>
      <c r="D1270" s="20"/>
      <c r="E1270" s="20"/>
      <c r="F1270" s="20"/>
      <c r="G1270" s="20"/>
      <c r="H1270" s="20"/>
      <c r="I1270" s="20"/>
      <c r="J1270" s="20"/>
      <c r="K1270" s="20"/>
    </row>
    <row r="1271" spans="2:11" x14ac:dyDescent="0.25">
      <c r="B1271" s="20"/>
      <c r="C1271" s="20"/>
      <c r="D1271" s="20"/>
      <c r="E1271" s="20"/>
      <c r="F1271" s="20"/>
      <c r="G1271" s="20"/>
      <c r="H1271" s="20"/>
      <c r="I1271" s="20"/>
      <c r="J1271" s="20"/>
      <c r="K1271" s="20"/>
    </row>
    <row r="1272" spans="2:11" x14ac:dyDescent="0.25">
      <c r="B1272" s="20"/>
      <c r="C1272" s="20"/>
      <c r="D1272" s="20"/>
      <c r="E1272" s="20"/>
      <c r="F1272" s="20"/>
      <c r="G1272" s="20"/>
      <c r="H1272" s="20"/>
      <c r="I1272" s="20"/>
      <c r="J1272" s="20"/>
      <c r="K1272" s="20"/>
    </row>
    <row r="1273" spans="2:11" x14ac:dyDescent="0.25">
      <c r="B1273" s="20"/>
      <c r="C1273" s="20"/>
      <c r="D1273" s="20"/>
      <c r="E1273" s="20"/>
      <c r="F1273" s="20"/>
      <c r="G1273" s="20"/>
      <c r="H1273" s="20"/>
      <c r="I1273" s="20"/>
      <c r="J1273" s="20"/>
      <c r="K1273" s="20"/>
    </row>
    <row r="1274" spans="2:11" x14ac:dyDescent="0.25">
      <c r="B1274" s="20"/>
      <c r="C1274" s="20"/>
      <c r="D1274" s="20"/>
      <c r="E1274" s="20"/>
      <c r="F1274" s="20"/>
      <c r="G1274" s="20"/>
      <c r="H1274" s="20"/>
      <c r="I1274" s="20"/>
      <c r="J1274" s="20"/>
      <c r="K1274" s="20"/>
    </row>
    <row r="1275" spans="2:11" x14ac:dyDescent="0.25">
      <c r="B1275" s="20"/>
      <c r="C1275" s="20"/>
      <c r="D1275" s="20"/>
      <c r="E1275" s="20"/>
      <c r="F1275" s="20"/>
      <c r="G1275" s="20"/>
      <c r="H1275" s="20"/>
      <c r="I1275" s="20"/>
      <c r="J1275" s="20"/>
      <c r="K1275" s="20"/>
    </row>
    <row r="1276" spans="2:11" x14ac:dyDescent="0.25">
      <c r="B1276" s="20"/>
      <c r="C1276" s="20"/>
      <c r="D1276" s="20"/>
      <c r="E1276" s="20"/>
      <c r="F1276" s="20"/>
      <c r="G1276" s="20"/>
      <c r="H1276" s="20"/>
      <c r="I1276" s="20"/>
      <c r="J1276" s="20"/>
      <c r="K1276" s="20"/>
    </row>
    <row r="1277" spans="2:11" x14ac:dyDescent="0.25">
      <c r="B1277" s="20"/>
      <c r="C1277" s="20"/>
      <c r="D1277" s="20"/>
      <c r="E1277" s="20"/>
      <c r="F1277" s="20"/>
      <c r="G1277" s="20"/>
      <c r="H1277" s="20"/>
      <c r="I1277" s="20"/>
      <c r="J1277" s="20"/>
      <c r="K1277" s="20"/>
    </row>
    <row r="1278" spans="2:11" x14ac:dyDescent="0.25">
      <c r="B1278" s="20"/>
      <c r="C1278" s="20"/>
      <c r="D1278" s="20"/>
      <c r="E1278" s="20"/>
      <c r="F1278" s="20"/>
      <c r="G1278" s="20"/>
      <c r="H1278" s="20"/>
      <c r="I1278" s="20"/>
      <c r="J1278" s="20"/>
      <c r="K1278" s="20"/>
    </row>
    <row r="1279" spans="2:11" x14ac:dyDescent="0.25">
      <c r="B1279" s="20"/>
      <c r="C1279" s="20"/>
      <c r="D1279" s="20"/>
      <c r="E1279" s="20"/>
      <c r="F1279" s="20"/>
      <c r="G1279" s="20"/>
      <c r="H1279" s="20"/>
      <c r="I1279" s="20"/>
      <c r="J1279" s="20"/>
      <c r="K1279" s="20"/>
    </row>
    <row r="1280" spans="2:11" x14ac:dyDescent="0.25">
      <c r="B1280" s="20"/>
      <c r="C1280" s="20"/>
      <c r="D1280" s="20"/>
      <c r="E1280" s="20"/>
      <c r="F1280" s="20"/>
      <c r="G1280" s="20"/>
      <c r="H1280" s="20"/>
      <c r="I1280" s="20"/>
      <c r="J1280" s="20"/>
      <c r="K1280" s="20"/>
    </row>
    <row r="1281" spans="2:11" x14ac:dyDescent="0.25">
      <c r="B1281" s="20"/>
      <c r="C1281" s="20"/>
      <c r="D1281" s="20"/>
      <c r="E1281" s="20"/>
      <c r="F1281" s="20"/>
      <c r="G1281" s="20"/>
      <c r="H1281" s="20"/>
      <c r="I1281" s="20"/>
      <c r="J1281" s="20"/>
      <c r="K1281" s="20"/>
    </row>
    <row r="1282" spans="2:11" x14ac:dyDescent="0.25">
      <c r="B1282" s="20"/>
      <c r="C1282" s="20"/>
      <c r="D1282" s="20"/>
      <c r="E1282" s="20"/>
      <c r="F1282" s="20"/>
      <c r="G1282" s="20"/>
      <c r="H1282" s="20"/>
      <c r="I1282" s="20"/>
      <c r="J1282" s="20"/>
      <c r="K1282" s="20"/>
    </row>
    <row r="1283" spans="2:11" x14ac:dyDescent="0.25">
      <c r="B1283" s="20"/>
      <c r="C1283" s="20"/>
      <c r="D1283" s="20"/>
      <c r="E1283" s="20"/>
      <c r="F1283" s="20"/>
      <c r="G1283" s="20"/>
      <c r="H1283" s="20"/>
      <c r="I1283" s="20"/>
      <c r="J1283" s="20"/>
      <c r="K1283" s="20"/>
    </row>
    <row r="1284" spans="2:11" x14ac:dyDescent="0.25">
      <c r="B1284" s="20"/>
      <c r="C1284" s="20"/>
      <c r="D1284" s="20"/>
      <c r="E1284" s="20"/>
      <c r="F1284" s="20"/>
      <c r="G1284" s="20"/>
      <c r="H1284" s="20"/>
      <c r="I1284" s="20"/>
      <c r="J1284" s="20"/>
      <c r="K1284" s="20"/>
    </row>
    <row r="1285" spans="2:11" x14ac:dyDescent="0.25">
      <c r="B1285" s="20"/>
      <c r="C1285" s="20"/>
      <c r="D1285" s="20"/>
      <c r="E1285" s="20"/>
      <c r="F1285" s="20"/>
      <c r="G1285" s="20"/>
      <c r="H1285" s="20"/>
      <c r="I1285" s="20"/>
      <c r="J1285" s="20"/>
      <c r="K1285" s="20"/>
    </row>
    <row r="1286" spans="2:11" x14ac:dyDescent="0.25">
      <c r="B1286" s="20"/>
      <c r="C1286" s="20"/>
      <c r="D1286" s="20"/>
      <c r="E1286" s="20"/>
      <c r="F1286" s="20"/>
      <c r="G1286" s="20"/>
      <c r="H1286" s="20"/>
      <c r="I1286" s="20"/>
      <c r="J1286" s="20"/>
      <c r="K1286" s="20"/>
    </row>
    <row r="1287" spans="2:11" x14ac:dyDescent="0.25">
      <c r="B1287" s="20"/>
      <c r="C1287" s="20"/>
      <c r="D1287" s="20"/>
      <c r="E1287" s="20"/>
      <c r="F1287" s="20"/>
      <c r="G1287" s="20"/>
      <c r="H1287" s="20"/>
      <c r="I1287" s="20"/>
      <c r="J1287" s="20"/>
      <c r="K1287" s="20"/>
    </row>
    <row r="1288" spans="2:11" x14ac:dyDescent="0.25">
      <c r="B1288" s="20"/>
      <c r="C1288" s="20"/>
      <c r="D1288" s="20"/>
      <c r="E1288" s="20"/>
      <c r="F1288" s="20"/>
      <c r="G1288" s="20"/>
      <c r="H1288" s="20"/>
      <c r="I1288" s="20"/>
      <c r="J1288" s="20"/>
      <c r="K1288" s="20"/>
    </row>
    <row r="1289" spans="2:11" x14ac:dyDescent="0.25">
      <c r="B1289" s="20"/>
      <c r="C1289" s="20"/>
      <c r="D1289" s="20"/>
      <c r="E1289" s="20"/>
      <c r="F1289" s="20"/>
      <c r="G1289" s="20"/>
      <c r="H1289" s="20"/>
      <c r="I1289" s="20"/>
      <c r="J1289" s="20"/>
      <c r="K1289" s="20"/>
    </row>
    <row r="1290" spans="2:11" x14ac:dyDescent="0.25">
      <c r="B1290" s="20"/>
      <c r="C1290" s="20"/>
      <c r="D1290" s="20"/>
      <c r="E1290" s="20"/>
      <c r="F1290" s="20"/>
      <c r="G1290" s="20"/>
      <c r="H1290" s="20"/>
      <c r="I1290" s="20"/>
      <c r="J1290" s="20"/>
      <c r="K1290" s="20"/>
    </row>
    <row r="1291" spans="2:11" x14ac:dyDescent="0.25">
      <c r="B1291" s="20"/>
      <c r="C1291" s="20"/>
      <c r="D1291" s="20"/>
      <c r="E1291" s="20"/>
      <c r="F1291" s="20"/>
      <c r="G1291" s="20"/>
      <c r="H1291" s="20"/>
      <c r="I1291" s="20"/>
      <c r="J1291" s="20"/>
      <c r="K1291" s="20"/>
    </row>
    <row r="1292" spans="2:11" x14ac:dyDescent="0.25">
      <c r="B1292" s="20"/>
      <c r="C1292" s="20"/>
      <c r="D1292" s="20"/>
      <c r="E1292" s="20"/>
      <c r="F1292" s="20"/>
      <c r="G1292" s="20"/>
      <c r="H1292" s="20"/>
      <c r="I1292" s="20"/>
      <c r="J1292" s="20"/>
      <c r="K1292" s="20"/>
    </row>
    <row r="1293" spans="2:11" x14ac:dyDescent="0.25">
      <c r="B1293" s="20"/>
      <c r="C1293" s="20"/>
      <c r="D1293" s="20"/>
      <c r="E1293" s="20"/>
      <c r="F1293" s="20"/>
      <c r="G1293" s="20"/>
      <c r="H1293" s="20"/>
      <c r="I1293" s="20"/>
      <c r="J1293" s="20"/>
      <c r="K1293" s="20"/>
    </row>
    <row r="1294" spans="2:11" x14ac:dyDescent="0.25">
      <c r="B1294" s="20"/>
      <c r="C1294" s="20"/>
      <c r="D1294" s="20"/>
      <c r="E1294" s="20"/>
      <c r="F1294" s="20"/>
      <c r="G1294" s="20"/>
      <c r="H1294" s="20"/>
      <c r="I1294" s="20"/>
      <c r="J1294" s="20"/>
      <c r="K1294" s="20"/>
    </row>
    <row r="1295" spans="2:11" x14ac:dyDescent="0.25">
      <c r="B1295" s="20"/>
      <c r="C1295" s="20"/>
      <c r="D1295" s="20"/>
      <c r="E1295" s="20"/>
      <c r="F1295" s="20"/>
      <c r="G1295" s="20"/>
      <c r="H1295" s="20"/>
      <c r="I1295" s="20"/>
      <c r="J1295" s="20"/>
      <c r="K1295" s="20"/>
    </row>
    <row r="1296" spans="2:11" x14ac:dyDescent="0.25">
      <c r="B1296" s="20"/>
      <c r="C1296" s="20"/>
      <c r="D1296" s="20"/>
      <c r="E1296" s="20"/>
      <c r="F1296" s="20"/>
      <c r="G1296" s="20"/>
      <c r="H1296" s="20"/>
      <c r="I1296" s="20"/>
      <c r="J1296" s="20"/>
      <c r="K1296" s="20"/>
    </row>
    <row r="1297" spans="2:11" x14ac:dyDescent="0.25">
      <c r="B1297" s="20"/>
      <c r="C1297" s="20"/>
      <c r="D1297" s="20"/>
      <c r="E1297" s="20"/>
      <c r="F1297" s="20"/>
      <c r="G1297" s="20"/>
      <c r="H1297" s="20"/>
      <c r="I1297" s="20"/>
      <c r="J1297" s="20"/>
      <c r="K1297" s="20"/>
    </row>
    <row r="1298" spans="2:11" x14ac:dyDescent="0.25">
      <c r="B1298" s="20"/>
      <c r="C1298" s="20"/>
      <c r="D1298" s="20"/>
      <c r="E1298" s="20"/>
      <c r="F1298" s="20"/>
      <c r="G1298" s="20"/>
      <c r="H1298" s="20"/>
      <c r="I1298" s="20"/>
      <c r="J1298" s="20"/>
      <c r="K1298" s="20"/>
    </row>
    <row r="1299" spans="2:11" x14ac:dyDescent="0.25">
      <c r="B1299" s="20"/>
      <c r="C1299" s="20"/>
      <c r="D1299" s="20"/>
      <c r="E1299" s="20"/>
      <c r="F1299" s="20"/>
      <c r="G1299" s="20"/>
      <c r="H1299" s="20"/>
      <c r="I1299" s="20"/>
      <c r="J1299" s="20"/>
      <c r="K1299" s="20"/>
    </row>
    <row r="1300" spans="2:11" x14ac:dyDescent="0.25">
      <c r="B1300" s="20"/>
      <c r="C1300" s="20"/>
      <c r="D1300" s="20"/>
      <c r="E1300" s="20"/>
      <c r="F1300" s="20"/>
      <c r="G1300" s="20"/>
      <c r="H1300" s="20"/>
      <c r="I1300" s="20"/>
      <c r="J1300" s="20"/>
      <c r="K1300" s="20"/>
    </row>
    <row r="1301" spans="2:11" x14ac:dyDescent="0.25">
      <c r="B1301" s="20"/>
      <c r="C1301" s="20"/>
      <c r="D1301" s="20"/>
      <c r="E1301" s="20"/>
      <c r="F1301" s="20"/>
      <c r="G1301" s="20"/>
      <c r="H1301" s="20"/>
      <c r="I1301" s="20"/>
      <c r="J1301" s="20"/>
      <c r="K1301" s="20"/>
    </row>
    <row r="1302" spans="2:11" x14ac:dyDescent="0.25">
      <c r="B1302" s="20"/>
      <c r="C1302" s="20"/>
      <c r="D1302" s="20"/>
      <c r="E1302" s="20"/>
      <c r="F1302" s="20"/>
      <c r="G1302" s="20"/>
      <c r="H1302" s="20"/>
      <c r="I1302" s="20"/>
      <c r="J1302" s="20"/>
      <c r="K1302" s="20"/>
    </row>
    <row r="1303" spans="2:11" x14ac:dyDescent="0.25">
      <c r="B1303" s="20"/>
      <c r="C1303" s="20"/>
      <c r="D1303" s="20"/>
      <c r="E1303" s="20"/>
      <c r="F1303" s="20"/>
      <c r="G1303" s="20"/>
      <c r="H1303" s="20"/>
      <c r="I1303" s="20"/>
      <c r="J1303" s="20"/>
      <c r="K1303" s="20"/>
    </row>
    <row r="1304" spans="2:11" x14ac:dyDescent="0.25">
      <c r="B1304" s="20"/>
      <c r="C1304" s="20"/>
      <c r="D1304" s="20"/>
      <c r="E1304" s="20"/>
      <c r="F1304" s="20"/>
      <c r="G1304" s="20"/>
      <c r="H1304" s="20"/>
      <c r="I1304" s="20"/>
      <c r="J1304" s="20"/>
      <c r="K1304" s="20"/>
    </row>
    <row r="1305" spans="2:11" x14ac:dyDescent="0.25">
      <c r="B1305" s="20"/>
      <c r="C1305" s="20"/>
      <c r="D1305" s="20"/>
      <c r="E1305" s="20"/>
      <c r="F1305" s="20"/>
      <c r="G1305" s="20"/>
      <c r="H1305" s="20"/>
      <c r="I1305" s="20"/>
      <c r="J1305" s="20"/>
      <c r="K1305" s="20"/>
    </row>
    <row r="1306" spans="2:11" x14ac:dyDescent="0.25">
      <c r="B1306" s="20"/>
      <c r="C1306" s="20"/>
      <c r="D1306" s="20"/>
      <c r="E1306" s="20"/>
      <c r="F1306" s="20"/>
      <c r="G1306" s="20"/>
      <c r="H1306" s="20"/>
      <c r="I1306" s="20"/>
      <c r="J1306" s="20"/>
      <c r="K1306" s="20"/>
    </row>
    <row r="1307" spans="2:11" x14ac:dyDescent="0.25">
      <c r="B1307" s="20"/>
      <c r="C1307" s="20"/>
      <c r="D1307" s="20"/>
      <c r="E1307" s="20"/>
      <c r="F1307" s="20"/>
      <c r="G1307" s="20"/>
      <c r="H1307" s="20"/>
      <c r="I1307" s="20"/>
      <c r="J1307" s="20"/>
      <c r="K1307" s="20"/>
    </row>
    <row r="1308" spans="2:11" x14ac:dyDescent="0.25">
      <c r="B1308" s="20"/>
      <c r="C1308" s="20"/>
      <c r="D1308" s="20"/>
      <c r="E1308" s="20"/>
      <c r="F1308" s="20"/>
      <c r="G1308" s="20"/>
      <c r="H1308" s="20"/>
      <c r="I1308" s="20"/>
      <c r="J1308" s="20"/>
      <c r="K1308" s="20"/>
    </row>
    <row r="1309" spans="2:11" x14ac:dyDescent="0.25">
      <c r="B1309" s="20"/>
      <c r="C1309" s="20"/>
      <c r="D1309" s="20"/>
      <c r="E1309" s="20"/>
      <c r="F1309" s="20"/>
      <c r="G1309" s="20"/>
      <c r="H1309" s="20"/>
      <c r="I1309" s="20"/>
      <c r="J1309" s="20"/>
      <c r="K1309" s="20"/>
    </row>
    <row r="1310" spans="2:11" x14ac:dyDescent="0.25">
      <c r="B1310" s="20"/>
      <c r="C1310" s="20"/>
      <c r="D1310" s="20"/>
      <c r="E1310" s="20"/>
      <c r="F1310" s="20"/>
      <c r="G1310" s="20"/>
      <c r="H1310" s="20"/>
      <c r="I1310" s="20"/>
      <c r="J1310" s="20"/>
      <c r="K1310" s="20"/>
    </row>
    <row r="1311" spans="2:11" x14ac:dyDescent="0.25">
      <c r="B1311" s="20"/>
      <c r="C1311" s="20"/>
      <c r="D1311" s="20"/>
      <c r="E1311" s="20"/>
      <c r="F1311" s="20"/>
      <c r="G1311" s="20"/>
      <c r="H1311" s="20"/>
      <c r="I1311" s="20"/>
      <c r="J1311" s="20"/>
      <c r="K1311" s="20"/>
    </row>
    <row r="1312" spans="2:11" x14ac:dyDescent="0.25">
      <c r="B1312" s="20"/>
      <c r="C1312" s="20"/>
      <c r="D1312" s="20"/>
      <c r="E1312" s="20"/>
      <c r="F1312" s="20"/>
      <c r="G1312" s="20"/>
      <c r="H1312" s="20"/>
      <c r="I1312" s="20"/>
      <c r="J1312" s="20"/>
      <c r="K1312" s="20"/>
    </row>
    <row r="1313" spans="2:11" x14ac:dyDescent="0.25">
      <c r="B1313" s="20"/>
      <c r="C1313" s="20"/>
      <c r="D1313" s="20"/>
      <c r="E1313" s="20"/>
      <c r="F1313" s="20"/>
      <c r="G1313" s="20"/>
      <c r="H1313" s="20"/>
      <c r="I1313" s="20"/>
      <c r="J1313" s="20"/>
      <c r="K1313" s="20"/>
    </row>
    <row r="1314" spans="2:11" x14ac:dyDescent="0.25">
      <c r="B1314" s="20"/>
      <c r="C1314" s="20"/>
      <c r="D1314" s="20"/>
      <c r="E1314" s="20"/>
      <c r="F1314" s="20"/>
      <c r="G1314" s="20"/>
      <c r="H1314" s="20"/>
      <c r="I1314" s="20"/>
      <c r="J1314" s="20"/>
      <c r="K1314" s="20"/>
    </row>
    <row r="1315" spans="2:11" x14ac:dyDescent="0.25">
      <c r="B1315" s="20"/>
      <c r="C1315" s="20"/>
      <c r="D1315" s="20"/>
      <c r="E1315" s="20"/>
      <c r="F1315" s="20"/>
      <c r="G1315" s="20"/>
      <c r="H1315" s="20"/>
      <c r="I1315" s="20"/>
      <c r="J1315" s="20"/>
      <c r="K1315" s="20"/>
    </row>
    <row r="1316" spans="2:11" x14ac:dyDescent="0.25">
      <c r="B1316" s="20"/>
      <c r="C1316" s="20"/>
      <c r="D1316" s="20"/>
      <c r="E1316" s="20"/>
      <c r="F1316" s="20"/>
      <c r="G1316" s="20"/>
      <c r="H1316" s="20"/>
      <c r="I1316" s="20"/>
      <c r="J1316" s="20"/>
      <c r="K1316" s="20"/>
    </row>
    <row r="1317" spans="2:11" x14ac:dyDescent="0.25">
      <c r="B1317" s="20"/>
      <c r="C1317" s="20"/>
      <c r="D1317" s="20"/>
      <c r="E1317" s="20"/>
      <c r="F1317" s="20"/>
      <c r="G1317" s="20"/>
      <c r="H1317" s="20"/>
      <c r="I1317" s="20"/>
      <c r="J1317" s="20"/>
      <c r="K1317" s="20"/>
    </row>
    <row r="1318" spans="2:11" x14ac:dyDescent="0.25">
      <c r="B1318" s="20"/>
      <c r="C1318" s="20"/>
      <c r="D1318" s="20"/>
      <c r="E1318" s="20"/>
      <c r="F1318" s="20"/>
      <c r="G1318" s="20"/>
      <c r="H1318" s="20"/>
      <c r="I1318" s="20"/>
      <c r="J1318" s="20"/>
      <c r="K1318" s="20"/>
    </row>
    <row r="1319" spans="2:11" x14ac:dyDescent="0.25">
      <c r="B1319" s="20"/>
      <c r="C1319" s="20"/>
      <c r="D1319" s="20"/>
      <c r="E1319" s="20"/>
      <c r="F1319" s="20"/>
      <c r="G1319" s="20"/>
      <c r="H1319" s="20"/>
      <c r="I1319" s="20"/>
      <c r="J1319" s="20"/>
      <c r="K1319" s="20"/>
    </row>
    <row r="1320" spans="2:11" x14ac:dyDescent="0.25">
      <c r="B1320" s="20"/>
      <c r="C1320" s="20"/>
      <c r="D1320" s="20"/>
      <c r="E1320" s="20"/>
      <c r="F1320" s="20"/>
      <c r="G1320" s="20"/>
      <c r="H1320" s="20"/>
      <c r="I1320" s="20"/>
      <c r="J1320" s="20"/>
      <c r="K1320" s="20"/>
    </row>
    <row r="1321" spans="2:11" x14ac:dyDescent="0.25">
      <c r="B1321" s="20"/>
      <c r="C1321" s="20"/>
      <c r="D1321" s="20"/>
      <c r="E1321" s="20"/>
      <c r="F1321" s="20"/>
      <c r="G1321" s="20"/>
      <c r="H1321" s="20"/>
      <c r="I1321" s="20"/>
      <c r="J1321" s="20"/>
      <c r="K1321" s="20"/>
    </row>
    <row r="1322" spans="2:11" x14ac:dyDescent="0.25">
      <c r="B1322" s="20"/>
      <c r="C1322" s="20"/>
      <c r="D1322" s="20"/>
      <c r="E1322" s="20"/>
      <c r="F1322" s="20"/>
      <c r="G1322" s="20"/>
      <c r="H1322" s="20"/>
      <c r="I1322" s="20"/>
      <c r="J1322" s="20"/>
      <c r="K1322" s="20"/>
    </row>
    <row r="1323" spans="2:11" x14ac:dyDescent="0.25">
      <c r="B1323" s="20"/>
      <c r="C1323" s="20"/>
      <c r="D1323" s="20"/>
      <c r="E1323" s="20"/>
      <c r="F1323" s="20"/>
      <c r="G1323" s="20"/>
      <c r="H1323" s="20"/>
      <c r="I1323" s="20"/>
      <c r="J1323" s="20"/>
      <c r="K1323" s="20"/>
    </row>
    <row r="1324" spans="2:11" x14ac:dyDescent="0.25">
      <c r="B1324" s="20"/>
      <c r="C1324" s="20"/>
      <c r="D1324" s="20"/>
      <c r="E1324" s="20"/>
      <c r="F1324" s="20"/>
      <c r="G1324" s="20"/>
      <c r="H1324" s="20"/>
      <c r="I1324" s="20"/>
      <c r="J1324" s="20"/>
      <c r="K1324" s="20"/>
    </row>
    <row r="1325" spans="2:11" x14ac:dyDescent="0.25">
      <c r="B1325" s="20"/>
      <c r="C1325" s="20"/>
      <c r="D1325" s="20"/>
      <c r="E1325" s="20"/>
      <c r="F1325" s="20"/>
      <c r="G1325" s="20"/>
      <c r="H1325" s="20"/>
      <c r="I1325" s="20"/>
      <c r="J1325" s="20"/>
      <c r="K1325" s="20"/>
    </row>
    <row r="1326" spans="2:11" x14ac:dyDescent="0.25">
      <c r="B1326" s="20"/>
      <c r="C1326" s="20"/>
      <c r="D1326" s="20"/>
      <c r="E1326" s="20"/>
      <c r="F1326" s="20"/>
      <c r="G1326" s="20"/>
      <c r="H1326" s="20"/>
      <c r="I1326" s="20"/>
      <c r="J1326" s="20"/>
      <c r="K1326" s="20"/>
    </row>
    <row r="1327" spans="2:11" x14ac:dyDescent="0.25">
      <c r="B1327" s="20"/>
      <c r="C1327" s="20"/>
      <c r="D1327" s="20"/>
      <c r="E1327" s="20"/>
      <c r="F1327" s="20"/>
      <c r="G1327" s="20"/>
      <c r="H1327" s="20"/>
      <c r="I1327" s="20"/>
      <c r="J1327" s="20"/>
      <c r="K1327" s="20"/>
    </row>
    <row r="1328" spans="2:11" x14ac:dyDescent="0.25">
      <c r="B1328" s="20"/>
      <c r="C1328" s="20"/>
      <c r="D1328" s="20"/>
      <c r="E1328" s="20"/>
      <c r="F1328" s="20"/>
      <c r="G1328" s="20"/>
      <c r="H1328" s="20"/>
      <c r="I1328" s="20"/>
      <c r="J1328" s="20"/>
      <c r="K1328" s="20"/>
    </row>
    <row r="1329" spans="2:11" x14ac:dyDescent="0.25">
      <c r="B1329" s="20"/>
      <c r="C1329" s="20"/>
      <c r="D1329" s="20"/>
      <c r="E1329" s="20"/>
      <c r="F1329" s="20"/>
      <c r="G1329" s="20"/>
      <c r="H1329" s="20"/>
      <c r="I1329" s="20"/>
      <c r="J1329" s="20"/>
      <c r="K1329" s="20"/>
    </row>
    <row r="1330" spans="2:11" x14ac:dyDescent="0.25">
      <c r="B1330" s="20"/>
      <c r="C1330" s="20"/>
      <c r="D1330" s="20"/>
      <c r="E1330" s="20"/>
      <c r="F1330" s="20"/>
      <c r="G1330" s="20"/>
      <c r="H1330" s="20"/>
      <c r="I1330" s="20"/>
      <c r="J1330" s="20"/>
      <c r="K1330" s="20"/>
    </row>
    <row r="1331" spans="2:11" x14ac:dyDescent="0.25">
      <c r="B1331" s="20"/>
      <c r="C1331" s="20"/>
      <c r="D1331" s="20"/>
      <c r="E1331" s="20"/>
      <c r="F1331" s="20"/>
      <c r="G1331" s="20"/>
      <c r="H1331" s="20"/>
      <c r="I1331" s="20"/>
      <c r="J1331" s="20"/>
      <c r="K1331" s="20"/>
    </row>
    <row r="1332" spans="2:11" x14ac:dyDescent="0.25">
      <c r="B1332" s="20"/>
      <c r="C1332" s="20"/>
      <c r="D1332" s="20"/>
      <c r="E1332" s="20"/>
      <c r="F1332" s="20"/>
      <c r="G1332" s="20"/>
      <c r="H1332" s="20"/>
      <c r="I1332" s="20"/>
      <c r="J1332" s="20"/>
      <c r="K1332" s="20"/>
    </row>
    <row r="1333" spans="2:11" x14ac:dyDescent="0.25">
      <c r="B1333" s="20"/>
      <c r="C1333" s="20"/>
      <c r="D1333" s="20"/>
      <c r="E1333" s="20"/>
      <c r="F1333" s="20"/>
      <c r="G1333" s="20"/>
      <c r="H1333" s="20"/>
      <c r="I1333" s="20"/>
      <c r="J1333" s="20"/>
      <c r="K1333" s="20"/>
    </row>
    <row r="1334" spans="2:11" x14ac:dyDescent="0.25">
      <c r="B1334" s="20"/>
      <c r="C1334" s="20"/>
      <c r="D1334" s="20"/>
      <c r="E1334" s="20"/>
      <c r="F1334" s="20"/>
      <c r="G1334" s="20"/>
      <c r="H1334" s="20"/>
      <c r="I1334" s="20"/>
      <c r="J1334" s="20"/>
      <c r="K1334" s="20"/>
    </row>
    <row r="1335" spans="2:11" x14ac:dyDescent="0.25">
      <c r="B1335" s="20"/>
      <c r="C1335" s="20"/>
      <c r="D1335" s="20"/>
      <c r="E1335" s="20"/>
      <c r="F1335" s="20"/>
      <c r="G1335" s="20"/>
      <c r="H1335" s="20"/>
      <c r="I1335" s="20"/>
      <c r="J1335" s="20"/>
      <c r="K1335" s="20"/>
    </row>
    <row r="1336" spans="2:11" x14ac:dyDescent="0.25">
      <c r="B1336" s="20"/>
      <c r="C1336" s="20"/>
      <c r="D1336" s="20"/>
      <c r="E1336" s="20"/>
      <c r="F1336" s="20"/>
      <c r="G1336" s="20"/>
      <c r="H1336" s="20"/>
      <c r="I1336" s="20"/>
      <c r="J1336" s="20"/>
      <c r="K1336" s="20"/>
    </row>
    <row r="1337" spans="2:11" x14ac:dyDescent="0.25">
      <c r="B1337" s="20"/>
      <c r="C1337" s="20"/>
      <c r="D1337" s="20"/>
      <c r="E1337" s="20"/>
      <c r="F1337" s="20"/>
      <c r="G1337" s="20"/>
      <c r="H1337" s="20"/>
      <c r="I1337" s="20"/>
      <c r="J1337" s="20"/>
      <c r="K1337" s="20"/>
    </row>
    <row r="1338" spans="2:11" x14ac:dyDescent="0.25">
      <c r="B1338" s="20"/>
      <c r="C1338" s="20"/>
      <c r="D1338" s="20"/>
      <c r="E1338" s="20"/>
      <c r="F1338" s="20"/>
      <c r="G1338" s="20"/>
      <c r="H1338" s="20"/>
      <c r="I1338" s="20"/>
      <c r="J1338" s="20"/>
      <c r="K1338" s="20"/>
    </row>
    <row r="1339" spans="2:11" x14ac:dyDescent="0.25">
      <c r="B1339" s="20"/>
      <c r="C1339" s="20"/>
      <c r="D1339" s="20"/>
      <c r="E1339" s="20"/>
      <c r="F1339" s="20"/>
      <c r="G1339" s="20"/>
      <c r="H1339" s="20"/>
      <c r="I1339" s="20"/>
      <c r="J1339" s="20"/>
      <c r="K1339" s="20"/>
    </row>
    <row r="1340" spans="2:11" x14ac:dyDescent="0.25">
      <c r="B1340" s="20"/>
      <c r="C1340" s="20"/>
      <c r="D1340" s="20"/>
      <c r="E1340" s="20"/>
      <c r="F1340" s="20"/>
      <c r="G1340" s="20"/>
      <c r="H1340" s="20"/>
      <c r="I1340" s="20"/>
      <c r="J1340" s="20"/>
      <c r="K1340" s="20"/>
    </row>
    <row r="1341" spans="2:11" x14ac:dyDescent="0.25">
      <c r="B1341" s="20"/>
      <c r="C1341" s="20"/>
      <c r="D1341" s="20"/>
      <c r="E1341" s="20"/>
      <c r="F1341" s="20"/>
      <c r="G1341" s="20"/>
      <c r="H1341" s="20"/>
      <c r="I1341" s="20"/>
      <c r="J1341" s="20"/>
      <c r="K1341" s="20"/>
    </row>
    <row r="1342" spans="2:11" x14ac:dyDescent="0.25">
      <c r="B1342" s="20"/>
      <c r="C1342" s="20"/>
      <c r="D1342" s="20"/>
      <c r="E1342" s="20"/>
      <c r="F1342" s="20"/>
      <c r="G1342" s="20"/>
      <c r="H1342" s="20"/>
      <c r="I1342" s="20"/>
      <c r="J1342" s="20"/>
      <c r="K1342" s="20"/>
    </row>
    <row r="1343" spans="2:11" x14ac:dyDescent="0.25">
      <c r="B1343" s="20"/>
      <c r="C1343" s="20"/>
      <c r="D1343" s="20"/>
      <c r="E1343" s="20"/>
      <c r="F1343" s="20"/>
      <c r="G1343" s="20"/>
      <c r="H1343" s="20"/>
      <c r="I1343" s="20"/>
      <c r="J1343" s="20"/>
      <c r="K1343" s="20"/>
    </row>
    <row r="1344" spans="2:11" x14ac:dyDescent="0.25">
      <c r="B1344" s="20"/>
      <c r="C1344" s="20"/>
      <c r="D1344" s="20"/>
      <c r="E1344" s="20"/>
      <c r="F1344" s="20"/>
      <c r="G1344" s="20"/>
      <c r="H1344" s="20"/>
      <c r="I1344" s="20"/>
      <c r="J1344" s="20"/>
      <c r="K1344" s="20"/>
    </row>
    <row r="1345" spans="2:11" x14ac:dyDescent="0.25">
      <c r="B1345" s="20"/>
      <c r="C1345" s="20"/>
      <c r="D1345" s="20"/>
      <c r="E1345" s="20"/>
      <c r="F1345" s="20"/>
      <c r="G1345" s="20"/>
      <c r="H1345" s="20"/>
      <c r="I1345" s="20"/>
      <c r="J1345" s="20"/>
      <c r="K1345" s="20"/>
    </row>
    <row r="1346" spans="2:11" x14ac:dyDescent="0.25">
      <c r="B1346" s="20"/>
      <c r="C1346" s="20"/>
      <c r="D1346" s="20"/>
      <c r="E1346" s="20"/>
      <c r="F1346" s="20"/>
      <c r="G1346" s="20"/>
      <c r="H1346" s="20"/>
      <c r="I1346" s="20"/>
      <c r="J1346" s="20"/>
      <c r="K1346" s="20"/>
    </row>
    <row r="1347" spans="2:11" x14ac:dyDescent="0.25">
      <c r="B1347" s="20"/>
      <c r="C1347" s="20"/>
      <c r="D1347" s="20"/>
      <c r="E1347" s="20"/>
      <c r="F1347" s="20"/>
      <c r="G1347" s="20"/>
      <c r="H1347" s="20"/>
      <c r="I1347" s="20"/>
      <c r="J1347" s="20"/>
      <c r="K1347" s="20"/>
    </row>
    <row r="1348" spans="2:11" x14ac:dyDescent="0.25">
      <c r="B1348" s="20"/>
      <c r="C1348" s="20"/>
      <c r="D1348" s="20"/>
      <c r="E1348" s="20"/>
      <c r="F1348" s="20"/>
      <c r="G1348" s="20"/>
      <c r="H1348" s="20"/>
      <c r="I1348" s="20"/>
      <c r="J1348" s="20"/>
      <c r="K1348" s="20"/>
    </row>
    <row r="1349" spans="2:11" x14ac:dyDescent="0.25">
      <c r="B1349" s="20"/>
      <c r="C1349" s="20"/>
      <c r="D1349" s="20"/>
      <c r="E1349" s="20"/>
      <c r="F1349" s="20"/>
      <c r="G1349" s="20"/>
      <c r="H1349" s="20"/>
      <c r="I1349" s="20"/>
      <c r="J1349" s="20"/>
      <c r="K1349" s="20"/>
    </row>
    <row r="1350" spans="2:11" x14ac:dyDescent="0.25">
      <c r="B1350" s="20"/>
      <c r="C1350" s="20"/>
      <c r="D1350" s="20"/>
      <c r="E1350" s="20"/>
      <c r="F1350" s="20"/>
      <c r="G1350" s="20"/>
      <c r="H1350" s="20"/>
      <c r="I1350" s="20"/>
      <c r="J1350" s="20"/>
      <c r="K1350" s="20"/>
    </row>
    <row r="1351" spans="2:11" x14ac:dyDescent="0.25">
      <c r="B1351" s="20"/>
      <c r="C1351" s="20"/>
      <c r="D1351" s="20"/>
      <c r="E1351" s="20"/>
      <c r="F1351" s="20"/>
      <c r="G1351" s="20"/>
      <c r="H1351" s="20"/>
      <c r="I1351" s="20"/>
      <c r="J1351" s="20"/>
      <c r="K1351" s="20"/>
    </row>
    <row r="1352" spans="2:11" x14ac:dyDescent="0.25">
      <c r="B1352" s="20"/>
      <c r="C1352" s="20"/>
      <c r="D1352" s="20"/>
      <c r="E1352" s="20"/>
      <c r="F1352" s="20"/>
      <c r="G1352" s="20"/>
      <c r="H1352" s="20"/>
      <c r="I1352" s="20"/>
      <c r="J1352" s="20"/>
      <c r="K1352" s="20"/>
    </row>
    <row r="1353" spans="2:11" x14ac:dyDescent="0.25">
      <c r="B1353" s="20"/>
      <c r="C1353" s="20"/>
      <c r="D1353" s="20"/>
      <c r="E1353" s="20"/>
      <c r="F1353" s="20"/>
      <c r="G1353" s="20"/>
      <c r="H1353" s="20"/>
      <c r="I1353" s="20"/>
      <c r="J1353" s="20"/>
      <c r="K1353" s="20"/>
    </row>
    <row r="1354" spans="2:11" x14ac:dyDescent="0.25">
      <c r="B1354" s="20"/>
      <c r="C1354" s="20"/>
      <c r="D1354" s="20"/>
      <c r="E1354" s="20"/>
      <c r="F1354" s="20"/>
      <c r="G1354" s="20"/>
      <c r="H1354" s="20"/>
      <c r="I1354" s="20"/>
      <c r="J1354" s="20"/>
      <c r="K1354" s="20"/>
    </row>
    <row r="1355" spans="2:11" x14ac:dyDescent="0.25">
      <c r="B1355" s="20"/>
      <c r="C1355" s="20"/>
      <c r="D1355" s="20"/>
      <c r="E1355" s="20"/>
      <c r="F1355" s="20"/>
      <c r="G1355" s="20"/>
      <c r="H1355" s="20"/>
      <c r="I1355" s="20"/>
      <c r="J1355" s="20"/>
      <c r="K1355" s="20"/>
    </row>
    <row r="1356" spans="2:11" x14ac:dyDescent="0.25">
      <c r="B1356" s="20"/>
      <c r="C1356" s="20"/>
      <c r="D1356" s="20"/>
      <c r="E1356" s="20"/>
      <c r="F1356" s="20"/>
      <c r="G1356" s="20"/>
      <c r="H1356" s="20"/>
      <c r="I1356" s="20"/>
      <c r="J1356" s="20"/>
      <c r="K1356" s="20"/>
    </row>
    <row r="1357" spans="2:11" x14ac:dyDescent="0.25">
      <c r="B1357" s="20"/>
      <c r="C1357" s="20"/>
      <c r="D1357" s="20"/>
      <c r="E1357" s="20"/>
      <c r="F1357" s="20"/>
      <c r="G1357" s="20"/>
      <c r="H1357" s="20"/>
      <c r="I1357" s="20"/>
      <c r="J1357" s="20"/>
      <c r="K1357" s="20"/>
    </row>
    <row r="1358" spans="2:11" x14ac:dyDescent="0.25">
      <c r="B1358" s="20"/>
      <c r="C1358" s="20"/>
      <c r="D1358" s="20"/>
      <c r="E1358" s="20"/>
      <c r="F1358" s="20"/>
      <c r="G1358" s="20"/>
      <c r="H1358" s="20"/>
      <c r="I1358" s="20"/>
      <c r="J1358" s="20"/>
      <c r="K1358" s="20"/>
    </row>
    <row r="1359" spans="2:11" x14ac:dyDescent="0.25">
      <c r="B1359" s="20"/>
      <c r="C1359" s="20"/>
      <c r="D1359" s="20"/>
      <c r="E1359" s="20"/>
      <c r="F1359" s="20"/>
      <c r="G1359" s="20"/>
      <c r="H1359" s="20"/>
      <c r="I1359" s="20"/>
      <c r="J1359" s="20"/>
      <c r="K1359" s="20"/>
    </row>
    <row r="1360" spans="2:11" x14ac:dyDescent="0.25">
      <c r="B1360" s="20"/>
      <c r="C1360" s="20"/>
      <c r="D1360" s="20"/>
      <c r="E1360" s="20"/>
      <c r="F1360" s="20"/>
      <c r="G1360" s="20"/>
      <c r="H1360" s="20"/>
      <c r="I1360" s="20"/>
      <c r="J1360" s="20"/>
      <c r="K1360" s="20"/>
    </row>
    <row r="1361" spans="2:11" x14ac:dyDescent="0.25">
      <c r="B1361" s="20"/>
      <c r="C1361" s="20"/>
      <c r="D1361" s="20"/>
      <c r="E1361" s="20"/>
      <c r="F1361" s="20"/>
      <c r="G1361" s="20"/>
      <c r="H1361" s="20"/>
      <c r="I1361" s="20"/>
      <c r="J1361" s="20"/>
      <c r="K1361" s="20"/>
    </row>
    <row r="1362" spans="2:11" x14ac:dyDescent="0.25">
      <c r="B1362" s="20"/>
      <c r="C1362" s="20"/>
      <c r="D1362" s="20"/>
      <c r="E1362" s="20"/>
      <c r="F1362" s="20"/>
      <c r="G1362" s="20"/>
      <c r="H1362" s="20"/>
      <c r="I1362" s="20"/>
      <c r="J1362" s="20"/>
      <c r="K1362" s="20"/>
    </row>
    <row r="1363" spans="2:11" x14ac:dyDescent="0.25">
      <c r="B1363" s="20"/>
      <c r="C1363" s="20"/>
      <c r="D1363" s="20"/>
      <c r="E1363" s="20"/>
      <c r="F1363" s="20"/>
      <c r="G1363" s="20"/>
      <c r="H1363" s="20"/>
      <c r="I1363" s="20"/>
      <c r="J1363" s="20"/>
      <c r="K1363" s="20"/>
    </row>
    <row r="1364" spans="2:11" x14ac:dyDescent="0.25">
      <c r="B1364" s="20"/>
      <c r="C1364" s="20"/>
      <c r="D1364" s="20"/>
      <c r="E1364" s="20"/>
      <c r="F1364" s="20"/>
      <c r="G1364" s="20"/>
      <c r="H1364" s="20"/>
      <c r="I1364" s="20"/>
      <c r="J1364" s="20"/>
      <c r="K1364" s="20"/>
    </row>
    <row r="1365" spans="2:11" x14ac:dyDescent="0.25">
      <c r="B1365" s="20"/>
      <c r="C1365" s="20"/>
      <c r="D1365" s="20"/>
      <c r="E1365" s="20"/>
      <c r="F1365" s="20"/>
      <c r="G1365" s="20"/>
      <c r="H1365" s="20"/>
      <c r="I1365" s="20"/>
      <c r="J1365" s="20"/>
      <c r="K1365" s="20"/>
    </row>
    <row r="1366" spans="2:11" x14ac:dyDescent="0.25">
      <c r="B1366" s="20"/>
      <c r="C1366" s="20"/>
      <c r="D1366" s="20"/>
      <c r="E1366" s="20"/>
      <c r="F1366" s="20"/>
      <c r="G1366" s="20"/>
      <c r="H1366" s="20"/>
      <c r="I1366" s="20"/>
      <c r="J1366" s="20"/>
      <c r="K1366" s="20"/>
    </row>
    <row r="1367" spans="2:11" x14ac:dyDescent="0.25">
      <c r="B1367" s="20"/>
      <c r="C1367" s="20"/>
      <c r="D1367" s="20"/>
      <c r="E1367" s="20"/>
      <c r="F1367" s="20"/>
      <c r="G1367" s="20"/>
      <c r="H1367" s="20"/>
      <c r="I1367" s="20"/>
      <c r="J1367" s="20"/>
      <c r="K1367" s="20"/>
    </row>
    <row r="1368" spans="2:11" x14ac:dyDescent="0.25">
      <c r="B1368" s="20"/>
      <c r="C1368" s="20"/>
      <c r="D1368" s="20"/>
      <c r="E1368" s="20"/>
      <c r="F1368" s="20"/>
      <c r="G1368" s="20"/>
      <c r="H1368" s="20"/>
      <c r="I1368" s="20"/>
      <c r="J1368" s="20"/>
      <c r="K1368" s="20"/>
    </row>
    <row r="1369" spans="2:11" x14ac:dyDescent="0.25">
      <c r="B1369" s="20"/>
      <c r="C1369" s="20"/>
      <c r="D1369" s="20"/>
      <c r="E1369" s="20"/>
      <c r="F1369" s="20"/>
      <c r="G1369" s="20"/>
      <c r="H1369" s="20"/>
      <c r="I1369" s="20"/>
      <c r="J1369" s="20"/>
      <c r="K1369" s="20"/>
    </row>
    <row r="1370" spans="2:11" x14ac:dyDescent="0.25">
      <c r="B1370" s="20"/>
      <c r="C1370" s="20"/>
      <c r="D1370" s="20"/>
      <c r="E1370" s="20"/>
      <c r="F1370" s="20"/>
      <c r="G1370" s="20"/>
      <c r="H1370" s="20"/>
      <c r="I1370" s="20"/>
      <c r="J1370" s="20"/>
      <c r="K1370" s="20"/>
    </row>
    <row r="1371" spans="2:11" x14ac:dyDescent="0.25">
      <c r="B1371" s="20"/>
      <c r="C1371" s="20"/>
      <c r="D1371" s="20"/>
      <c r="E1371" s="20"/>
      <c r="F1371" s="20"/>
      <c r="G1371" s="20"/>
      <c r="H1371" s="20"/>
      <c r="I1371" s="20"/>
      <c r="J1371" s="20"/>
      <c r="K1371" s="20"/>
    </row>
    <row r="1372" spans="2:11" x14ac:dyDescent="0.25">
      <c r="B1372" s="20"/>
      <c r="C1372" s="20"/>
      <c r="D1372" s="20"/>
      <c r="E1372" s="20"/>
      <c r="F1372" s="20"/>
      <c r="G1372" s="20"/>
      <c r="H1372" s="20"/>
      <c r="I1372" s="20"/>
      <c r="J1372" s="20"/>
      <c r="K1372" s="20"/>
    </row>
    <row r="1373" spans="2:11" x14ac:dyDescent="0.25">
      <c r="B1373" s="20"/>
      <c r="C1373" s="20"/>
      <c r="D1373" s="20"/>
      <c r="E1373" s="20"/>
      <c r="F1373" s="20"/>
      <c r="G1373" s="20"/>
      <c r="H1373" s="20"/>
      <c r="I1373" s="20"/>
      <c r="J1373" s="20"/>
      <c r="K1373" s="20"/>
    </row>
    <row r="1374" spans="2:11" x14ac:dyDescent="0.25">
      <c r="B1374" s="20"/>
      <c r="C1374" s="20"/>
      <c r="D1374" s="20"/>
      <c r="E1374" s="20"/>
      <c r="F1374" s="20"/>
      <c r="G1374" s="20"/>
      <c r="H1374" s="20"/>
      <c r="I1374" s="20"/>
      <c r="J1374" s="20"/>
      <c r="K1374" s="20"/>
    </row>
    <row r="1375" spans="2:11" x14ac:dyDescent="0.25">
      <c r="B1375" s="20"/>
      <c r="C1375" s="20"/>
      <c r="D1375" s="20"/>
      <c r="E1375" s="20"/>
      <c r="F1375" s="20"/>
      <c r="G1375" s="20"/>
      <c r="H1375" s="20"/>
      <c r="I1375" s="20"/>
      <c r="J1375" s="20"/>
      <c r="K1375" s="20"/>
    </row>
    <row r="1376" spans="2:11" x14ac:dyDescent="0.25">
      <c r="B1376" s="20"/>
      <c r="C1376" s="20"/>
      <c r="D1376" s="20"/>
      <c r="E1376" s="20"/>
      <c r="F1376" s="20"/>
      <c r="G1376" s="20"/>
      <c r="H1376" s="20"/>
      <c r="I1376" s="20"/>
      <c r="J1376" s="20"/>
      <c r="K1376" s="20"/>
    </row>
    <row r="1377" spans="2:11" x14ac:dyDescent="0.25">
      <c r="B1377" s="20"/>
      <c r="C1377" s="20"/>
      <c r="D1377" s="20"/>
      <c r="E1377" s="20"/>
      <c r="F1377" s="20"/>
      <c r="G1377" s="20"/>
      <c r="H1377" s="20"/>
      <c r="I1377" s="20"/>
      <c r="J1377" s="20"/>
      <c r="K1377" s="20"/>
    </row>
    <row r="1378" spans="2:11" x14ac:dyDescent="0.25">
      <c r="B1378" s="20"/>
      <c r="C1378" s="20"/>
      <c r="D1378" s="20"/>
      <c r="E1378" s="20"/>
      <c r="F1378" s="20"/>
      <c r="G1378" s="20"/>
      <c r="H1378" s="20"/>
      <c r="I1378" s="20"/>
      <c r="J1378" s="20"/>
      <c r="K1378" s="20"/>
    </row>
    <row r="1379" spans="2:11" x14ac:dyDescent="0.25">
      <c r="B1379" s="20"/>
      <c r="C1379" s="20"/>
      <c r="D1379" s="20"/>
      <c r="E1379" s="20"/>
      <c r="F1379" s="20"/>
      <c r="G1379" s="20"/>
      <c r="H1379" s="20"/>
      <c r="I1379" s="20"/>
      <c r="J1379" s="20"/>
      <c r="K1379" s="20"/>
    </row>
    <row r="1380" spans="2:11" x14ac:dyDescent="0.25">
      <c r="B1380" s="20"/>
      <c r="C1380" s="20"/>
      <c r="D1380" s="20"/>
      <c r="E1380" s="20"/>
      <c r="F1380" s="20"/>
      <c r="G1380" s="20"/>
      <c r="H1380" s="20"/>
      <c r="I1380" s="20"/>
      <c r="J1380" s="20"/>
      <c r="K1380" s="20"/>
    </row>
    <row r="1381" spans="2:11" x14ac:dyDescent="0.25">
      <c r="B1381" s="20"/>
      <c r="C1381" s="20"/>
      <c r="D1381" s="20"/>
      <c r="E1381" s="20"/>
      <c r="F1381" s="20"/>
      <c r="G1381" s="20"/>
      <c r="H1381" s="20"/>
      <c r="I1381" s="20"/>
      <c r="J1381" s="20"/>
      <c r="K1381" s="20"/>
    </row>
    <row r="1382" spans="2:11" x14ac:dyDescent="0.25">
      <c r="B1382" s="20"/>
      <c r="C1382" s="20"/>
      <c r="D1382" s="20"/>
      <c r="E1382" s="20"/>
      <c r="F1382" s="20"/>
      <c r="G1382" s="20"/>
      <c r="H1382" s="20"/>
      <c r="I1382" s="20"/>
      <c r="J1382" s="20"/>
      <c r="K1382" s="20"/>
    </row>
    <row r="1383" spans="2:11" x14ac:dyDescent="0.25">
      <c r="B1383" s="20"/>
      <c r="C1383" s="20"/>
      <c r="D1383" s="20"/>
      <c r="E1383" s="20"/>
      <c r="F1383" s="20"/>
      <c r="G1383" s="20"/>
      <c r="H1383" s="20"/>
      <c r="I1383" s="20"/>
      <c r="J1383" s="20"/>
      <c r="K1383" s="20"/>
    </row>
    <row r="1384" spans="2:11" x14ac:dyDescent="0.25">
      <c r="B1384" s="20"/>
      <c r="C1384" s="20"/>
      <c r="D1384" s="20"/>
      <c r="E1384" s="20"/>
      <c r="F1384" s="20"/>
      <c r="G1384" s="20"/>
      <c r="H1384" s="20"/>
      <c r="I1384" s="20"/>
      <c r="J1384" s="20"/>
      <c r="K1384" s="20"/>
    </row>
    <row r="1385" spans="2:11" x14ac:dyDescent="0.25">
      <c r="B1385" s="20"/>
      <c r="C1385" s="20"/>
      <c r="D1385" s="20"/>
      <c r="E1385" s="20"/>
      <c r="F1385" s="20"/>
      <c r="G1385" s="20"/>
      <c r="H1385" s="20"/>
      <c r="I1385" s="20"/>
      <c r="J1385" s="20"/>
      <c r="K1385" s="20"/>
    </row>
    <row r="1386" spans="2:11" x14ac:dyDescent="0.25">
      <c r="B1386" s="20"/>
      <c r="C1386" s="20"/>
      <c r="D1386" s="20"/>
      <c r="E1386" s="20"/>
      <c r="F1386" s="20"/>
      <c r="G1386" s="20"/>
      <c r="H1386" s="20"/>
      <c r="I1386" s="20"/>
      <c r="J1386" s="20"/>
      <c r="K1386" s="20"/>
    </row>
    <row r="1387" spans="2:11" x14ac:dyDescent="0.25">
      <c r="B1387" s="20"/>
      <c r="C1387" s="20"/>
      <c r="D1387" s="20"/>
      <c r="E1387" s="20"/>
      <c r="F1387" s="20"/>
      <c r="G1387" s="20"/>
      <c r="H1387" s="20"/>
      <c r="I1387" s="20"/>
      <c r="J1387" s="20"/>
      <c r="K1387" s="20"/>
    </row>
    <row r="1388" spans="2:11" x14ac:dyDescent="0.25">
      <c r="B1388" s="20"/>
      <c r="C1388" s="20"/>
      <c r="D1388" s="20"/>
      <c r="E1388" s="20"/>
      <c r="F1388" s="20"/>
      <c r="G1388" s="20"/>
      <c r="H1388" s="20"/>
      <c r="I1388" s="20"/>
      <c r="J1388" s="20"/>
      <c r="K1388" s="20"/>
    </row>
    <row r="1389" spans="2:11" x14ac:dyDescent="0.25">
      <c r="B1389" s="20"/>
      <c r="C1389" s="20"/>
      <c r="D1389" s="20"/>
      <c r="E1389" s="20"/>
      <c r="F1389" s="20"/>
      <c r="G1389" s="20"/>
      <c r="H1389" s="20"/>
      <c r="I1389" s="20"/>
      <c r="J1389" s="20"/>
      <c r="K1389" s="20"/>
    </row>
    <row r="1390" spans="2:11" x14ac:dyDescent="0.25">
      <c r="B1390" s="20"/>
      <c r="C1390" s="20"/>
      <c r="D1390" s="20"/>
      <c r="E1390" s="20"/>
      <c r="F1390" s="20"/>
      <c r="G1390" s="20"/>
      <c r="H1390" s="20"/>
      <c r="I1390" s="20"/>
      <c r="J1390" s="20"/>
      <c r="K1390" s="20"/>
    </row>
    <row r="1391" spans="2:11" x14ac:dyDescent="0.25">
      <c r="B1391" s="20"/>
      <c r="C1391" s="20"/>
      <c r="D1391" s="20"/>
      <c r="E1391" s="20"/>
      <c r="F1391" s="20"/>
      <c r="G1391" s="20"/>
      <c r="H1391" s="20"/>
      <c r="I1391" s="20"/>
      <c r="J1391" s="20"/>
      <c r="K1391" s="20"/>
    </row>
    <row r="1392" spans="2:11" x14ac:dyDescent="0.25">
      <c r="B1392" s="20"/>
      <c r="C1392" s="20"/>
      <c r="D1392" s="20"/>
      <c r="E1392" s="20"/>
      <c r="F1392" s="20"/>
      <c r="G1392" s="20"/>
      <c r="H1392" s="20"/>
      <c r="I1392" s="20"/>
      <c r="J1392" s="20"/>
      <c r="K1392" s="20"/>
    </row>
    <row r="1393" spans="2:11" x14ac:dyDescent="0.25">
      <c r="B1393" s="20"/>
      <c r="C1393" s="20"/>
      <c r="D1393" s="20"/>
      <c r="E1393" s="20"/>
      <c r="F1393" s="20"/>
      <c r="G1393" s="20"/>
      <c r="H1393" s="20"/>
      <c r="I1393" s="20"/>
      <c r="J1393" s="20"/>
      <c r="K1393" s="20"/>
    </row>
    <row r="1394" spans="2:11" x14ac:dyDescent="0.25">
      <c r="B1394" s="20"/>
      <c r="C1394" s="20"/>
      <c r="D1394" s="20"/>
      <c r="E1394" s="20"/>
      <c r="F1394" s="20"/>
      <c r="G1394" s="20"/>
      <c r="H1394" s="20"/>
      <c r="I1394" s="20"/>
      <c r="J1394" s="20"/>
      <c r="K1394" s="20"/>
    </row>
    <row r="1395" spans="2:11" x14ac:dyDescent="0.25">
      <c r="B1395" s="20"/>
      <c r="C1395" s="20"/>
      <c r="D1395" s="20"/>
      <c r="E1395" s="20"/>
      <c r="F1395" s="20"/>
      <c r="G1395" s="20"/>
      <c r="H1395" s="20"/>
      <c r="I1395" s="20"/>
      <c r="J1395" s="20"/>
      <c r="K1395" s="20"/>
    </row>
    <row r="1396" spans="2:11" x14ac:dyDescent="0.25">
      <c r="B1396" s="20"/>
      <c r="C1396" s="20"/>
      <c r="D1396" s="20"/>
      <c r="E1396" s="20"/>
      <c r="F1396" s="20"/>
      <c r="G1396" s="20"/>
      <c r="H1396" s="20"/>
      <c r="I1396" s="20"/>
      <c r="J1396" s="20"/>
      <c r="K1396" s="20"/>
    </row>
    <row r="1397" spans="2:11" x14ac:dyDescent="0.25">
      <c r="B1397" s="20"/>
      <c r="C1397" s="20"/>
      <c r="D1397" s="20"/>
      <c r="E1397" s="20"/>
      <c r="F1397" s="20"/>
      <c r="G1397" s="20"/>
      <c r="H1397" s="20"/>
      <c r="I1397" s="20"/>
      <c r="J1397" s="20"/>
      <c r="K1397" s="20"/>
    </row>
    <row r="1398" spans="2:11" x14ac:dyDescent="0.25">
      <c r="B1398" s="20"/>
      <c r="C1398" s="20"/>
      <c r="D1398" s="20"/>
      <c r="E1398" s="20"/>
      <c r="F1398" s="20"/>
      <c r="G1398" s="20"/>
      <c r="H1398" s="20"/>
      <c r="I1398" s="20"/>
      <c r="J1398" s="20"/>
      <c r="K1398" s="20"/>
    </row>
    <row r="1399" spans="2:11" x14ac:dyDescent="0.25">
      <c r="B1399" s="20"/>
      <c r="C1399" s="20"/>
      <c r="D1399" s="20"/>
      <c r="E1399" s="20"/>
      <c r="F1399" s="20"/>
      <c r="G1399" s="20"/>
      <c r="H1399" s="20"/>
      <c r="I1399" s="20"/>
      <c r="J1399" s="20"/>
      <c r="K1399" s="20"/>
    </row>
    <row r="1400" spans="2:11" x14ac:dyDescent="0.25">
      <c r="B1400" s="20"/>
      <c r="C1400" s="20"/>
      <c r="D1400" s="20"/>
      <c r="E1400" s="20"/>
      <c r="F1400" s="20"/>
      <c r="G1400" s="20"/>
      <c r="H1400" s="20"/>
      <c r="I1400" s="20"/>
      <c r="J1400" s="20"/>
      <c r="K1400" s="20"/>
    </row>
    <row r="1401" spans="2:11" x14ac:dyDescent="0.25">
      <c r="B1401" s="20"/>
      <c r="C1401" s="20"/>
      <c r="D1401" s="20"/>
      <c r="E1401" s="20"/>
      <c r="F1401" s="20"/>
      <c r="G1401" s="20"/>
      <c r="H1401" s="20"/>
      <c r="I1401" s="20"/>
      <c r="J1401" s="20"/>
      <c r="K1401" s="20"/>
    </row>
    <row r="1402" spans="2:11" x14ac:dyDescent="0.25">
      <c r="B1402" s="20"/>
      <c r="C1402" s="20"/>
      <c r="D1402" s="20"/>
      <c r="E1402" s="20"/>
      <c r="F1402" s="20"/>
      <c r="G1402" s="20"/>
      <c r="H1402" s="20"/>
      <c r="I1402" s="20"/>
      <c r="J1402" s="20"/>
      <c r="K1402" s="20"/>
    </row>
    <row r="1403" spans="2:11" x14ac:dyDescent="0.25">
      <c r="B1403" s="20"/>
      <c r="C1403" s="20"/>
      <c r="D1403" s="20"/>
      <c r="E1403" s="20"/>
      <c r="F1403" s="20"/>
      <c r="G1403" s="20"/>
      <c r="H1403" s="20"/>
      <c r="I1403" s="20"/>
      <c r="J1403" s="20"/>
      <c r="K1403" s="20"/>
    </row>
    <row r="1404" spans="2:11" x14ac:dyDescent="0.25">
      <c r="B1404" s="20"/>
      <c r="C1404" s="20"/>
      <c r="D1404" s="20"/>
      <c r="E1404" s="20"/>
      <c r="F1404" s="20"/>
      <c r="G1404" s="20"/>
      <c r="H1404" s="20"/>
      <c r="I1404" s="20"/>
      <c r="J1404" s="20"/>
      <c r="K1404" s="20"/>
    </row>
    <row r="1405" spans="2:11" x14ac:dyDescent="0.25">
      <c r="B1405" s="20"/>
      <c r="C1405" s="20"/>
      <c r="D1405" s="20"/>
      <c r="E1405" s="20"/>
      <c r="F1405" s="20"/>
      <c r="G1405" s="20"/>
      <c r="H1405" s="20"/>
      <c r="I1405" s="20"/>
      <c r="J1405" s="20"/>
      <c r="K1405" s="20"/>
    </row>
    <row r="1406" spans="2:11" x14ac:dyDescent="0.25">
      <c r="B1406" s="20"/>
      <c r="C1406" s="20"/>
      <c r="D1406" s="20"/>
      <c r="E1406" s="20"/>
      <c r="F1406" s="20"/>
      <c r="G1406" s="20"/>
      <c r="H1406" s="20"/>
      <c r="I1406" s="20"/>
      <c r="J1406" s="20"/>
      <c r="K1406" s="20"/>
    </row>
    <row r="1407" spans="2:11" x14ac:dyDescent="0.25">
      <c r="B1407" s="20"/>
      <c r="C1407" s="20"/>
      <c r="D1407" s="20"/>
      <c r="E1407" s="20"/>
      <c r="F1407" s="20"/>
      <c r="G1407" s="20"/>
      <c r="H1407" s="20"/>
      <c r="I1407" s="20"/>
      <c r="J1407" s="20"/>
      <c r="K1407" s="20"/>
    </row>
    <row r="1408" spans="2:11" x14ac:dyDescent="0.25">
      <c r="B1408" s="20"/>
      <c r="C1408" s="20"/>
      <c r="D1408" s="20"/>
      <c r="E1408" s="20"/>
      <c r="F1408" s="20"/>
      <c r="G1408" s="20"/>
      <c r="H1408" s="20"/>
      <c r="I1408" s="20"/>
      <c r="J1408" s="20"/>
      <c r="K1408" s="20"/>
    </row>
    <row r="1409" spans="2:11" x14ac:dyDescent="0.25">
      <c r="B1409" s="20"/>
      <c r="C1409" s="20"/>
      <c r="D1409" s="20"/>
      <c r="E1409" s="20"/>
      <c r="F1409" s="20"/>
      <c r="G1409" s="20"/>
      <c r="H1409" s="20"/>
      <c r="I1409" s="20"/>
      <c r="J1409" s="20"/>
      <c r="K1409" s="20"/>
    </row>
    <row r="1410" spans="2:11" x14ac:dyDescent="0.25">
      <c r="B1410" s="20"/>
      <c r="C1410" s="20"/>
      <c r="D1410" s="20"/>
      <c r="E1410" s="20"/>
      <c r="F1410" s="20"/>
      <c r="G1410" s="20"/>
      <c r="H1410" s="20"/>
      <c r="I1410" s="20"/>
      <c r="J1410" s="20"/>
      <c r="K1410" s="20"/>
    </row>
    <row r="1411" spans="2:11" x14ac:dyDescent="0.25">
      <c r="B1411" s="20"/>
      <c r="C1411" s="20"/>
      <c r="D1411" s="20"/>
      <c r="E1411" s="20"/>
      <c r="F1411" s="20"/>
      <c r="G1411" s="20"/>
      <c r="H1411" s="20"/>
      <c r="I1411" s="20"/>
      <c r="J1411" s="20"/>
      <c r="K1411" s="20"/>
    </row>
    <row r="1412" spans="2:11" x14ac:dyDescent="0.25">
      <c r="B1412" s="20"/>
      <c r="C1412" s="20"/>
      <c r="D1412" s="20"/>
      <c r="E1412" s="20"/>
      <c r="F1412" s="20"/>
      <c r="G1412" s="20"/>
      <c r="H1412" s="20"/>
      <c r="I1412" s="20"/>
      <c r="J1412" s="20"/>
      <c r="K1412" s="20"/>
    </row>
    <row r="1413" spans="2:11" x14ac:dyDescent="0.25">
      <c r="B1413" s="20"/>
      <c r="C1413" s="20"/>
      <c r="D1413" s="20"/>
      <c r="E1413" s="20"/>
      <c r="F1413" s="20"/>
      <c r="G1413" s="20"/>
      <c r="H1413" s="20"/>
      <c r="I1413" s="20"/>
      <c r="J1413" s="20"/>
      <c r="K1413" s="20"/>
    </row>
    <row r="1414" spans="2:11" x14ac:dyDescent="0.25">
      <c r="B1414" s="20"/>
      <c r="C1414" s="20"/>
      <c r="D1414" s="20"/>
      <c r="E1414" s="20"/>
      <c r="F1414" s="20"/>
      <c r="G1414" s="20"/>
      <c r="H1414" s="20"/>
      <c r="I1414" s="20"/>
      <c r="J1414" s="20"/>
      <c r="K1414" s="20"/>
    </row>
    <row r="1415" spans="2:11" x14ac:dyDescent="0.25">
      <c r="B1415" s="20"/>
      <c r="C1415" s="20"/>
      <c r="D1415" s="20"/>
      <c r="E1415" s="20"/>
      <c r="F1415" s="20"/>
      <c r="G1415" s="20"/>
      <c r="H1415" s="20"/>
      <c r="I1415" s="20"/>
      <c r="J1415" s="20"/>
      <c r="K1415" s="20"/>
    </row>
    <row r="1416" spans="2:11" x14ac:dyDescent="0.25">
      <c r="B1416" s="20"/>
      <c r="C1416" s="20"/>
      <c r="D1416" s="20"/>
      <c r="E1416" s="20"/>
      <c r="F1416" s="20"/>
      <c r="G1416" s="20"/>
      <c r="H1416" s="20"/>
      <c r="I1416" s="20"/>
      <c r="J1416" s="20"/>
      <c r="K1416" s="20"/>
    </row>
    <row r="1417" spans="2:11" x14ac:dyDescent="0.25">
      <c r="B1417" s="20"/>
      <c r="C1417" s="20"/>
      <c r="D1417" s="20"/>
      <c r="E1417" s="20"/>
      <c r="F1417" s="20"/>
      <c r="G1417" s="20"/>
      <c r="H1417" s="20"/>
      <c r="I1417" s="20"/>
      <c r="J1417" s="20"/>
      <c r="K1417" s="20"/>
    </row>
    <row r="1418" spans="2:11" x14ac:dyDescent="0.25">
      <c r="B1418" s="20"/>
      <c r="C1418" s="20"/>
      <c r="D1418" s="20"/>
      <c r="E1418" s="20"/>
      <c r="F1418" s="20"/>
      <c r="G1418" s="20"/>
      <c r="H1418" s="20"/>
      <c r="I1418" s="20"/>
      <c r="J1418" s="20"/>
      <c r="K1418" s="20"/>
    </row>
    <row r="1419" spans="2:11" x14ac:dyDescent="0.25">
      <c r="B1419" s="20"/>
      <c r="C1419" s="20"/>
      <c r="D1419" s="20"/>
      <c r="E1419" s="20"/>
      <c r="F1419" s="20"/>
      <c r="G1419" s="20"/>
      <c r="H1419" s="20"/>
      <c r="I1419" s="20"/>
      <c r="J1419" s="20"/>
      <c r="K1419" s="20"/>
    </row>
    <row r="1420" spans="2:11" x14ac:dyDescent="0.25">
      <c r="B1420" s="20"/>
      <c r="C1420" s="20"/>
      <c r="D1420" s="20"/>
      <c r="E1420" s="20"/>
      <c r="F1420" s="20"/>
      <c r="G1420" s="20"/>
      <c r="H1420" s="20"/>
      <c r="I1420" s="20"/>
      <c r="J1420" s="20"/>
      <c r="K1420" s="20"/>
    </row>
    <row r="1421" spans="2:11" x14ac:dyDescent="0.25">
      <c r="B1421" s="20"/>
      <c r="C1421" s="20"/>
      <c r="D1421" s="20"/>
      <c r="E1421" s="20"/>
      <c r="F1421" s="20"/>
      <c r="G1421" s="20"/>
      <c r="H1421" s="20"/>
      <c r="I1421" s="20"/>
      <c r="J1421" s="20"/>
      <c r="K1421" s="20"/>
    </row>
    <row r="1422" spans="2:11" x14ac:dyDescent="0.25">
      <c r="B1422" s="20"/>
      <c r="C1422" s="20"/>
      <c r="D1422" s="20"/>
      <c r="E1422" s="20"/>
      <c r="F1422" s="20"/>
      <c r="G1422" s="20"/>
      <c r="H1422" s="20"/>
      <c r="I1422" s="20"/>
      <c r="J1422" s="20"/>
      <c r="K1422" s="20"/>
    </row>
    <row r="1423" spans="2:11" x14ac:dyDescent="0.25">
      <c r="B1423" s="20"/>
      <c r="C1423" s="20"/>
      <c r="D1423" s="20"/>
      <c r="E1423" s="20"/>
      <c r="F1423" s="20"/>
      <c r="G1423" s="20"/>
      <c r="H1423" s="20"/>
      <c r="I1423" s="20"/>
      <c r="J1423" s="20"/>
      <c r="K1423" s="20"/>
    </row>
    <row r="1424" spans="2:11" x14ac:dyDescent="0.25">
      <c r="B1424" s="20"/>
      <c r="C1424" s="20"/>
      <c r="D1424" s="20"/>
      <c r="E1424" s="20"/>
      <c r="F1424" s="20"/>
      <c r="G1424" s="20"/>
      <c r="H1424" s="20"/>
      <c r="I1424" s="20"/>
      <c r="J1424" s="20"/>
      <c r="K1424" s="20"/>
    </row>
    <row r="1425" spans="2:11" x14ac:dyDescent="0.25">
      <c r="B1425" s="20"/>
      <c r="C1425" s="20"/>
      <c r="D1425" s="20"/>
      <c r="E1425" s="20"/>
      <c r="F1425" s="20"/>
      <c r="G1425" s="20"/>
      <c r="H1425" s="20"/>
      <c r="I1425" s="20"/>
      <c r="J1425" s="20"/>
      <c r="K1425" s="20"/>
    </row>
    <row r="1426" spans="2:11" x14ac:dyDescent="0.25">
      <c r="B1426" s="20"/>
      <c r="C1426" s="20"/>
      <c r="D1426" s="20"/>
      <c r="E1426" s="20"/>
      <c r="F1426" s="20"/>
      <c r="G1426" s="20"/>
      <c r="H1426" s="20"/>
      <c r="I1426" s="20"/>
      <c r="J1426" s="20"/>
      <c r="K1426" s="20"/>
    </row>
    <row r="1427" spans="2:11" x14ac:dyDescent="0.25">
      <c r="B1427" s="20"/>
      <c r="C1427" s="20"/>
      <c r="D1427" s="20"/>
      <c r="E1427" s="20"/>
      <c r="F1427" s="20"/>
      <c r="G1427" s="20"/>
      <c r="H1427" s="20"/>
      <c r="I1427" s="20"/>
      <c r="J1427" s="20"/>
      <c r="K1427" s="20"/>
    </row>
    <row r="1428" spans="2:11" x14ac:dyDescent="0.25">
      <c r="B1428" s="20"/>
      <c r="C1428" s="20"/>
      <c r="D1428" s="20"/>
      <c r="E1428" s="20"/>
      <c r="F1428" s="20"/>
      <c r="G1428" s="20"/>
      <c r="H1428" s="20"/>
      <c r="I1428" s="20"/>
      <c r="J1428" s="20"/>
      <c r="K1428" s="20"/>
    </row>
    <row r="1429" spans="2:11" x14ac:dyDescent="0.25">
      <c r="B1429" s="20"/>
      <c r="C1429" s="20"/>
      <c r="D1429" s="20"/>
      <c r="E1429" s="20"/>
      <c r="F1429" s="20"/>
      <c r="G1429" s="20"/>
      <c r="H1429" s="20"/>
      <c r="I1429" s="20"/>
      <c r="J1429" s="20"/>
      <c r="K1429" s="20"/>
    </row>
    <row r="1430" spans="2:11" x14ac:dyDescent="0.25">
      <c r="B1430" s="20"/>
      <c r="C1430" s="20"/>
      <c r="D1430" s="20"/>
      <c r="E1430" s="20"/>
      <c r="F1430" s="20"/>
      <c r="G1430" s="20"/>
      <c r="H1430" s="20"/>
      <c r="I1430" s="20"/>
      <c r="J1430" s="20"/>
      <c r="K1430" s="20"/>
    </row>
    <row r="1431" spans="2:11" x14ac:dyDescent="0.25">
      <c r="B1431" s="20"/>
      <c r="C1431" s="20"/>
      <c r="D1431" s="20"/>
      <c r="E1431" s="20"/>
      <c r="F1431" s="20"/>
      <c r="G1431" s="20"/>
      <c r="H1431" s="20"/>
      <c r="I1431" s="20"/>
      <c r="J1431" s="20"/>
      <c r="K1431" s="20"/>
    </row>
    <row r="1432" spans="2:11" x14ac:dyDescent="0.25">
      <c r="B1432" s="20"/>
      <c r="C1432" s="20"/>
      <c r="D1432" s="20"/>
      <c r="E1432" s="20"/>
      <c r="F1432" s="20"/>
      <c r="G1432" s="20"/>
      <c r="H1432" s="20"/>
      <c r="I1432" s="20"/>
      <c r="J1432" s="20"/>
      <c r="K1432" s="20"/>
    </row>
    <row r="1433" spans="2:11" x14ac:dyDescent="0.25">
      <c r="B1433" s="20"/>
      <c r="C1433" s="20"/>
      <c r="D1433" s="20"/>
      <c r="E1433" s="20"/>
      <c r="F1433" s="20"/>
      <c r="G1433" s="20"/>
      <c r="H1433" s="20"/>
      <c r="I1433" s="20"/>
      <c r="J1433" s="20"/>
      <c r="K1433" s="20"/>
    </row>
    <row r="1434" spans="2:11" x14ac:dyDescent="0.25">
      <c r="B1434" s="20"/>
      <c r="C1434" s="20"/>
      <c r="D1434" s="20"/>
      <c r="E1434" s="20"/>
      <c r="F1434" s="20"/>
      <c r="G1434" s="20"/>
      <c r="H1434" s="20"/>
      <c r="I1434" s="20"/>
      <c r="J1434" s="20"/>
      <c r="K1434" s="20"/>
    </row>
    <row r="1435" spans="2:11" x14ac:dyDescent="0.25">
      <c r="B1435" s="20"/>
      <c r="C1435" s="20"/>
      <c r="D1435" s="20"/>
      <c r="E1435" s="20"/>
      <c r="F1435" s="20"/>
      <c r="G1435" s="20"/>
      <c r="H1435" s="20"/>
      <c r="I1435" s="20"/>
      <c r="J1435" s="20"/>
      <c r="K1435" s="20"/>
    </row>
    <row r="1436" spans="2:11" x14ac:dyDescent="0.25">
      <c r="B1436" s="20"/>
      <c r="C1436" s="20"/>
      <c r="D1436" s="20"/>
      <c r="E1436" s="20"/>
      <c r="F1436" s="20"/>
      <c r="G1436" s="20"/>
      <c r="H1436" s="20"/>
      <c r="I1436" s="20"/>
      <c r="J1436" s="20"/>
      <c r="K1436" s="20"/>
    </row>
    <row r="1437" spans="2:11" x14ac:dyDescent="0.25">
      <c r="B1437" s="20"/>
      <c r="C1437" s="20"/>
      <c r="D1437" s="20"/>
      <c r="E1437" s="20"/>
      <c r="F1437" s="20"/>
      <c r="G1437" s="20"/>
      <c r="H1437" s="20"/>
      <c r="I1437" s="20"/>
      <c r="J1437" s="20"/>
      <c r="K1437" s="20"/>
    </row>
    <row r="1438" spans="2:11" x14ac:dyDescent="0.25">
      <c r="B1438" s="20"/>
      <c r="C1438" s="20"/>
      <c r="D1438" s="20"/>
      <c r="E1438" s="20"/>
      <c r="F1438" s="20"/>
      <c r="G1438" s="20"/>
      <c r="H1438" s="20"/>
      <c r="I1438" s="20"/>
      <c r="J1438" s="20"/>
      <c r="K1438" s="20"/>
    </row>
    <row r="1439" spans="2:11" x14ac:dyDescent="0.25">
      <c r="B1439" s="20"/>
      <c r="C1439" s="20"/>
      <c r="D1439" s="20"/>
      <c r="E1439" s="20"/>
      <c r="F1439" s="20"/>
      <c r="G1439" s="20"/>
      <c r="H1439" s="20"/>
      <c r="I1439" s="20"/>
      <c r="J1439" s="20"/>
      <c r="K1439" s="20"/>
    </row>
    <row r="1440" spans="2:11" x14ac:dyDescent="0.25">
      <c r="B1440" s="20"/>
      <c r="C1440" s="20"/>
      <c r="D1440" s="20"/>
      <c r="E1440" s="20"/>
      <c r="F1440" s="20"/>
      <c r="G1440" s="20"/>
      <c r="H1440" s="20"/>
      <c r="I1440" s="20"/>
      <c r="J1440" s="20"/>
      <c r="K1440" s="20"/>
    </row>
    <row r="1441" spans="2:11" x14ac:dyDescent="0.25">
      <c r="B1441" s="20"/>
      <c r="C1441" s="20"/>
      <c r="D1441" s="20"/>
      <c r="E1441" s="20"/>
      <c r="F1441" s="20"/>
      <c r="G1441" s="20"/>
      <c r="H1441" s="20"/>
      <c r="I1441" s="20"/>
      <c r="J1441" s="20"/>
      <c r="K1441" s="20"/>
    </row>
    <row r="1442" spans="2:11" x14ac:dyDescent="0.25">
      <c r="B1442" s="20"/>
      <c r="C1442" s="20"/>
      <c r="D1442" s="20"/>
      <c r="E1442" s="20"/>
      <c r="F1442" s="20"/>
      <c r="G1442" s="20"/>
      <c r="H1442" s="20"/>
      <c r="I1442" s="20"/>
      <c r="J1442" s="20"/>
      <c r="K1442" s="20"/>
    </row>
    <row r="1443" spans="2:11" x14ac:dyDescent="0.25">
      <c r="B1443" s="20"/>
      <c r="C1443" s="20"/>
      <c r="D1443" s="20"/>
      <c r="E1443" s="20"/>
      <c r="F1443" s="20"/>
      <c r="G1443" s="20"/>
      <c r="H1443" s="20"/>
      <c r="I1443" s="20"/>
      <c r="J1443" s="20"/>
      <c r="K1443" s="20"/>
    </row>
    <row r="1444" spans="2:11" x14ac:dyDescent="0.25">
      <c r="B1444" s="20"/>
      <c r="C1444" s="20"/>
      <c r="D1444" s="20"/>
      <c r="E1444" s="20"/>
      <c r="F1444" s="20"/>
      <c r="G1444" s="20"/>
      <c r="H1444" s="20"/>
      <c r="I1444" s="20"/>
      <c r="J1444" s="20"/>
      <c r="K1444" s="20"/>
    </row>
    <row r="1445" spans="2:11" x14ac:dyDescent="0.25">
      <c r="B1445" s="20"/>
      <c r="C1445" s="20"/>
      <c r="D1445" s="20"/>
      <c r="E1445" s="20"/>
      <c r="F1445" s="20"/>
      <c r="G1445" s="20"/>
      <c r="H1445" s="20"/>
      <c r="I1445" s="20"/>
      <c r="J1445" s="20"/>
      <c r="K1445" s="20"/>
    </row>
    <row r="1446" spans="2:11" x14ac:dyDescent="0.25">
      <c r="B1446" s="20"/>
      <c r="C1446" s="20"/>
      <c r="D1446" s="20"/>
      <c r="E1446" s="20"/>
      <c r="F1446" s="20"/>
      <c r="G1446" s="20"/>
      <c r="H1446" s="20"/>
      <c r="I1446" s="20"/>
      <c r="J1446" s="20"/>
      <c r="K1446" s="20"/>
    </row>
    <row r="1447" spans="2:11" x14ac:dyDescent="0.25">
      <c r="B1447" s="20"/>
      <c r="C1447" s="20"/>
      <c r="D1447" s="20"/>
      <c r="E1447" s="20"/>
      <c r="F1447" s="20"/>
      <c r="G1447" s="20"/>
      <c r="H1447" s="20"/>
      <c r="I1447" s="20"/>
      <c r="J1447" s="20"/>
      <c r="K1447" s="20"/>
    </row>
    <row r="1448" spans="2:11" x14ac:dyDescent="0.25">
      <c r="B1448" s="20"/>
      <c r="C1448" s="20"/>
      <c r="D1448" s="20"/>
      <c r="E1448" s="20"/>
      <c r="F1448" s="20"/>
      <c r="G1448" s="20"/>
      <c r="H1448" s="20"/>
      <c r="I1448" s="20"/>
      <c r="J1448" s="20"/>
      <c r="K1448" s="20"/>
    </row>
    <row r="1449" spans="2:11" x14ac:dyDescent="0.25">
      <c r="B1449" s="20"/>
      <c r="C1449" s="20"/>
      <c r="D1449" s="20"/>
      <c r="E1449" s="20"/>
      <c r="F1449" s="20"/>
      <c r="G1449" s="20"/>
      <c r="H1449" s="20"/>
      <c r="I1449" s="20"/>
      <c r="J1449" s="20"/>
      <c r="K1449" s="20"/>
    </row>
    <row r="1450" spans="2:11" x14ac:dyDescent="0.25">
      <c r="B1450" s="20"/>
      <c r="C1450" s="20"/>
      <c r="D1450" s="20"/>
      <c r="E1450" s="20"/>
      <c r="F1450" s="20"/>
      <c r="G1450" s="20"/>
      <c r="H1450" s="20"/>
      <c r="I1450" s="20"/>
      <c r="J1450" s="20"/>
      <c r="K1450" s="20"/>
    </row>
    <row r="1451" spans="2:11" x14ac:dyDescent="0.25">
      <c r="B1451" s="20"/>
      <c r="C1451" s="20"/>
      <c r="D1451" s="20"/>
      <c r="E1451" s="20"/>
      <c r="F1451" s="20"/>
      <c r="G1451" s="20"/>
      <c r="H1451" s="20"/>
      <c r="I1451" s="20"/>
      <c r="J1451" s="20"/>
      <c r="K1451" s="20"/>
    </row>
    <row r="1452" spans="2:11" x14ac:dyDescent="0.25">
      <c r="B1452" s="20"/>
      <c r="C1452" s="20"/>
      <c r="D1452" s="20"/>
      <c r="E1452" s="20"/>
      <c r="F1452" s="20"/>
      <c r="G1452" s="20"/>
      <c r="H1452" s="20"/>
      <c r="I1452" s="20"/>
      <c r="J1452" s="20"/>
      <c r="K1452" s="20"/>
    </row>
    <row r="1453" spans="2:11" x14ac:dyDescent="0.25">
      <c r="B1453" s="20"/>
      <c r="C1453" s="20"/>
      <c r="D1453" s="20"/>
      <c r="E1453" s="20"/>
      <c r="F1453" s="20"/>
      <c r="G1453" s="20"/>
      <c r="H1453" s="20"/>
      <c r="I1453" s="20"/>
      <c r="J1453" s="20"/>
      <c r="K1453" s="20"/>
    </row>
    <row r="1454" spans="2:11" x14ac:dyDescent="0.25">
      <c r="B1454" s="20"/>
      <c r="C1454" s="20"/>
      <c r="D1454" s="20"/>
      <c r="E1454" s="20"/>
      <c r="F1454" s="20"/>
      <c r="G1454" s="20"/>
      <c r="H1454" s="20"/>
      <c r="I1454" s="20"/>
      <c r="J1454" s="20"/>
      <c r="K1454" s="20"/>
    </row>
    <row r="1455" spans="2:11" x14ac:dyDescent="0.25">
      <c r="B1455" s="20"/>
      <c r="C1455" s="20"/>
      <c r="D1455" s="20"/>
      <c r="E1455" s="20"/>
      <c r="F1455" s="20"/>
      <c r="G1455" s="20"/>
      <c r="H1455" s="20"/>
      <c r="I1455" s="20"/>
      <c r="J1455" s="20"/>
      <c r="K1455" s="20"/>
    </row>
    <row r="1456" spans="2:11" x14ac:dyDescent="0.25">
      <c r="B1456" s="20"/>
      <c r="C1456" s="20"/>
      <c r="D1456" s="20"/>
      <c r="E1456" s="20"/>
      <c r="F1456" s="20"/>
      <c r="G1456" s="20"/>
      <c r="H1456" s="20"/>
      <c r="I1456" s="20"/>
      <c r="J1456" s="20"/>
      <c r="K1456" s="20"/>
    </row>
    <row r="1457" spans="2:11" x14ac:dyDescent="0.25">
      <c r="B1457" s="20"/>
      <c r="C1457" s="20"/>
      <c r="D1457" s="20"/>
      <c r="E1457" s="20"/>
      <c r="F1457" s="20"/>
      <c r="G1457" s="20"/>
      <c r="H1457" s="20"/>
      <c r="I1457" s="20"/>
      <c r="J1457" s="20"/>
      <c r="K1457" s="20"/>
    </row>
    <row r="1458" spans="2:11" x14ac:dyDescent="0.25">
      <c r="B1458" s="20"/>
      <c r="C1458" s="20"/>
      <c r="D1458" s="20"/>
      <c r="E1458" s="20"/>
      <c r="F1458" s="20"/>
      <c r="G1458" s="20"/>
      <c r="H1458" s="20"/>
      <c r="I1458" s="20"/>
      <c r="J1458" s="20"/>
      <c r="K1458" s="20"/>
    </row>
    <row r="1459" spans="2:11" x14ac:dyDescent="0.25">
      <c r="B1459" s="20"/>
      <c r="C1459" s="20"/>
      <c r="D1459" s="20"/>
      <c r="E1459" s="20"/>
      <c r="F1459" s="20"/>
      <c r="G1459" s="20"/>
      <c r="H1459" s="20"/>
      <c r="I1459" s="20"/>
      <c r="J1459" s="20"/>
      <c r="K1459" s="20"/>
    </row>
    <row r="1460" spans="2:11" x14ac:dyDescent="0.25">
      <c r="B1460" s="20"/>
      <c r="C1460" s="20"/>
      <c r="D1460" s="20"/>
      <c r="E1460" s="20"/>
      <c r="F1460" s="20"/>
      <c r="G1460" s="20"/>
      <c r="H1460" s="20"/>
      <c r="I1460" s="20"/>
      <c r="J1460" s="20"/>
      <c r="K1460" s="20"/>
    </row>
    <row r="1461" spans="2:11" x14ac:dyDescent="0.25">
      <c r="B1461" s="20"/>
      <c r="C1461" s="20"/>
      <c r="D1461" s="20"/>
      <c r="E1461" s="20"/>
      <c r="F1461" s="20"/>
      <c r="G1461" s="20"/>
      <c r="H1461" s="20"/>
      <c r="I1461" s="20"/>
      <c r="J1461" s="20"/>
      <c r="K1461" s="20"/>
    </row>
    <row r="1462" spans="2:11" x14ac:dyDescent="0.25">
      <c r="B1462" s="20"/>
      <c r="C1462" s="20"/>
      <c r="D1462" s="20"/>
      <c r="E1462" s="20"/>
      <c r="F1462" s="20"/>
      <c r="G1462" s="20"/>
      <c r="H1462" s="20"/>
      <c r="I1462" s="20"/>
      <c r="J1462" s="20"/>
      <c r="K1462" s="20"/>
    </row>
    <row r="1463" spans="2:11" x14ac:dyDescent="0.25">
      <c r="B1463" s="20"/>
      <c r="C1463" s="20"/>
      <c r="D1463" s="20"/>
      <c r="E1463" s="20"/>
      <c r="F1463" s="20"/>
      <c r="G1463" s="20"/>
      <c r="H1463" s="20"/>
      <c r="I1463" s="20"/>
      <c r="J1463" s="20"/>
      <c r="K1463" s="20"/>
    </row>
    <row r="1464" spans="2:11" x14ac:dyDescent="0.25">
      <c r="B1464" s="20"/>
      <c r="C1464" s="20"/>
      <c r="D1464" s="20"/>
      <c r="E1464" s="20"/>
      <c r="F1464" s="20"/>
      <c r="G1464" s="20"/>
      <c r="H1464" s="20"/>
      <c r="I1464" s="20"/>
      <c r="J1464" s="20"/>
      <c r="K1464" s="20"/>
    </row>
    <row r="1465" spans="2:11" x14ac:dyDescent="0.25">
      <c r="B1465" s="20"/>
      <c r="C1465" s="20"/>
      <c r="D1465" s="20"/>
      <c r="E1465" s="20"/>
      <c r="F1465" s="20"/>
      <c r="G1465" s="20"/>
      <c r="H1465" s="20"/>
      <c r="I1465" s="20"/>
      <c r="J1465" s="20"/>
      <c r="K1465" s="20"/>
    </row>
    <row r="1466" spans="2:11" x14ac:dyDescent="0.25">
      <c r="B1466" s="20"/>
      <c r="C1466" s="20"/>
      <c r="D1466" s="20"/>
      <c r="E1466" s="20"/>
      <c r="F1466" s="20"/>
      <c r="G1466" s="20"/>
      <c r="H1466" s="20"/>
      <c r="I1466" s="20"/>
      <c r="J1466" s="20"/>
      <c r="K1466" s="20"/>
    </row>
    <row r="1467" spans="2:11" x14ac:dyDescent="0.25">
      <c r="B1467" s="20"/>
      <c r="C1467" s="20"/>
      <c r="D1467" s="20"/>
      <c r="E1467" s="20"/>
      <c r="F1467" s="20"/>
      <c r="G1467" s="20"/>
      <c r="H1467" s="20"/>
      <c r="I1467" s="20"/>
      <c r="J1467" s="20"/>
      <c r="K1467" s="20"/>
    </row>
    <row r="1468" spans="2:11" x14ac:dyDescent="0.25">
      <c r="B1468" s="20"/>
      <c r="C1468" s="20"/>
      <c r="D1468" s="20"/>
      <c r="E1468" s="20"/>
      <c r="F1468" s="20"/>
      <c r="G1468" s="20"/>
      <c r="H1468" s="20"/>
      <c r="I1468" s="20"/>
      <c r="J1468" s="20"/>
      <c r="K1468" s="20"/>
    </row>
    <row r="1469" spans="2:11" x14ac:dyDescent="0.25">
      <c r="B1469" s="20"/>
      <c r="C1469" s="20"/>
      <c r="D1469" s="20"/>
      <c r="E1469" s="20"/>
      <c r="F1469" s="20"/>
      <c r="G1469" s="20"/>
      <c r="H1469" s="20"/>
      <c r="I1469" s="20"/>
      <c r="J1469" s="20"/>
      <c r="K1469" s="20"/>
    </row>
  </sheetData>
  <pageMargins left="0.35" right="0.25" top="0.7" bottom="0.18" header="0.5" footer="0.5"/>
  <pageSetup scale="88" fitToHeight="3" orientation="portrait" r:id="rId1"/>
  <headerFooter alignWithMargins="0">
    <oddHeader>&amp;LNovember 2012 Forecast</oddHeader>
    <oddFooter>&amp;C&amp;Z&amp;F&amp;A&amp;R &amp;P</oddFooter>
  </headerFooter>
  <rowBreaks count="3" manualBreakCount="3">
    <brk id="144" max="9" man="1"/>
    <brk id="192" max="9" man="1"/>
    <brk id="240" max="9" man="1"/>
  </rowBreaks>
  <drawing r:id="rId2"/>
  <legacyDrawing r:id="rId3"/>
  <picture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9"/>
  <sheetViews>
    <sheetView showGridLines="0" view="pageBreakPreview" zoomScale="80" zoomScaleNormal="80" zoomScaleSheetLayoutView="80" workbookViewId="0">
      <selection activeCell="A2" sqref="A1:A2"/>
    </sheetView>
  </sheetViews>
  <sheetFormatPr defaultColWidth="9.109375" defaultRowHeight="12" x14ac:dyDescent="0.2"/>
  <cols>
    <col min="1" max="1" width="11.109375" style="80" customWidth="1"/>
    <col min="2" max="2" width="58.6640625" style="80" bestFit="1" customWidth="1"/>
    <col min="3" max="3" width="16.88671875" style="80" customWidth="1"/>
    <col min="4" max="4" width="16.5546875" style="80" bestFit="1" customWidth="1"/>
    <col min="5" max="5" width="16.5546875" style="80" customWidth="1"/>
    <col min="6" max="6" width="16.5546875" style="80" bestFit="1" customWidth="1"/>
    <col min="7" max="7" width="12.109375" style="80" bestFit="1" customWidth="1"/>
    <col min="8" max="8" width="9.109375" style="80" customWidth="1"/>
    <col min="9" max="9" width="11.21875" style="80" customWidth="1"/>
    <col min="10" max="10" width="22.88671875" style="80" bestFit="1" customWidth="1"/>
    <col min="11" max="16384" width="9.109375" style="80"/>
  </cols>
  <sheetData>
    <row r="1" spans="1:10" ht="13.2" x14ac:dyDescent="0.25">
      <c r="A1" s="278" t="s">
        <v>267</v>
      </c>
    </row>
    <row r="2" spans="1:10" ht="13.8" thickBot="1" x14ac:dyDescent="0.3">
      <c r="A2" s="279" t="s">
        <v>262</v>
      </c>
    </row>
    <row r="3" spans="1:10" ht="13.2" x14ac:dyDescent="0.25">
      <c r="A3" s="81"/>
      <c r="B3" s="82"/>
      <c r="C3" s="150" t="s">
        <v>252</v>
      </c>
      <c r="D3" s="81"/>
      <c r="E3" s="81"/>
      <c r="F3" s="81"/>
      <c r="G3" s="81"/>
      <c r="H3" s="81"/>
    </row>
    <row r="4" spans="1:10" ht="13.2" x14ac:dyDescent="0.25">
      <c r="A4" s="81"/>
      <c r="B4" s="81"/>
      <c r="C4" s="84" t="s">
        <v>78</v>
      </c>
      <c r="D4" s="81"/>
      <c r="E4" s="81"/>
      <c r="F4" s="81"/>
      <c r="G4" s="85"/>
      <c r="H4" s="81"/>
    </row>
    <row r="5" spans="1:10" ht="13.2" x14ac:dyDescent="0.25">
      <c r="A5" s="81"/>
      <c r="B5" s="81"/>
      <c r="C5" s="84" t="s">
        <v>79</v>
      </c>
      <c r="D5" s="81"/>
      <c r="E5" s="81"/>
      <c r="F5" s="81"/>
      <c r="G5" s="81"/>
      <c r="H5" s="81"/>
    </row>
    <row r="6" spans="1:10" ht="13.2" x14ac:dyDescent="0.25">
      <c r="A6" s="81"/>
      <c r="B6" s="81"/>
      <c r="C6" s="83" t="s">
        <v>166</v>
      </c>
      <c r="D6" s="81"/>
      <c r="E6" s="81"/>
      <c r="F6" s="85"/>
      <c r="G6" s="81"/>
      <c r="H6" s="81"/>
    </row>
    <row r="7" spans="1:10" ht="13.2" x14ac:dyDescent="0.25">
      <c r="A7" s="81"/>
      <c r="B7" s="81"/>
      <c r="C7" s="81"/>
      <c r="D7" s="81"/>
      <c r="E7" s="81"/>
      <c r="F7" s="81"/>
      <c r="G7" s="81"/>
      <c r="H7" s="81"/>
    </row>
    <row r="8" spans="1:10" ht="13.2" x14ac:dyDescent="0.25">
      <c r="A8" s="86"/>
      <c r="B8" s="86"/>
      <c r="C8" s="84" t="s">
        <v>80</v>
      </c>
      <c r="D8" s="84" t="s">
        <v>81</v>
      </c>
      <c r="E8" s="84" t="s">
        <v>82</v>
      </c>
      <c r="F8" s="84" t="s">
        <v>83</v>
      </c>
      <c r="G8" s="84" t="s">
        <v>84</v>
      </c>
      <c r="H8" s="84"/>
      <c r="J8" s="88" t="s">
        <v>250</v>
      </c>
    </row>
    <row r="9" spans="1:10" ht="13.2" x14ac:dyDescent="0.25">
      <c r="A9" s="86"/>
      <c r="B9" s="86"/>
      <c r="C9" s="87" t="s">
        <v>85</v>
      </c>
      <c r="D9" s="87" t="s">
        <v>85</v>
      </c>
      <c r="E9" s="88" t="s">
        <v>86</v>
      </c>
      <c r="F9" s="87" t="s">
        <v>85</v>
      </c>
      <c r="G9" s="87" t="s">
        <v>85</v>
      </c>
      <c r="H9" s="89"/>
    </row>
    <row r="10" spans="1:10" ht="13.2" x14ac:dyDescent="0.25">
      <c r="A10" s="86"/>
      <c r="B10" s="86"/>
      <c r="C10" s="86"/>
      <c r="D10" s="86"/>
      <c r="E10" s="86"/>
      <c r="F10" s="86"/>
      <c r="G10" s="84" t="s">
        <v>87</v>
      </c>
      <c r="H10" s="89"/>
    </row>
    <row r="11" spans="1:10" ht="13.2" x14ac:dyDescent="0.25">
      <c r="A11" s="84" t="s">
        <v>88</v>
      </c>
      <c r="B11" s="86"/>
      <c r="C11" s="84" t="s">
        <v>89</v>
      </c>
      <c r="D11" s="84" t="s">
        <v>90</v>
      </c>
      <c r="E11" s="84" t="s">
        <v>90</v>
      </c>
      <c r="F11" s="84" t="s">
        <v>91</v>
      </c>
      <c r="G11" s="84" t="s">
        <v>90</v>
      </c>
      <c r="H11" s="89"/>
    </row>
    <row r="12" spans="1:10" ht="13.2" x14ac:dyDescent="0.25">
      <c r="A12" s="84" t="s">
        <v>92</v>
      </c>
      <c r="B12" s="86"/>
      <c r="C12" s="84" t="s">
        <v>93</v>
      </c>
      <c r="D12" s="84" t="s">
        <v>94</v>
      </c>
      <c r="E12" s="84" t="s">
        <v>95</v>
      </c>
      <c r="F12" s="84" t="s">
        <v>96</v>
      </c>
      <c r="G12" s="84" t="s">
        <v>94</v>
      </c>
      <c r="H12" s="89"/>
    </row>
    <row r="13" spans="1:10" ht="13.2" x14ac:dyDescent="0.25">
      <c r="A13" s="87" t="s">
        <v>85</v>
      </c>
      <c r="B13" s="87" t="s">
        <v>85</v>
      </c>
      <c r="C13" s="87" t="s">
        <v>85</v>
      </c>
      <c r="D13" s="87" t="s">
        <v>85</v>
      </c>
      <c r="E13" s="87" t="s">
        <v>85</v>
      </c>
      <c r="F13" s="87" t="s">
        <v>85</v>
      </c>
      <c r="G13" s="87" t="s">
        <v>85</v>
      </c>
      <c r="H13" s="89"/>
    </row>
    <row r="14" spans="1:10" ht="13.2" x14ac:dyDescent="0.25">
      <c r="A14" s="90">
        <v>1</v>
      </c>
      <c r="B14" s="91" t="s">
        <v>97</v>
      </c>
      <c r="C14" s="232">
        <f>+C63</f>
        <v>126985912.69152738</v>
      </c>
      <c r="D14" s="92"/>
      <c r="E14" s="81"/>
      <c r="F14" s="93"/>
      <c r="G14" s="81"/>
      <c r="H14" s="89"/>
    </row>
    <row r="15" spans="1:10" ht="13.8" thickBot="1" x14ac:dyDescent="0.3">
      <c r="A15" s="90">
        <v>2</v>
      </c>
      <c r="B15" s="81"/>
      <c r="C15" s="94"/>
      <c r="D15" s="92"/>
      <c r="E15" s="81"/>
      <c r="F15" s="93"/>
      <c r="G15" s="81"/>
      <c r="H15" s="81"/>
    </row>
    <row r="16" spans="1:10" ht="13.8" thickBot="1" x14ac:dyDescent="0.3">
      <c r="A16" s="90">
        <v>3</v>
      </c>
      <c r="B16" s="151" t="s">
        <v>98</v>
      </c>
      <c r="C16" s="233">
        <f>-C14*D16</f>
        <v>-234835.54857217704</v>
      </c>
      <c r="D16" s="152">
        <f>+'2014 Loss Exp Factors - Energy'!$D$6</f>
        <v>1.8493039392695209E-3</v>
      </c>
      <c r="E16" s="234">
        <f>C14/(C14+C16)</f>
        <v>1.0018527302005278</v>
      </c>
      <c r="F16" s="97"/>
      <c r="G16" s="81"/>
      <c r="H16" s="81" t="s">
        <v>167</v>
      </c>
      <c r="J16" s="165">
        <f>-C16</f>
        <v>234835.54857217704</v>
      </c>
    </row>
    <row r="17" spans="1:10" ht="13.2" x14ac:dyDescent="0.25">
      <c r="A17" s="90">
        <v>4</v>
      </c>
      <c r="B17" s="81"/>
      <c r="C17" s="94"/>
      <c r="D17" s="92"/>
      <c r="E17" s="98"/>
      <c r="F17" s="97"/>
      <c r="G17" s="81"/>
      <c r="H17" s="81"/>
    </row>
    <row r="18" spans="1:10" ht="13.2" x14ac:dyDescent="0.25">
      <c r="A18" s="90">
        <v>5</v>
      </c>
      <c r="B18" s="95" t="s">
        <v>99</v>
      </c>
      <c r="C18" s="235">
        <f>+C14+C16</f>
        <v>126751077.1429552</v>
      </c>
      <c r="D18" s="92"/>
      <c r="E18" s="98"/>
      <c r="F18" s="97"/>
      <c r="G18" s="81"/>
      <c r="H18" s="81"/>
    </row>
    <row r="19" spans="1:10" ht="13.8" thickBot="1" x14ac:dyDescent="0.3">
      <c r="A19" s="90">
        <v>6</v>
      </c>
      <c r="B19" s="81"/>
      <c r="C19" s="94"/>
      <c r="D19" s="92"/>
      <c r="E19" s="98"/>
      <c r="F19" s="97"/>
      <c r="G19" s="81"/>
      <c r="H19" s="81"/>
    </row>
    <row r="20" spans="1:10" ht="13.8" thickBot="1" x14ac:dyDescent="0.3">
      <c r="A20" s="90">
        <v>7</v>
      </c>
      <c r="B20" s="153" t="s">
        <v>100</v>
      </c>
      <c r="C20" s="233">
        <f>-C18*D20</f>
        <v>-2040649.6275638591</v>
      </c>
      <c r="D20" s="152">
        <f>+'2014 Loss Exp Factors - Energy'!$D$14</f>
        <v>1.6099663005327589E-2</v>
      </c>
      <c r="E20" s="98"/>
      <c r="F20" s="98"/>
      <c r="G20" s="81"/>
      <c r="H20" s="81" t="s">
        <v>167</v>
      </c>
      <c r="J20" s="165">
        <f>-C20</f>
        <v>2040649.6275638591</v>
      </c>
    </row>
    <row r="21" spans="1:10" ht="13.2" x14ac:dyDescent="0.25">
      <c r="A21" s="90">
        <v>8</v>
      </c>
      <c r="B21" s="81"/>
      <c r="C21" s="81"/>
      <c r="D21" s="81"/>
      <c r="E21" s="98"/>
      <c r="F21" s="98"/>
      <c r="G21" s="81"/>
      <c r="H21" s="81"/>
    </row>
    <row r="22" spans="1:10" ht="13.2" x14ac:dyDescent="0.25">
      <c r="A22" s="90">
        <v>9</v>
      </c>
      <c r="B22" s="99" t="s">
        <v>101</v>
      </c>
      <c r="C22" s="236">
        <f>-C58-C59-C60</f>
        <v>151224</v>
      </c>
      <c r="D22" s="81"/>
      <c r="E22" s="98"/>
      <c r="F22" s="98"/>
      <c r="G22" s="81"/>
      <c r="H22" s="81"/>
    </row>
    <row r="23" spans="1:10" ht="13.2" x14ac:dyDescent="0.25">
      <c r="A23" s="90">
        <v>10</v>
      </c>
      <c r="B23" s="81"/>
      <c r="C23" s="81"/>
      <c r="D23" s="81"/>
      <c r="E23" s="98"/>
      <c r="F23" s="98"/>
      <c r="G23" s="81"/>
      <c r="H23" s="81"/>
    </row>
    <row r="24" spans="1:10" ht="13.2" x14ac:dyDescent="0.25">
      <c r="A24" s="90">
        <v>11</v>
      </c>
      <c r="B24" s="116" t="s">
        <v>102</v>
      </c>
      <c r="C24" s="235">
        <f>+C20+C22</f>
        <v>-1889425.6275638591</v>
      </c>
      <c r="D24" s="101">
        <f>(C24*-1)/C18</f>
        <v>1.4906584386915193E-2</v>
      </c>
      <c r="E24" s="234">
        <f>C18/C26</f>
        <v>1.0151321531041175</v>
      </c>
      <c r="F24" s="97"/>
      <c r="G24" s="81"/>
      <c r="H24" s="81"/>
    </row>
    <row r="25" spans="1:10" ht="13.2" x14ac:dyDescent="0.25">
      <c r="A25" s="90">
        <v>12</v>
      </c>
      <c r="B25" s="81"/>
      <c r="C25" s="94"/>
      <c r="D25" s="92"/>
      <c r="E25" s="98"/>
      <c r="F25" s="97"/>
      <c r="G25" s="81"/>
      <c r="H25" s="81"/>
    </row>
    <row r="26" spans="1:10" ht="13.2" x14ac:dyDescent="0.25">
      <c r="A26" s="90">
        <v>13</v>
      </c>
      <c r="B26" s="95" t="s">
        <v>103</v>
      </c>
      <c r="C26" s="235">
        <f>+C18+C24</f>
        <v>124861651.51539133</v>
      </c>
      <c r="D26" s="92"/>
      <c r="E26" s="98"/>
      <c r="F26" s="97"/>
      <c r="G26" s="81"/>
      <c r="H26" s="81"/>
    </row>
    <row r="27" spans="1:10" ht="13.8" thickBot="1" x14ac:dyDescent="0.3">
      <c r="A27" s="90">
        <v>14</v>
      </c>
      <c r="B27" s="81"/>
      <c r="C27" s="94"/>
      <c r="D27" s="92"/>
      <c r="E27" s="98"/>
      <c r="F27" s="97"/>
      <c r="G27" s="81"/>
      <c r="H27" s="81"/>
    </row>
    <row r="28" spans="1:10" ht="13.8" thickBot="1" x14ac:dyDescent="0.3">
      <c r="A28" s="90">
        <v>15</v>
      </c>
      <c r="B28" s="102" t="s">
        <v>104</v>
      </c>
      <c r="C28" s="237">
        <f>-D47-D48</f>
        <v>-8272524.8688242212</v>
      </c>
      <c r="D28" s="103"/>
      <c r="E28" s="104"/>
      <c r="F28" s="238">
        <f>E16*E24</f>
        <v>1.0170129191017003</v>
      </c>
      <c r="G28" s="239">
        <f>(F28-1)/F28</f>
        <v>1.6728321520957056E-2</v>
      </c>
      <c r="H28" s="105"/>
      <c r="J28" s="106"/>
    </row>
    <row r="29" spans="1:10" ht="13.2" x14ac:dyDescent="0.25">
      <c r="A29" s="90">
        <v>16</v>
      </c>
      <c r="B29" s="81"/>
      <c r="C29" s="94"/>
      <c r="D29" s="92"/>
      <c r="E29" s="98"/>
      <c r="F29" s="97"/>
      <c r="G29" s="81"/>
      <c r="H29" s="81"/>
    </row>
    <row r="30" spans="1:10" ht="13.2" x14ac:dyDescent="0.25">
      <c r="A30" s="90">
        <v>17</v>
      </c>
      <c r="B30" s="91" t="s">
        <v>105</v>
      </c>
      <c r="C30" s="96">
        <f>-C61</f>
        <v>-7361153</v>
      </c>
      <c r="D30" s="81"/>
      <c r="E30" s="98"/>
      <c r="F30" s="98"/>
      <c r="G30" s="81"/>
      <c r="H30" s="81"/>
    </row>
    <row r="31" spans="1:10" ht="13.2" x14ac:dyDescent="0.25">
      <c r="A31" s="90">
        <v>18</v>
      </c>
      <c r="B31" s="81"/>
      <c r="C31" s="81"/>
      <c r="D31" s="81"/>
      <c r="E31" s="98"/>
      <c r="F31" s="98"/>
      <c r="G31" s="81"/>
      <c r="H31" s="81"/>
    </row>
    <row r="32" spans="1:10" ht="13.2" x14ac:dyDescent="0.25">
      <c r="A32" s="90">
        <v>19</v>
      </c>
      <c r="B32" s="99" t="s">
        <v>106</v>
      </c>
      <c r="C32" s="100">
        <f>-C22</f>
        <v>-151224</v>
      </c>
      <c r="D32" s="89"/>
      <c r="E32" s="89"/>
      <c r="F32" s="89"/>
      <c r="G32" s="89"/>
      <c r="H32" s="89"/>
    </row>
    <row r="33" spans="1:10" ht="13.2" x14ac:dyDescent="0.25">
      <c r="A33" s="90">
        <v>20</v>
      </c>
      <c r="B33" s="89"/>
      <c r="C33" s="89"/>
      <c r="D33" s="89"/>
      <c r="E33" s="89"/>
      <c r="F33" s="89"/>
      <c r="G33" s="89"/>
      <c r="H33" s="89"/>
    </row>
    <row r="34" spans="1:10" ht="13.2" x14ac:dyDescent="0.25">
      <c r="A34" s="90">
        <v>21</v>
      </c>
      <c r="B34" s="95" t="s">
        <v>107</v>
      </c>
      <c r="C34" s="240">
        <f>+C26+C28+C30+C32</f>
        <v>109076749.64656711</v>
      </c>
      <c r="D34" s="92"/>
      <c r="E34" s="98"/>
      <c r="F34" s="97"/>
      <c r="G34" s="81"/>
      <c r="H34" s="81"/>
    </row>
    <row r="35" spans="1:10" ht="13.8" thickBot="1" x14ac:dyDescent="0.3">
      <c r="A35" s="90">
        <v>22</v>
      </c>
      <c r="B35" s="81"/>
      <c r="C35" s="94"/>
      <c r="D35" s="92"/>
      <c r="E35" s="98"/>
      <c r="F35" s="97"/>
      <c r="G35" s="81"/>
      <c r="H35" s="81"/>
    </row>
    <row r="36" spans="1:10" ht="13.8" thickBot="1" x14ac:dyDescent="0.3">
      <c r="A36" s="90">
        <v>23</v>
      </c>
      <c r="B36" s="151" t="s">
        <v>108</v>
      </c>
      <c r="C36" s="241">
        <f>-C34*D36</f>
        <v>-460540.35320763814</v>
      </c>
      <c r="D36" s="152">
        <f>+'2014 Loss Exp Factors - Energy'!$D$26</f>
        <v>4.222167920293657E-3</v>
      </c>
      <c r="E36" s="234">
        <f>C34/C38</f>
        <v>1.0042400702087086</v>
      </c>
      <c r="F36" s="97"/>
      <c r="G36" s="81"/>
      <c r="H36" s="81" t="s">
        <v>167</v>
      </c>
      <c r="J36" s="165">
        <f>-C36</f>
        <v>460540.35320763814</v>
      </c>
    </row>
    <row r="37" spans="1:10" ht="13.2" x14ac:dyDescent="0.25">
      <c r="A37" s="90">
        <v>24</v>
      </c>
      <c r="B37" s="81"/>
      <c r="C37" s="94"/>
      <c r="D37" s="92"/>
      <c r="E37" s="98"/>
      <c r="F37" s="97"/>
      <c r="G37" s="81"/>
      <c r="H37" s="81"/>
    </row>
    <row r="38" spans="1:10" ht="13.2" x14ac:dyDescent="0.25">
      <c r="A38" s="90">
        <v>25</v>
      </c>
      <c r="B38" s="95" t="s">
        <v>109</v>
      </c>
      <c r="C38" s="235">
        <f>+C34+C36</f>
        <v>108616209.29335947</v>
      </c>
      <c r="D38" s="92"/>
      <c r="E38" s="98"/>
      <c r="F38" s="97"/>
      <c r="G38" s="81"/>
      <c r="H38" s="81"/>
    </row>
    <row r="39" spans="1:10" ht="13.2" x14ac:dyDescent="0.25">
      <c r="A39" s="90">
        <v>26</v>
      </c>
      <c r="B39" s="81"/>
      <c r="C39" s="94"/>
      <c r="D39" s="92"/>
      <c r="E39" s="98"/>
      <c r="F39" s="97"/>
      <c r="G39" s="81"/>
      <c r="H39" s="81"/>
    </row>
    <row r="40" spans="1:10" ht="13.2" x14ac:dyDescent="0.25">
      <c r="A40" s="108"/>
      <c r="B40" s="81"/>
      <c r="C40" s="94"/>
      <c r="D40" s="81"/>
      <c r="E40" s="81"/>
      <c r="F40" s="81"/>
      <c r="G40" s="81"/>
      <c r="H40" s="81"/>
    </row>
    <row r="41" spans="1:10" ht="13.2" x14ac:dyDescent="0.25">
      <c r="A41" s="109" t="s">
        <v>121</v>
      </c>
      <c r="B41" s="89"/>
      <c r="C41" s="81"/>
      <c r="D41" s="81"/>
      <c r="E41" s="81"/>
      <c r="F41" s="81"/>
      <c r="G41" s="81"/>
      <c r="H41" s="81"/>
    </row>
    <row r="42" spans="1:10" ht="13.2" x14ac:dyDescent="0.25">
      <c r="A42" s="110" t="s">
        <v>122</v>
      </c>
      <c r="B42" s="89"/>
      <c r="C42" s="108"/>
      <c r="D42" s="81"/>
      <c r="E42" s="81"/>
      <c r="F42" s="107"/>
      <c r="G42" s="81"/>
      <c r="H42" s="81"/>
    </row>
    <row r="45" spans="1:10" ht="13.2" x14ac:dyDescent="0.25">
      <c r="A45" s="108"/>
      <c r="B45" s="81"/>
      <c r="C45" s="81"/>
      <c r="D45" s="81"/>
      <c r="E45" s="81"/>
      <c r="F45" s="81"/>
    </row>
    <row r="46" spans="1:10" ht="13.8" thickBot="1" x14ac:dyDescent="0.3">
      <c r="A46" s="108"/>
      <c r="B46" s="112" t="s">
        <v>124</v>
      </c>
      <c r="C46" s="94"/>
      <c r="D46" s="81"/>
      <c r="E46" s="81"/>
      <c r="F46" s="81"/>
    </row>
    <row r="47" spans="1:10" ht="13.8" thickBot="1" x14ac:dyDescent="0.3">
      <c r="A47" s="108"/>
      <c r="B47" s="113" t="s">
        <v>125</v>
      </c>
      <c r="C47" s="114"/>
      <c r="D47" s="242">
        <f>+'Line Loss-KWH Anlys-Deli RC2016'!$G$92/1000</f>
        <v>1736882.2298471502</v>
      </c>
      <c r="E47" s="154" t="s">
        <v>257</v>
      </c>
      <c r="F47" s="111"/>
      <c r="J47" s="165">
        <f>+D47</f>
        <v>1736882.2298471502</v>
      </c>
    </row>
    <row r="48" spans="1:10" ht="13.8" thickBot="1" x14ac:dyDescent="0.3">
      <c r="A48" s="108"/>
      <c r="B48" s="155" t="s">
        <v>128</v>
      </c>
      <c r="C48" s="156"/>
      <c r="D48" s="242">
        <f>+Summary_Delivered_Sales!$O$116/1000</f>
        <v>6535642.6389770713</v>
      </c>
      <c r="E48" s="154" t="s">
        <v>260</v>
      </c>
      <c r="F48" s="111"/>
      <c r="J48" s="165">
        <f>+D48</f>
        <v>6535642.6389770713</v>
      </c>
    </row>
    <row r="49" spans="1:12" ht="13.8" thickBot="1" x14ac:dyDescent="0.3">
      <c r="A49" s="108"/>
      <c r="B49" s="157"/>
      <c r="C49" s="158" t="s">
        <v>104</v>
      </c>
      <c r="D49" s="159">
        <f>SUM(D47:D48)</f>
        <v>8272524.8688242212</v>
      </c>
      <c r="E49" s="81"/>
      <c r="F49" s="111"/>
      <c r="J49" s="159">
        <f>SUM(J47:J48)</f>
        <v>8272524.8688242212</v>
      </c>
    </row>
    <row r="50" spans="1:12" ht="13.2" x14ac:dyDescent="0.25">
      <c r="A50" s="108"/>
      <c r="B50" s="157"/>
      <c r="C50" s="115"/>
      <c r="D50" s="160"/>
      <c r="E50" s="81"/>
      <c r="F50" s="111"/>
    </row>
    <row r="51" spans="1:12" ht="13.2" x14ac:dyDescent="0.25">
      <c r="A51" s="81"/>
      <c r="B51" s="81"/>
      <c r="C51" s="81"/>
      <c r="D51" s="81"/>
      <c r="E51" s="81"/>
      <c r="F51" s="81"/>
      <c r="G51" s="81"/>
      <c r="L51" s="161"/>
    </row>
    <row r="52" spans="1:12" ht="13.2" x14ac:dyDescent="0.25">
      <c r="A52" s="117" t="s">
        <v>130</v>
      </c>
      <c r="B52" s="81"/>
      <c r="C52" s="81"/>
      <c r="D52" s="81"/>
      <c r="E52" s="81"/>
      <c r="F52" s="81"/>
      <c r="G52" s="81"/>
    </row>
    <row r="53" spans="1:12" ht="13.2" x14ac:dyDescent="0.25">
      <c r="A53" s="118" t="s">
        <v>131</v>
      </c>
      <c r="B53" s="119"/>
      <c r="C53" s="243">
        <f>+'NEW NEL,SALES,Unbilled ST'!$C$175</f>
        <v>119624759.69152738</v>
      </c>
      <c r="D53" s="154" t="s">
        <v>163</v>
      </c>
      <c r="E53" s="81"/>
      <c r="F53" s="81"/>
      <c r="G53" s="81"/>
      <c r="J53" s="165">
        <f>+C53</f>
        <v>119624759.69152738</v>
      </c>
    </row>
    <row r="54" spans="1:12" ht="13.2" x14ac:dyDescent="0.25">
      <c r="A54" s="118"/>
      <c r="B54" s="119"/>
      <c r="C54" s="120"/>
      <c r="D54" s="154"/>
      <c r="E54" s="81"/>
      <c r="F54" s="81"/>
      <c r="G54" s="81"/>
    </row>
    <row r="55" spans="1:12" ht="13.2" x14ac:dyDescent="0.25">
      <c r="A55" s="121" t="s">
        <v>132</v>
      </c>
      <c r="B55" s="119"/>
      <c r="C55" s="243">
        <f>+'Data Summary'!$C$23</f>
        <v>2282100</v>
      </c>
      <c r="D55" s="154" t="s">
        <v>164</v>
      </c>
      <c r="E55" s="81"/>
      <c r="F55" s="81"/>
      <c r="G55" s="81"/>
      <c r="J55" s="165">
        <f t="shared" ref="J55:J57" si="0">+C55</f>
        <v>2282100</v>
      </c>
    </row>
    <row r="56" spans="1:12" ht="13.2" x14ac:dyDescent="0.25">
      <c r="A56" s="121" t="s">
        <v>133</v>
      </c>
      <c r="B56" s="119"/>
      <c r="C56" s="243">
        <f>+'Data Summary'!$C$24</f>
        <v>586976</v>
      </c>
      <c r="D56" s="154" t="s">
        <v>164</v>
      </c>
      <c r="E56" s="81"/>
      <c r="F56" s="81"/>
      <c r="G56" s="81"/>
      <c r="J56" s="165">
        <f t="shared" si="0"/>
        <v>586976</v>
      </c>
    </row>
    <row r="57" spans="1:12" ht="13.2" x14ac:dyDescent="0.25">
      <c r="A57" s="121" t="s">
        <v>134</v>
      </c>
      <c r="B57" s="119"/>
      <c r="C57" s="243">
        <f>+'Data Summary'!$C$25</f>
        <v>4643301</v>
      </c>
      <c r="D57" s="154" t="s">
        <v>164</v>
      </c>
      <c r="E57" s="81"/>
      <c r="F57" s="81"/>
      <c r="G57" s="81"/>
      <c r="J57" s="165">
        <f t="shared" si="0"/>
        <v>4643301</v>
      </c>
    </row>
    <row r="58" spans="1:12" ht="13.2" x14ac:dyDescent="0.25">
      <c r="A58" s="118" t="s">
        <v>135</v>
      </c>
      <c r="B58" s="119"/>
      <c r="C58" s="243">
        <f>+'Data Summary'!$C$26</f>
        <v>-19451</v>
      </c>
      <c r="D58" s="154" t="s">
        <v>164</v>
      </c>
      <c r="E58" s="81"/>
      <c r="F58" s="81"/>
      <c r="G58" s="81"/>
      <c r="H58" s="81" t="s">
        <v>167</v>
      </c>
      <c r="J58" s="165">
        <f>-C58</f>
        <v>19451</v>
      </c>
    </row>
    <row r="59" spans="1:12" ht="13.2" x14ac:dyDescent="0.25">
      <c r="A59" s="121" t="s">
        <v>136</v>
      </c>
      <c r="B59" s="119"/>
      <c r="C59" s="243">
        <f>+'Data Summary'!$C$27</f>
        <v>-77259</v>
      </c>
      <c r="D59" s="154" t="s">
        <v>164</v>
      </c>
      <c r="E59" s="81"/>
      <c r="F59" s="81"/>
      <c r="G59" s="81"/>
      <c r="H59" s="81" t="s">
        <v>167</v>
      </c>
      <c r="J59" s="165">
        <f t="shared" ref="J59:J60" si="1">-C59</f>
        <v>77259</v>
      </c>
    </row>
    <row r="60" spans="1:12" ht="13.8" thickBot="1" x14ac:dyDescent="0.3">
      <c r="A60" s="121" t="s">
        <v>137</v>
      </c>
      <c r="B60" s="119"/>
      <c r="C60" s="243">
        <f>+'Data Summary'!$C$28</f>
        <v>-54514</v>
      </c>
      <c r="D60" s="154" t="s">
        <v>164</v>
      </c>
      <c r="E60" s="81"/>
      <c r="F60" s="81"/>
      <c r="G60" s="81"/>
      <c r="H60" s="81" t="s">
        <v>167</v>
      </c>
      <c r="J60" s="165">
        <f t="shared" si="1"/>
        <v>54514</v>
      </c>
    </row>
    <row r="61" spans="1:12" ht="13.8" thickBot="1" x14ac:dyDescent="0.3">
      <c r="A61" s="122" t="s">
        <v>138</v>
      </c>
      <c r="B61" s="123"/>
      <c r="C61" s="124">
        <f>SUM(C55:C60)</f>
        <v>7361153</v>
      </c>
      <c r="D61" s="86" t="s">
        <v>139</v>
      </c>
      <c r="E61" s="81"/>
      <c r="F61" s="81"/>
      <c r="G61" s="81"/>
    </row>
    <row r="62" spans="1:12" ht="13.8" thickBot="1" x14ac:dyDescent="0.3">
      <c r="A62" s="81"/>
      <c r="B62" s="81"/>
      <c r="C62" s="81"/>
      <c r="D62" s="86"/>
      <c r="E62" s="81"/>
      <c r="F62" s="81"/>
      <c r="G62" s="81"/>
    </row>
    <row r="63" spans="1:12" ht="13.8" thickBot="1" x14ac:dyDescent="0.3">
      <c r="A63" s="122" t="s">
        <v>140</v>
      </c>
      <c r="B63" s="123"/>
      <c r="C63" s="124">
        <f>SUM(C53:C60)</f>
        <v>126985912.69152738</v>
      </c>
      <c r="D63" s="86" t="s">
        <v>141</v>
      </c>
      <c r="E63" s="81"/>
      <c r="F63" s="81"/>
      <c r="G63" s="81"/>
    </row>
    <row r="64" spans="1:12" ht="13.2" x14ac:dyDescent="0.25">
      <c r="A64" s="81"/>
      <c r="B64" s="81"/>
      <c r="C64" s="81"/>
      <c r="D64" s="81"/>
      <c r="E64" s="81"/>
      <c r="F64" s="81"/>
      <c r="G64" s="81"/>
    </row>
    <row r="65" spans="1:7" ht="13.2" x14ac:dyDescent="0.25">
      <c r="A65" s="125"/>
      <c r="B65" s="81"/>
      <c r="C65" s="126"/>
      <c r="D65" s="81"/>
      <c r="E65" s="81"/>
      <c r="F65" s="81"/>
      <c r="G65" s="81"/>
    </row>
    <row r="66" spans="1:7" ht="13.2" x14ac:dyDescent="0.25">
      <c r="A66" s="81"/>
      <c r="B66" s="81"/>
      <c r="C66" s="81"/>
      <c r="D66" s="81"/>
      <c r="E66" s="81"/>
      <c r="F66" s="81"/>
      <c r="G66" s="81"/>
    </row>
    <row r="67" spans="1:7" ht="13.2" x14ac:dyDescent="0.25">
      <c r="A67" s="81"/>
      <c r="B67" s="81"/>
      <c r="C67" s="81"/>
      <c r="D67" s="81"/>
      <c r="E67" s="81"/>
      <c r="F67" s="81"/>
      <c r="G67" s="81"/>
    </row>
    <row r="68" spans="1:7" ht="13.2" x14ac:dyDescent="0.25">
      <c r="A68" s="127" t="s">
        <v>142</v>
      </c>
      <c r="B68" s="127" t="s">
        <v>143</v>
      </c>
      <c r="C68" s="128" t="s">
        <v>144</v>
      </c>
      <c r="D68" s="129" t="s">
        <v>145</v>
      </c>
      <c r="E68" s="130"/>
      <c r="F68" s="81"/>
      <c r="G68" s="81"/>
    </row>
    <row r="69" spans="1:7" ht="13.2" x14ac:dyDescent="0.25">
      <c r="A69" s="127" t="s">
        <v>86</v>
      </c>
      <c r="B69" s="131" t="s">
        <v>146</v>
      </c>
      <c r="C69" s="132">
        <v>1.0192338333802162</v>
      </c>
      <c r="D69" s="133" t="e">
        <f>#REF!</f>
        <v>#REF!</v>
      </c>
      <c r="E69" s="134"/>
      <c r="F69" s="81"/>
      <c r="G69" s="81"/>
    </row>
    <row r="70" spans="1:7" ht="13.2" x14ac:dyDescent="0.25">
      <c r="A70" s="127" t="s">
        <v>86</v>
      </c>
      <c r="B70" s="131" t="s">
        <v>147</v>
      </c>
      <c r="C70" s="132">
        <v>1.0298106185058049</v>
      </c>
      <c r="D70" s="133" t="e">
        <f>#REF!</f>
        <v>#REF!</v>
      </c>
      <c r="E70" s="134"/>
      <c r="F70" s="81"/>
      <c r="G70" s="81"/>
    </row>
    <row r="71" spans="1:7" ht="13.2" x14ac:dyDescent="0.25">
      <c r="A71" s="127" t="s">
        <v>86</v>
      </c>
      <c r="B71" s="131" t="s">
        <v>148</v>
      </c>
      <c r="C71" s="132">
        <v>1.0600589445060109</v>
      </c>
      <c r="D71" s="133" t="e">
        <f>#REF!</f>
        <v>#REF!</v>
      </c>
      <c r="E71" s="134"/>
      <c r="F71" s="81"/>
      <c r="G71" s="81"/>
    </row>
    <row r="72" spans="1:7" ht="13.2" x14ac:dyDescent="0.25">
      <c r="A72" s="127" t="s">
        <v>123</v>
      </c>
      <c r="B72" s="131" t="s">
        <v>146</v>
      </c>
      <c r="C72" s="132">
        <v>1.0233992233624385</v>
      </c>
      <c r="D72" s="133" t="e">
        <f>#REF!</f>
        <v>#REF!</v>
      </c>
      <c r="E72" s="134"/>
      <c r="F72" s="81"/>
      <c r="G72" s="81"/>
    </row>
    <row r="73" spans="1:7" ht="13.2" x14ac:dyDescent="0.25">
      <c r="A73" s="127" t="s">
        <v>123</v>
      </c>
      <c r="B73" s="131" t="s">
        <v>147</v>
      </c>
      <c r="C73" s="132">
        <v>1.0370021604423327</v>
      </c>
      <c r="D73" s="133" t="e">
        <f>#REF!</f>
        <v>#REF!</v>
      </c>
      <c r="E73" s="134"/>
      <c r="F73" s="81"/>
      <c r="G73" s="81"/>
    </row>
    <row r="74" spans="1:7" ht="13.2" x14ac:dyDescent="0.25">
      <c r="A74" s="127" t="s">
        <v>123</v>
      </c>
      <c r="B74" s="131" t="s">
        <v>148</v>
      </c>
      <c r="C74" s="132">
        <v>1.0761321704917772</v>
      </c>
      <c r="D74" s="133" t="e">
        <f>#REF!</f>
        <v>#REF!</v>
      </c>
      <c r="E74" s="134"/>
      <c r="F74" s="81"/>
      <c r="G74" s="81"/>
    </row>
    <row r="75" spans="1:7" ht="13.2" x14ac:dyDescent="0.25">
      <c r="A75" s="81"/>
      <c r="B75" s="81"/>
      <c r="C75" s="81"/>
      <c r="D75" s="81"/>
      <c r="E75" s="81"/>
      <c r="F75" s="81"/>
      <c r="G75" s="81"/>
    </row>
    <row r="76" spans="1:7" ht="13.2" x14ac:dyDescent="0.25">
      <c r="A76" s="135"/>
      <c r="B76" s="136"/>
      <c r="C76" s="137"/>
      <c r="D76" s="85"/>
      <c r="E76" s="81"/>
      <c r="F76" s="81"/>
      <c r="G76" s="81"/>
    </row>
    <row r="77" spans="1:7" ht="13.2" x14ac:dyDescent="0.25">
      <c r="A77" s="138"/>
      <c r="B77" s="139"/>
      <c r="C77" s="140"/>
      <c r="D77" s="85"/>
      <c r="E77" s="81"/>
      <c r="F77" s="81"/>
      <c r="G77" s="81"/>
    </row>
    <row r="78" spans="1:7" ht="13.2" x14ac:dyDescent="0.25">
      <c r="A78" s="138"/>
      <c r="B78" s="139"/>
      <c r="C78" s="140"/>
      <c r="D78" s="85"/>
      <c r="E78" s="81"/>
      <c r="F78" s="81"/>
      <c r="G78" s="81"/>
    </row>
    <row r="79" spans="1:7" ht="13.2" x14ac:dyDescent="0.25">
      <c r="A79" s="138"/>
      <c r="B79" s="139"/>
      <c r="C79" s="140"/>
      <c r="D79" s="85"/>
      <c r="E79" s="81"/>
      <c r="F79" s="81"/>
      <c r="G79" s="81"/>
    </row>
    <row r="80" spans="1:7" ht="13.2" x14ac:dyDescent="0.25">
      <c r="A80" s="138"/>
      <c r="B80" s="139"/>
      <c r="C80" s="140"/>
      <c r="D80" s="85"/>
      <c r="E80" s="81"/>
      <c r="F80" s="81"/>
      <c r="G80" s="81"/>
    </row>
    <row r="81" spans="1:7" ht="13.2" x14ac:dyDescent="0.25">
      <c r="A81" s="138"/>
      <c r="B81" s="139"/>
      <c r="C81" s="140"/>
      <c r="D81" s="85"/>
      <c r="E81" s="81"/>
      <c r="F81" s="81"/>
      <c r="G81" s="81"/>
    </row>
    <row r="82" spans="1:7" ht="13.2" x14ac:dyDescent="0.25">
      <c r="A82" s="138"/>
      <c r="B82" s="139"/>
      <c r="C82" s="140"/>
      <c r="D82" s="81"/>
      <c r="E82" s="81"/>
      <c r="F82" s="81"/>
      <c r="G82" s="81"/>
    </row>
    <row r="83" spans="1:7" ht="13.2" x14ac:dyDescent="0.25">
      <c r="A83" s="141"/>
      <c r="B83" s="142"/>
      <c r="C83" s="143"/>
      <c r="D83" s="85"/>
      <c r="E83" s="81"/>
      <c r="F83" s="81"/>
      <c r="G83" s="81"/>
    </row>
    <row r="84" spans="1:7" ht="13.2" x14ac:dyDescent="0.25">
      <c r="A84" s="81"/>
      <c r="B84" s="81"/>
      <c r="C84" s="81"/>
      <c r="D84" s="81"/>
      <c r="E84" s="81"/>
      <c r="F84" s="81"/>
      <c r="G84" s="81"/>
    </row>
    <row r="85" spans="1:7" ht="13.2" x14ac:dyDescent="0.25">
      <c r="A85" s="81"/>
      <c r="B85" s="81"/>
      <c r="C85" s="81"/>
      <c r="D85" s="85"/>
      <c r="E85" s="81"/>
      <c r="F85" s="81"/>
      <c r="G85" s="81"/>
    </row>
    <row r="86" spans="1:7" ht="16.8" x14ac:dyDescent="0.55000000000000004">
      <c r="A86" s="81"/>
      <c r="B86" s="144"/>
      <c r="C86" s="145" t="s">
        <v>149</v>
      </c>
      <c r="D86" s="85"/>
      <c r="E86" s="85"/>
      <c r="F86" s="81"/>
      <c r="G86" s="81"/>
    </row>
    <row r="87" spans="1:7" ht="13.2" x14ac:dyDescent="0.25">
      <c r="A87" s="81" t="s">
        <v>150</v>
      </c>
      <c r="B87" s="146" t="s">
        <v>10</v>
      </c>
      <c r="C87" s="146">
        <f>+C53</f>
        <v>119624759.69152738</v>
      </c>
      <c r="D87" s="162" t="s">
        <v>163</v>
      </c>
      <c r="E87" s="144"/>
      <c r="F87" s="81"/>
      <c r="G87" s="81"/>
    </row>
    <row r="88" spans="1:7" ht="13.2" x14ac:dyDescent="0.25">
      <c r="A88" s="81"/>
      <c r="B88" s="146" t="s">
        <v>151</v>
      </c>
      <c r="C88" s="163">
        <v>4389359.2560079638</v>
      </c>
      <c r="D88" s="162" t="s">
        <v>163</v>
      </c>
      <c r="E88" s="85"/>
      <c r="F88" s="81"/>
      <c r="G88" s="81"/>
    </row>
    <row r="89" spans="1:7" ht="13.2" x14ac:dyDescent="0.25">
      <c r="A89" s="81"/>
      <c r="B89" s="146" t="s">
        <v>152</v>
      </c>
      <c r="C89" s="146">
        <f>+C87+C88</f>
        <v>124014118.94753535</v>
      </c>
      <c r="D89" s="85"/>
      <c r="E89" s="144"/>
      <c r="F89" s="81"/>
      <c r="G89" s="81"/>
    </row>
    <row r="90" spans="1:7" ht="13.2" x14ac:dyDescent="0.25">
      <c r="A90" s="81"/>
      <c r="B90" s="146" t="s">
        <v>153</v>
      </c>
      <c r="C90" s="146">
        <f>-C100</f>
        <v>-113871155.02693477</v>
      </c>
      <c r="D90" s="162" t="s">
        <v>163</v>
      </c>
      <c r="E90" s="144"/>
      <c r="F90" s="81"/>
      <c r="G90" s="81"/>
    </row>
    <row r="91" spans="1:7" ht="13.2" x14ac:dyDescent="0.25">
      <c r="A91" s="81"/>
      <c r="B91" s="146" t="s">
        <v>154</v>
      </c>
      <c r="C91" s="146" t="e">
        <f>+#REF!</f>
        <v>#REF!</v>
      </c>
      <c r="D91" s="162" t="s">
        <v>163</v>
      </c>
      <c r="E91" s="144"/>
      <c r="F91" s="81"/>
      <c r="G91" s="81"/>
    </row>
    <row r="92" spans="1:7" ht="13.2" x14ac:dyDescent="0.25">
      <c r="A92" s="81"/>
      <c r="B92" s="146" t="s">
        <v>155</v>
      </c>
      <c r="C92" s="163">
        <v>-4496236.0804681499</v>
      </c>
      <c r="D92" s="162" t="s">
        <v>163</v>
      </c>
      <c r="E92" s="144"/>
      <c r="F92" s="81"/>
      <c r="G92" s="81"/>
    </row>
    <row r="93" spans="1:7" ht="13.2" x14ac:dyDescent="0.25">
      <c r="A93" s="81"/>
      <c r="B93" s="146" t="s">
        <v>156</v>
      </c>
      <c r="C93" s="146" t="e">
        <f>+C89+C90+C91+C92</f>
        <v>#REF!</v>
      </c>
      <c r="D93" s="86" t="s">
        <v>157</v>
      </c>
      <c r="E93" s="144"/>
      <c r="F93" s="81"/>
      <c r="G93" s="81"/>
    </row>
    <row r="94" spans="1:7" ht="13.2" x14ac:dyDescent="0.25">
      <c r="A94" s="81"/>
      <c r="B94" s="147" t="s">
        <v>158</v>
      </c>
      <c r="C94" s="148">
        <v>5.6569415286851235E-2</v>
      </c>
      <c r="D94" s="85"/>
      <c r="E94" s="81"/>
      <c r="F94" s="81"/>
      <c r="G94" s="81"/>
    </row>
    <row r="95" spans="1:7" ht="13.2" x14ac:dyDescent="0.25">
      <c r="A95" s="81"/>
      <c r="B95" s="81"/>
      <c r="C95" s="81"/>
      <c r="D95" s="81"/>
      <c r="E95" s="81"/>
      <c r="F95" s="81"/>
      <c r="G95" s="81"/>
    </row>
    <row r="96" spans="1:7" ht="13.2" x14ac:dyDescent="0.25">
      <c r="A96" s="81"/>
      <c r="B96" s="81"/>
      <c r="C96" s="81"/>
      <c r="D96" s="81"/>
      <c r="E96" s="81"/>
      <c r="F96" s="81"/>
      <c r="G96" s="81"/>
    </row>
    <row r="97" spans="1:7" ht="13.2" x14ac:dyDescent="0.25">
      <c r="A97" s="81"/>
      <c r="B97" s="81"/>
      <c r="C97" s="81"/>
      <c r="D97" s="81"/>
      <c r="E97" s="81"/>
      <c r="F97" s="81"/>
      <c r="G97" s="81"/>
    </row>
    <row r="98" spans="1:7" ht="13.2" x14ac:dyDescent="0.25">
      <c r="A98" s="117" t="s">
        <v>159</v>
      </c>
      <c r="B98" s="81"/>
      <c r="C98" s="81"/>
      <c r="D98" s="81"/>
      <c r="E98" s="81"/>
      <c r="F98" s="81"/>
      <c r="G98" s="81"/>
    </row>
    <row r="99" spans="1:7" ht="13.2" x14ac:dyDescent="0.25">
      <c r="A99" s="81" t="s">
        <v>160</v>
      </c>
      <c r="B99" s="81"/>
      <c r="C99" s="164">
        <v>113978031.85139497</v>
      </c>
      <c r="D99" s="162" t="s">
        <v>163</v>
      </c>
      <c r="E99" s="149"/>
      <c r="F99" s="81"/>
      <c r="G99" s="81"/>
    </row>
    <row r="100" spans="1:7" ht="13.2" x14ac:dyDescent="0.25">
      <c r="A100" s="81" t="s">
        <v>161</v>
      </c>
      <c r="B100" s="81"/>
      <c r="C100" s="164">
        <v>113871155.02693477</v>
      </c>
      <c r="D100" s="162" t="s">
        <v>163</v>
      </c>
      <c r="E100" s="149"/>
      <c r="F100" s="81"/>
      <c r="G100" s="81"/>
    </row>
    <row r="101" spans="1:7" ht="13.2" x14ac:dyDescent="0.25">
      <c r="A101" s="81" t="s">
        <v>162</v>
      </c>
      <c r="B101" s="81"/>
      <c r="C101" s="81">
        <f>C99/C100</f>
        <v>1.0009385768014289</v>
      </c>
      <c r="D101" s="81"/>
      <c r="E101" s="81"/>
      <c r="F101" s="81"/>
      <c r="G101" s="81"/>
    </row>
    <row r="102" spans="1:7" ht="13.2" x14ac:dyDescent="0.25">
      <c r="A102" s="81"/>
      <c r="B102" s="81"/>
      <c r="C102" s="81"/>
      <c r="D102" s="81"/>
      <c r="E102" s="81"/>
      <c r="F102" s="81"/>
      <c r="G102" s="81"/>
    </row>
    <row r="103" spans="1:7" x14ac:dyDescent="0.2">
      <c r="A103" s="89"/>
      <c r="B103" s="89"/>
      <c r="C103" s="89"/>
      <c r="D103" s="89"/>
      <c r="E103" s="89"/>
      <c r="F103" s="89"/>
      <c r="G103" s="89"/>
    </row>
    <row r="141" spans="6:6" x14ac:dyDescent="0.2">
      <c r="F141" s="161"/>
    </row>
    <row r="157" spans="4:8" x14ac:dyDescent="0.2">
      <c r="F157" s="161"/>
    </row>
    <row r="159" spans="4:8" x14ac:dyDescent="0.2">
      <c r="D159" s="161"/>
      <c r="E159" s="161"/>
      <c r="F159" s="161"/>
      <c r="G159" s="161"/>
      <c r="H159" s="161"/>
    </row>
  </sheetData>
  <pageMargins left="0.7" right="0.7" top="0.75" bottom="0.75" header="0.3" footer="0.3"/>
  <pageSetup scale="62" fitToHeight="5" orientation="portrait" r:id="rId1"/>
  <rowBreaks count="1" manualBreakCount="1">
    <brk id="8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63"/>
  <sheetViews>
    <sheetView showGridLines="0" view="pageBreakPreview" zoomScale="80" zoomScaleNormal="80" zoomScaleSheetLayoutView="80" workbookViewId="0">
      <selection activeCell="A2" sqref="A1:A2"/>
    </sheetView>
  </sheetViews>
  <sheetFormatPr defaultColWidth="9.109375" defaultRowHeight="12" x14ac:dyDescent="0.2"/>
  <cols>
    <col min="1" max="1" width="9.109375" style="80"/>
    <col min="2" max="2" width="58.6640625" style="80" bestFit="1" customWidth="1"/>
    <col min="3" max="3" width="16.88671875" style="80" customWidth="1"/>
    <col min="4" max="4" width="16.5546875" style="80" bestFit="1" customWidth="1"/>
    <col min="5" max="5" width="16.5546875" style="80" customWidth="1"/>
    <col min="6" max="6" width="16.5546875" style="80" bestFit="1" customWidth="1"/>
    <col min="7" max="7" width="12.109375" style="80" bestFit="1" customWidth="1"/>
    <col min="8" max="8" width="9.109375" style="80" customWidth="1"/>
    <col min="9" max="9" width="11.21875" style="80" customWidth="1"/>
    <col min="10" max="10" width="22.88671875" style="80" bestFit="1" customWidth="1"/>
    <col min="11" max="16384" width="9.109375" style="80"/>
  </cols>
  <sheetData>
    <row r="1" spans="1:10" ht="13.2" x14ac:dyDescent="0.25">
      <c r="A1" s="278" t="s">
        <v>268</v>
      </c>
    </row>
    <row r="2" spans="1:10" ht="13.8" thickBot="1" x14ac:dyDescent="0.3">
      <c r="A2" s="279" t="s">
        <v>262</v>
      </c>
    </row>
    <row r="7" spans="1:10" ht="13.2" x14ac:dyDescent="0.25">
      <c r="A7" s="81"/>
      <c r="B7" s="82"/>
      <c r="C7" s="150" t="s">
        <v>252</v>
      </c>
      <c r="D7" s="81"/>
      <c r="E7" s="81"/>
      <c r="F7" s="81"/>
      <c r="G7" s="81"/>
      <c r="H7" s="81"/>
    </row>
    <row r="8" spans="1:10" ht="13.2" x14ac:dyDescent="0.25">
      <c r="A8" s="81"/>
      <c r="B8" s="81"/>
      <c r="C8" s="84" t="s">
        <v>78</v>
      </c>
      <c r="D8" s="81"/>
      <c r="E8" s="81"/>
      <c r="F8" s="81"/>
      <c r="G8" s="85"/>
      <c r="H8" s="81"/>
    </row>
    <row r="9" spans="1:10" ht="13.2" x14ac:dyDescent="0.25">
      <c r="A9" s="81"/>
      <c r="B9" s="81"/>
      <c r="C9" s="84" t="s">
        <v>79</v>
      </c>
      <c r="D9" s="81"/>
      <c r="E9" s="81"/>
      <c r="F9" s="81"/>
      <c r="G9" s="81"/>
      <c r="H9" s="81"/>
    </row>
    <row r="10" spans="1:10" ht="13.2" x14ac:dyDescent="0.25">
      <c r="A10" s="81"/>
      <c r="B10" s="81"/>
      <c r="C10" s="83" t="s">
        <v>166</v>
      </c>
      <c r="D10" s="81"/>
      <c r="E10" s="81"/>
      <c r="F10" s="85"/>
      <c r="G10" s="81"/>
      <c r="H10" s="81"/>
    </row>
    <row r="11" spans="1:10" ht="13.2" x14ac:dyDescent="0.25">
      <c r="A11" s="81"/>
      <c r="B11" s="81"/>
      <c r="C11" s="81"/>
      <c r="D11" s="81"/>
      <c r="E11" s="81"/>
      <c r="F11" s="81"/>
      <c r="G11" s="81"/>
      <c r="H11" s="81"/>
    </row>
    <row r="12" spans="1:10" ht="13.2" x14ac:dyDescent="0.25">
      <c r="A12" s="86"/>
      <c r="B12" s="86"/>
      <c r="C12" s="84" t="s">
        <v>80</v>
      </c>
      <c r="D12" s="84" t="s">
        <v>81</v>
      </c>
      <c r="E12" s="84" t="s">
        <v>82</v>
      </c>
      <c r="F12" s="84" t="s">
        <v>83</v>
      </c>
      <c r="G12" s="84" t="s">
        <v>84</v>
      </c>
      <c r="H12" s="84"/>
      <c r="J12" s="88" t="s">
        <v>250</v>
      </c>
    </row>
    <row r="13" spans="1:10" ht="13.2" x14ac:dyDescent="0.25">
      <c r="A13" s="86"/>
      <c r="B13" s="86"/>
      <c r="C13" s="87" t="s">
        <v>85</v>
      </c>
      <c r="D13" s="87" t="s">
        <v>85</v>
      </c>
      <c r="E13" s="88" t="s">
        <v>86</v>
      </c>
      <c r="F13" s="87" t="s">
        <v>85</v>
      </c>
      <c r="G13" s="87" t="s">
        <v>85</v>
      </c>
      <c r="H13" s="89"/>
    </row>
    <row r="14" spans="1:10" ht="13.2" x14ac:dyDescent="0.25">
      <c r="A14" s="86"/>
      <c r="B14" s="86"/>
      <c r="C14" s="86"/>
      <c r="D14" s="86"/>
      <c r="E14" s="86"/>
      <c r="F14" s="86"/>
      <c r="G14" s="84" t="s">
        <v>87</v>
      </c>
      <c r="H14" s="89"/>
    </row>
    <row r="15" spans="1:10" ht="13.2" x14ac:dyDescent="0.25">
      <c r="A15" s="84" t="s">
        <v>88</v>
      </c>
      <c r="B15" s="86"/>
      <c r="C15" s="84" t="s">
        <v>89</v>
      </c>
      <c r="D15" s="84" t="s">
        <v>90</v>
      </c>
      <c r="E15" s="84" t="s">
        <v>90</v>
      </c>
      <c r="F15" s="84" t="s">
        <v>91</v>
      </c>
      <c r="G15" s="84" t="s">
        <v>90</v>
      </c>
      <c r="H15" s="89"/>
    </row>
    <row r="16" spans="1:10" ht="13.2" x14ac:dyDescent="0.25">
      <c r="A16" s="84" t="s">
        <v>92</v>
      </c>
      <c r="B16" s="86"/>
      <c r="C16" s="84" t="s">
        <v>93</v>
      </c>
      <c r="D16" s="84" t="s">
        <v>94</v>
      </c>
      <c r="E16" s="84" t="s">
        <v>95</v>
      </c>
      <c r="F16" s="84" t="s">
        <v>96</v>
      </c>
      <c r="G16" s="84" t="s">
        <v>94</v>
      </c>
      <c r="H16" s="89"/>
    </row>
    <row r="17" spans="1:10" ht="13.2" x14ac:dyDescent="0.25">
      <c r="A17" s="87" t="s">
        <v>85</v>
      </c>
      <c r="B17" s="87" t="s">
        <v>85</v>
      </c>
      <c r="C17" s="87" t="s">
        <v>85</v>
      </c>
      <c r="D17" s="87" t="s">
        <v>85</v>
      </c>
      <c r="E17" s="87" t="s">
        <v>85</v>
      </c>
      <c r="F17" s="87" t="s">
        <v>85</v>
      </c>
      <c r="G17" s="87" t="s">
        <v>85</v>
      </c>
      <c r="H17" s="89"/>
    </row>
    <row r="18" spans="1:10" ht="13.2" x14ac:dyDescent="0.25">
      <c r="A18" s="90">
        <v>1</v>
      </c>
      <c r="B18" s="91" t="s">
        <v>97</v>
      </c>
      <c r="C18" s="232">
        <f>+C67</f>
        <v>126193056.29271215</v>
      </c>
      <c r="D18" s="92"/>
      <c r="E18" s="81"/>
      <c r="F18" s="93"/>
      <c r="G18" s="81"/>
      <c r="H18" s="89"/>
    </row>
    <row r="19" spans="1:10" ht="13.8" thickBot="1" x14ac:dyDescent="0.3">
      <c r="A19" s="90">
        <v>2</v>
      </c>
      <c r="B19" s="81"/>
      <c r="C19" s="94"/>
      <c r="D19" s="92"/>
      <c r="E19" s="81"/>
      <c r="F19" s="93"/>
      <c r="G19" s="81"/>
      <c r="H19" s="81"/>
    </row>
    <row r="20" spans="1:10" ht="13.8" thickBot="1" x14ac:dyDescent="0.3">
      <c r="A20" s="90">
        <v>3</v>
      </c>
      <c r="B20" s="151" t="s">
        <v>98</v>
      </c>
      <c r="C20" s="233">
        <f>-C18*D20</f>
        <v>-233369.31611057298</v>
      </c>
      <c r="D20" s="152">
        <f>+'2014 Loss Exp Factors - Energy'!$D$6</f>
        <v>1.8493039392695209E-3</v>
      </c>
      <c r="E20" s="234">
        <f>C18/(C18+C20)</f>
        <v>1.0018527302005278</v>
      </c>
      <c r="F20" s="97"/>
      <c r="G20" s="81"/>
      <c r="H20" s="81" t="s">
        <v>167</v>
      </c>
      <c r="J20" s="165">
        <f>-C20</f>
        <v>233369.31611057298</v>
      </c>
    </row>
    <row r="21" spans="1:10" ht="13.2" x14ac:dyDescent="0.25">
      <c r="A21" s="90">
        <v>4</v>
      </c>
      <c r="B21" s="81"/>
      <c r="C21" s="94"/>
      <c r="D21" s="92"/>
      <c r="E21" s="98"/>
      <c r="F21" s="97"/>
      <c r="G21" s="81"/>
      <c r="H21" s="81"/>
    </row>
    <row r="22" spans="1:10" ht="13.2" x14ac:dyDescent="0.25">
      <c r="A22" s="90">
        <v>5</v>
      </c>
      <c r="B22" s="95" t="s">
        <v>99</v>
      </c>
      <c r="C22" s="235">
        <f>+C18+C20</f>
        <v>125959686.97660159</v>
      </c>
      <c r="D22" s="92"/>
      <c r="E22" s="98"/>
      <c r="F22" s="97"/>
      <c r="G22" s="81"/>
      <c r="H22" s="81"/>
    </row>
    <row r="23" spans="1:10" ht="13.8" thickBot="1" x14ac:dyDescent="0.3">
      <c r="A23" s="90">
        <v>6</v>
      </c>
      <c r="B23" s="81"/>
      <c r="C23" s="94"/>
      <c r="D23" s="92"/>
      <c r="E23" s="98"/>
      <c r="F23" s="97"/>
      <c r="G23" s="81"/>
      <c r="H23" s="81"/>
    </row>
    <row r="24" spans="1:10" ht="13.8" thickBot="1" x14ac:dyDescent="0.3">
      <c r="A24" s="90">
        <v>7</v>
      </c>
      <c r="B24" s="153" t="s">
        <v>100</v>
      </c>
      <c r="C24" s="233">
        <f>-C22*D24</f>
        <v>-2027908.512579836</v>
      </c>
      <c r="D24" s="152">
        <f>+'2014 Loss Exp Factors - Energy'!$D$14</f>
        <v>1.6099663005327589E-2</v>
      </c>
      <c r="E24" s="98"/>
      <c r="F24" s="98"/>
      <c r="G24" s="81"/>
      <c r="H24" s="81" t="s">
        <v>167</v>
      </c>
      <c r="J24" s="165">
        <f>-C24</f>
        <v>2027908.512579836</v>
      </c>
    </row>
    <row r="25" spans="1:10" ht="13.2" x14ac:dyDescent="0.25">
      <c r="A25" s="90">
        <v>8</v>
      </c>
      <c r="B25" s="81"/>
      <c r="C25" s="81"/>
      <c r="D25" s="81"/>
      <c r="E25" s="98"/>
      <c r="F25" s="98"/>
      <c r="G25" s="81"/>
      <c r="H25" s="81"/>
    </row>
    <row r="26" spans="1:10" ht="13.2" x14ac:dyDescent="0.25">
      <c r="A26" s="90">
        <v>9</v>
      </c>
      <c r="B26" s="99" t="s">
        <v>101</v>
      </c>
      <c r="C26" s="236">
        <f>-C62-C63-C64</f>
        <v>151224</v>
      </c>
      <c r="D26" s="81"/>
      <c r="E26" s="98"/>
      <c r="F26" s="98"/>
      <c r="G26" s="81"/>
      <c r="H26" s="81"/>
    </row>
    <row r="27" spans="1:10" ht="13.2" x14ac:dyDescent="0.25">
      <c r="A27" s="90">
        <v>10</v>
      </c>
      <c r="B27" s="81"/>
      <c r="C27" s="81"/>
      <c r="D27" s="81"/>
      <c r="E27" s="98"/>
      <c r="F27" s="98"/>
      <c r="G27" s="81"/>
      <c r="H27" s="81"/>
    </row>
    <row r="28" spans="1:10" ht="13.2" x14ac:dyDescent="0.25">
      <c r="A28" s="90">
        <v>11</v>
      </c>
      <c r="B28" s="116" t="s">
        <v>102</v>
      </c>
      <c r="C28" s="235">
        <f>+C24+C26</f>
        <v>-1876684.512579836</v>
      </c>
      <c r="D28" s="101">
        <f>(C28*-1)/C22</f>
        <v>1.4899088411742806E-2</v>
      </c>
      <c r="E28" s="234">
        <f>C22/C30</f>
        <v>1.0151244286107921</v>
      </c>
      <c r="F28" s="97"/>
      <c r="G28" s="81"/>
      <c r="H28" s="81"/>
    </row>
    <row r="29" spans="1:10" ht="13.2" x14ac:dyDescent="0.25">
      <c r="A29" s="90">
        <v>12</v>
      </c>
      <c r="B29" s="81"/>
      <c r="C29" s="94"/>
      <c r="D29" s="92"/>
      <c r="E29" s="98"/>
      <c r="F29" s="97"/>
      <c r="G29" s="81"/>
      <c r="H29" s="81"/>
    </row>
    <row r="30" spans="1:10" ht="13.2" x14ac:dyDescent="0.25">
      <c r="A30" s="90">
        <v>13</v>
      </c>
      <c r="B30" s="95" t="s">
        <v>103</v>
      </c>
      <c r="C30" s="235">
        <f>+C22+C28</f>
        <v>124083002.46402174</v>
      </c>
      <c r="D30" s="92"/>
      <c r="E30" s="98"/>
      <c r="F30" s="97"/>
      <c r="G30" s="81"/>
      <c r="H30" s="81"/>
    </row>
    <row r="31" spans="1:10" ht="13.8" thickBot="1" x14ac:dyDescent="0.3">
      <c r="A31" s="90">
        <v>14</v>
      </c>
      <c r="B31" s="81"/>
      <c r="C31" s="94"/>
      <c r="D31" s="92"/>
      <c r="E31" s="98"/>
      <c r="F31" s="97"/>
      <c r="G31" s="81"/>
      <c r="H31" s="81"/>
    </row>
    <row r="32" spans="1:10" ht="13.8" thickBot="1" x14ac:dyDescent="0.3">
      <c r="A32" s="90">
        <v>15</v>
      </c>
      <c r="B32" s="102" t="s">
        <v>104</v>
      </c>
      <c r="C32" s="237">
        <f>-D51-D52</f>
        <v>-7719112.5959612792</v>
      </c>
      <c r="D32" s="103"/>
      <c r="E32" s="104"/>
      <c r="F32" s="238">
        <f>E20*E28</f>
        <v>1.0170051802969728</v>
      </c>
      <c r="G32" s="239">
        <f>(F32-1)/F32</f>
        <v>1.6720839408121017E-2</v>
      </c>
      <c r="H32" s="105"/>
      <c r="J32" s="106"/>
    </row>
    <row r="33" spans="1:10" ht="13.2" x14ac:dyDescent="0.25">
      <c r="A33" s="90">
        <v>16</v>
      </c>
      <c r="B33" s="81"/>
      <c r="C33" s="94"/>
      <c r="D33" s="92"/>
      <c r="E33" s="98"/>
      <c r="F33" s="97"/>
      <c r="G33" s="81"/>
      <c r="H33" s="81"/>
    </row>
    <row r="34" spans="1:10" ht="13.2" x14ac:dyDescent="0.25">
      <c r="A34" s="90">
        <v>17</v>
      </c>
      <c r="B34" s="91" t="s">
        <v>105</v>
      </c>
      <c r="C34" s="96">
        <f>-C65</f>
        <v>-7361153</v>
      </c>
      <c r="D34" s="81"/>
      <c r="E34" s="98"/>
      <c r="F34" s="98"/>
      <c r="G34" s="81"/>
      <c r="H34" s="81"/>
    </row>
    <row r="35" spans="1:10" ht="13.2" x14ac:dyDescent="0.25">
      <c r="A35" s="90">
        <v>18</v>
      </c>
      <c r="B35" s="81"/>
      <c r="C35" s="81"/>
      <c r="D35" s="81"/>
      <c r="E35" s="98"/>
      <c r="F35" s="98"/>
      <c r="G35" s="81"/>
      <c r="H35" s="81"/>
    </row>
    <row r="36" spans="1:10" ht="13.2" x14ac:dyDescent="0.25">
      <c r="A36" s="90">
        <v>19</v>
      </c>
      <c r="B36" s="99" t="s">
        <v>106</v>
      </c>
      <c r="C36" s="100">
        <f>-C26</f>
        <v>-151224</v>
      </c>
      <c r="D36" s="89"/>
      <c r="E36" s="89"/>
      <c r="F36" s="89"/>
      <c r="G36" s="89"/>
      <c r="H36" s="89"/>
    </row>
    <row r="37" spans="1:10" ht="13.2" x14ac:dyDescent="0.25">
      <c r="A37" s="90">
        <v>20</v>
      </c>
      <c r="B37" s="89"/>
      <c r="C37" s="89"/>
      <c r="D37" s="89"/>
      <c r="E37" s="89"/>
      <c r="F37" s="89"/>
      <c r="G37" s="89"/>
      <c r="H37" s="89"/>
    </row>
    <row r="38" spans="1:10" ht="13.2" x14ac:dyDescent="0.25">
      <c r="A38" s="90">
        <v>21</v>
      </c>
      <c r="B38" s="95" t="s">
        <v>107</v>
      </c>
      <c r="C38" s="240">
        <f>+C30+C32+C34+C36</f>
        <v>108851512.86806047</v>
      </c>
      <c r="D38" s="92"/>
      <c r="E38" s="98"/>
      <c r="F38" s="97"/>
      <c r="G38" s="81"/>
      <c r="H38" s="81"/>
    </row>
    <row r="39" spans="1:10" ht="13.8" thickBot="1" x14ac:dyDescent="0.3">
      <c r="A39" s="90">
        <v>22</v>
      </c>
      <c r="B39" s="81"/>
      <c r="C39" s="94"/>
      <c r="D39" s="92"/>
      <c r="E39" s="98"/>
      <c r="F39" s="97"/>
      <c r="G39" s="81"/>
      <c r="H39" s="81"/>
    </row>
    <row r="40" spans="1:10" ht="13.8" thickBot="1" x14ac:dyDescent="0.3">
      <c r="A40" s="90">
        <v>23</v>
      </c>
      <c r="B40" s="151" t="s">
        <v>108</v>
      </c>
      <c r="C40" s="241">
        <f>-C38*D40</f>
        <v>-459589.36570695712</v>
      </c>
      <c r="D40" s="152">
        <f>+'2014 Loss Exp Factors - Energy'!$D$26</f>
        <v>4.222167920293657E-3</v>
      </c>
      <c r="E40" s="234">
        <f>C38/C42</f>
        <v>1.0042400702087086</v>
      </c>
      <c r="F40" s="97"/>
      <c r="G40" s="81"/>
      <c r="H40" s="81" t="s">
        <v>167</v>
      </c>
      <c r="J40" s="165">
        <f>-C40</f>
        <v>459589.36570695712</v>
      </c>
    </row>
    <row r="41" spans="1:10" ht="13.2" x14ac:dyDescent="0.25">
      <c r="A41" s="90">
        <v>24</v>
      </c>
      <c r="B41" s="81"/>
      <c r="C41" s="94"/>
      <c r="D41" s="92"/>
      <c r="E41" s="98"/>
      <c r="F41" s="97"/>
      <c r="G41" s="81"/>
      <c r="H41" s="81"/>
    </row>
    <row r="42" spans="1:10" ht="13.2" x14ac:dyDescent="0.25">
      <c r="A42" s="90">
        <v>25</v>
      </c>
      <c r="B42" s="95" t="s">
        <v>109</v>
      </c>
      <c r="C42" s="235">
        <f>+C38+C40</f>
        <v>108391923.50235352</v>
      </c>
      <c r="D42" s="92"/>
      <c r="E42" s="98"/>
      <c r="F42" s="97"/>
      <c r="G42" s="81"/>
      <c r="H42" s="81"/>
    </row>
    <row r="43" spans="1:10" ht="13.2" x14ac:dyDescent="0.25">
      <c r="A43" s="90">
        <v>26</v>
      </c>
      <c r="B43" s="81"/>
      <c r="C43" s="94"/>
      <c r="D43" s="92"/>
      <c r="E43" s="98"/>
      <c r="F43" s="97"/>
      <c r="G43" s="81"/>
      <c r="H43" s="81"/>
    </row>
    <row r="44" spans="1:10" ht="13.2" x14ac:dyDescent="0.25">
      <c r="A44" s="108"/>
      <c r="B44" s="81"/>
      <c r="C44" s="94"/>
      <c r="D44" s="81"/>
      <c r="E44" s="81"/>
      <c r="F44" s="81"/>
      <c r="G44" s="81"/>
      <c r="H44" s="81"/>
    </row>
    <row r="45" spans="1:10" ht="13.2" x14ac:dyDescent="0.25">
      <c r="A45" s="109" t="s">
        <v>121</v>
      </c>
      <c r="B45" s="89"/>
      <c r="C45" s="81"/>
      <c r="D45" s="81"/>
      <c r="E45" s="81"/>
      <c r="F45" s="81"/>
      <c r="G45" s="81"/>
      <c r="H45" s="81"/>
    </row>
    <row r="46" spans="1:10" ht="13.2" x14ac:dyDescent="0.25">
      <c r="A46" s="110" t="s">
        <v>122</v>
      </c>
      <c r="B46" s="89"/>
      <c r="C46" s="108"/>
      <c r="D46" s="81"/>
      <c r="E46" s="81"/>
      <c r="F46" s="107"/>
      <c r="G46" s="81"/>
      <c r="H46" s="81"/>
    </row>
    <row r="49" spans="1:12" ht="13.2" x14ac:dyDescent="0.25">
      <c r="A49" s="108"/>
      <c r="B49" s="81"/>
      <c r="C49" s="81"/>
      <c r="D49" s="81"/>
      <c r="E49" s="81"/>
      <c r="F49" s="81"/>
    </row>
    <row r="50" spans="1:12" ht="13.8" thickBot="1" x14ac:dyDescent="0.3">
      <c r="A50" s="108"/>
      <c r="B50" s="112" t="s">
        <v>124</v>
      </c>
      <c r="C50" s="94"/>
      <c r="D50" s="81"/>
      <c r="E50" s="81"/>
      <c r="F50" s="81"/>
    </row>
    <row r="51" spans="1:12" ht="13.8" thickBot="1" x14ac:dyDescent="0.3">
      <c r="A51" s="108"/>
      <c r="B51" s="113" t="s">
        <v>125</v>
      </c>
      <c r="C51" s="114"/>
      <c r="D51" s="242">
        <f>+'Line Loss-KWH Anlys-Deli RC2016'!$H$92/1000</f>
        <v>1771239.8188038599</v>
      </c>
      <c r="E51" s="154" t="s">
        <v>257</v>
      </c>
      <c r="F51" s="111"/>
      <c r="J51" s="165">
        <f>+D51</f>
        <v>1771239.8188038599</v>
      </c>
    </row>
    <row r="52" spans="1:12" ht="13.8" thickBot="1" x14ac:dyDescent="0.3">
      <c r="A52" s="108"/>
      <c r="B52" s="155" t="s">
        <v>128</v>
      </c>
      <c r="C52" s="156"/>
      <c r="D52" s="242">
        <f>+Summary_Delivered_Sales!$O$129/1000</f>
        <v>5947872.7771574194</v>
      </c>
      <c r="E52" s="154" t="s">
        <v>258</v>
      </c>
      <c r="F52" s="111"/>
      <c r="J52" s="165">
        <f>+D52</f>
        <v>5947872.7771574194</v>
      </c>
    </row>
    <row r="53" spans="1:12" ht="13.8" thickBot="1" x14ac:dyDescent="0.3">
      <c r="A53" s="108"/>
      <c r="B53" s="157"/>
      <c r="C53" s="158" t="s">
        <v>104</v>
      </c>
      <c r="D53" s="159">
        <f>SUM(D51:D52)</f>
        <v>7719112.5959612792</v>
      </c>
      <c r="E53" s="81"/>
      <c r="F53" s="111"/>
      <c r="J53" s="159">
        <f>SUM(J51:J52)</f>
        <v>7719112.5959612792</v>
      </c>
    </row>
    <row r="54" spans="1:12" ht="13.2" x14ac:dyDescent="0.25">
      <c r="A54" s="108"/>
      <c r="B54" s="157"/>
      <c r="C54" s="115"/>
      <c r="D54" s="160"/>
      <c r="E54" s="81"/>
      <c r="F54" s="111"/>
    </row>
    <row r="55" spans="1:12" ht="13.2" x14ac:dyDescent="0.25">
      <c r="A55" s="81"/>
      <c r="B55" s="81"/>
      <c r="C55" s="81"/>
      <c r="D55" s="81"/>
      <c r="E55" s="81"/>
      <c r="F55" s="81"/>
      <c r="G55" s="81"/>
      <c r="L55" s="161"/>
    </row>
    <row r="56" spans="1:12" ht="13.2" x14ac:dyDescent="0.25">
      <c r="A56" s="117" t="s">
        <v>130</v>
      </c>
      <c r="B56" s="81"/>
      <c r="C56" s="81"/>
      <c r="D56" s="81"/>
      <c r="E56" s="81"/>
      <c r="F56" s="81"/>
      <c r="G56" s="81"/>
    </row>
    <row r="57" spans="1:12" ht="13.2" x14ac:dyDescent="0.25">
      <c r="A57" s="118" t="s">
        <v>131</v>
      </c>
      <c r="B57" s="119"/>
      <c r="C57" s="243">
        <f>+'NEW NEL,SALES,Unbilled ST'!$C$191</f>
        <v>118831903.29271215</v>
      </c>
      <c r="D57" s="154" t="s">
        <v>163</v>
      </c>
      <c r="E57" s="81"/>
      <c r="F57" s="81"/>
      <c r="G57" s="81"/>
      <c r="J57" s="165">
        <f>+C57</f>
        <v>118831903.29271215</v>
      </c>
    </row>
    <row r="58" spans="1:12" ht="13.2" x14ac:dyDescent="0.25">
      <c r="A58" s="118"/>
      <c r="B58" s="119"/>
      <c r="C58" s="120"/>
      <c r="D58" s="154"/>
      <c r="E58" s="81"/>
      <c r="F58" s="81"/>
      <c r="G58" s="81"/>
    </row>
    <row r="59" spans="1:12" ht="13.2" x14ac:dyDescent="0.25">
      <c r="A59" s="121" t="s">
        <v>132</v>
      </c>
      <c r="B59" s="119"/>
      <c r="C59" s="243">
        <f>+'Data Summary'!$C$23</f>
        <v>2282100</v>
      </c>
      <c r="D59" s="154" t="s">
        <v>164</v>
      </c>
      <c r="E59" s="81"/>
      <c r="F59" s="81"/>
      <c r="G59" s="81"/>
      <c r="J59" s="165">
        <f t="shared" ref="J59:J61" si="0">+C59</f>
        <v>2282100</v>
      </c>
    </row>
    <row r="60" spans="1:12" ht="13.2" x14ac:dyDescent="0.25">
      <c r="A60" s="121" t="s">
        <v>133</v>
      </c>
      <c r="B60" s="119"/>
      <c r="C60" s="243">
        <f>+'Data Summary'!$C$24</f>
        <v>586976</v>
      </c>
      <c r="D60" s="154" t="s">
        <v>164</v>
      </c>
      <c r="E60" s="81"/>
      <c r="F60" s="81"/>
      <c r="G60" s="81"/>
      <c r="J60" s="165">
        <f t="shared" si="0"/>
        <v>586976</v>
      </c>
    </row>
    <row r="61" spans="1:12" ht="13.2" x14ac:dyDescent="0.25">
      <c r="A61" s="121" t="s">
        <v>134</v>
      </c>
      <c r="B61" s="119"/>
      <c r="C61" s="243">
        <f>+'Data Summary'!$C$25</f>
        <v>4643301</v>
      </c>
      <c r="D61" s="154" t="s">
        <v>164</v>
      </c>
      <c r="E61" s="81"/>
      <c r="F61" s="81"/>
      <c r="G61" s="81"/>
      <c r="J61" s="165">
        <f t="shared" si="0"/>
        <v>4643301</v>
      </c>
    </row>
    <row r="62" spans="1:12" ht="13.2" x14ac:dyDescent="0.25">
      <c r="A62" s="118" t="s">
        <v>135</v>
      </c>
      <c r="B62" s="119"/>
      <c r="C62" s="243">
        <f>+'Data Summary'!$C$26</f>
        <v>-19451</v>
      </c>
      <c r="D62" s="154" t="s">
        <v>164</v>
      </c>
      <c r="E62" s="81"/>
      <c r="F62" s="81"/>
      <c r="G62" s="81"/>
      <c r="H62" s="81" t="s">
        <v>167</v>
      </c>
      <c r="J62" s="165">
        <f>-C62</f>
        <v>19451</v>
      </c>
    </row>
    <row r="63" spans="1:12" ht="13.2" x14ac:dyDescent="0.25">
      <c r="A63" s="121" t="s">
        <v>136</v>
      </c>
      <c r="B63" s="119"/>
      <c r="C63" s="243">
        <f>+'Data Summary'!$C$27</f>
        <v>-77259</v>
      </c>
      <c r="D63" s="154" t="s">
        <v>164</v>
      </c>
      <c r="E63" s="81"/>
      <c r="F63" s="81"/>
      <c r="G63" s="81"/>
      <c r="H63" s="81" t="s">
        <v>167</v>
      </c>
      <c r="J63" s="165">
        <f t="shared" ref="J63:J64" si="1">-C63</f>
        <v>77259</v>
      </c>
    </row>
    <row r="64" spans="1:12" ht="13.8" thickBot="1" x14ac:dyDescent="0.3">
      <c r="A64" s="121" t="s">
        <v>137</v>
      </c>
      <c r="B64" s="119"/>
      <c r="C64" s="243">
        <f>+'Data Summary'!$C$28</f>
        <v>-54514</v>
      </c>
      <c r="D64" s="154" t="s">
        <v>164</v>
      </c>
      <c r="E64" s="81"/>
      <c r="F64" s="81"/>
      <c r="G64" s="81"/>
      <c r="H64" s="81" t="s">
        <v>167</v>
      </c>
      <c r="J64" s="165">
        <f t="shared" si="1"/>
        <v>54514</v>
      </c>
    </row>
    <row r="65" spans="1:7" ht="13.8" thickBot="1" x14ac:dyDescent="0.3">
      <c r="A65" s="122" t="s">
        <v>138</v>
      </c>
      <c r="B65" s="123"/>
      <c r="C65" s="124">
        <f>SUM(C59:C64)</f>
        <v>7361153</v>
      </c>
      <c r="D65" s="86" t="s">
        <v>139</v>
      </c>
      <c r="E65" s="81"/>
      <c r="F65" s="81"/>
      <c r="G65" s="81"/>
    </row>
    <row r="66" spans="1:7" ht="13.8" thickBot="1" x14ac:dyDescent="0.3">
      <c r="A66" s="81"/>
      <c r="B66" s="81"/>
      <c r="C66" s="81"/>
      <c r="D66" s="86"/>
      <c r="E66" s="81"/>
      <c r="F66" s="81"/>
      <c r="G66" s="81"/>
    </row>
    <row r="67" spans="1:7" ht="13.8" thickBot="1" x14ac:dyDescent="0.3">
      <c r="A67" s="122" t="s">
        <v>140</v>
      </c>
      <c r="B67" s="123"/>
      <c r="C67" s="124">
        <f>SUM(C57:C64)</f>
        <v>126193056.29271215</v>
      </c>
      <c r="D67" s="86" t="s">
        <v>141</v>
      </c>
      <c r="E67" s="81"/>
      <c r="F67" s="81"/>
      <c r="G67" s="81"/>
    </row>
    <row r="68" spans="1:7" ht="13.2" x14ac:dyDescent="0.25">
      <c r="A68" s="81"/>
      <c r="B68" s="81"/>
      <c r="C68" s="81"/>
      <c r="D68" s="81"/>
      <c r="E68" s="81"/>
      <c r="F68" s="81"/>
      <c r="G68" s="81"/>
    </row>
    <row r="69" spans="1:7" ht="13.2" x14ac:dyDescent="0.25">
      <c r="A69" s="125"/>
      <c r="B69" s="81"/>
      <c r="C69" s="126"/>
      <c r="D69" s="81"/>
      <c r="E69" s="81"/>
      <c r="F69" s="81"/>
      <c r="G69" s="81"/>
    </row>
    <row r="70" spans="1:7" ht="13.2" x14ac:dyDescent="0.25">
      <c r="A70" s="81"/>
      <c r="B70" s="81"/>
      <c r="C70" s="81"/>
      <c r="D70" s="81"/>
      <c r="E70" s="81"/>
      <c r="F70" s="81"/>
      <c r="G70" s="81"/>
    </row>
    <row r="71" spans="1:7" ht="13.2" x14ac:dyDescent="0.25">
      <c r="A71" s="81"/>
      <c r="B71" s="81"/>
      <c r="C71" s="81"/>
      <c r="D71" s="81"/>
      <c r="E71" s="81"/>
      <c r="F71" s="81"/>
      <c r="G71" s="81"/>
    </row>
    <row r="72" spans="1:7" ht="13.2" x14ac:dyDescent="0.25">
      <c r="A72" s="127" t="s">
        <v>142</v>
      </c>
      <c r="B72" s="127" t="s">
        <v>143</v>
      </c>
      <c r="C72" s="128" t="s">
        <v>144</v>
      </c>
      <c r="D72" s="129" t="s">
        <v>145</v>
      </c>
      <c r="E72" s="130"/>
      <c r="F72" s="81"/>
      <c r="G72" s="81"/>
    </row>
    <row r="73" spans="1:7" ht="13.2" x14ac:dyDescent="0.25">
      <c r="A73" s="127" t="s">
        <v>86</v>
      </c>
      <c r="B73" s="131" t="s">
        <v>146</v>
      </c>
      <c r="C73" s="132">
        <v>1.0192338333802162</v>
      </c>
      <c r="D73" s="133" t="e">
        <f>#REF!</f>
        <v>#REF!</v>
      </c>
      <c r="E73" s="134"/>
      <c r="F73" s="81"/>
      <c r="G73" s="81"/>
    </row>
    <row r="74" spans="1:7" ht="13.2" x14ac:dyDescent="0.25">
      <c r="A74" s="127" t="s">
        <v>86</v>
      </c>
      <c r="B74" s="131" t="s">
        <v>147</v>
      </c>
      <c r="C74" s="132">
        <v>1.0298106185058049</v>
      </c>
      <c r="D74" s="133" t="e">
        <f>#REF!</f>
        <v>#REF!</v>
      </c>
      <c r="E74" s="134"/>
      <c r="F74" s="81"/>
      <c r="G74" s="81"/>
    </row>
    <row r="75" spans="1:7" ht="13.2" x14ac:dyDescent="0.25">
      <c r="A75" s="127" t="s">
        <v>86</v>
      </c>
      <c r="B75" s="131" t="s">
        <v>148</v>
      </c>
      <c r="C75" s="132">
        <v>1.0600589445060109</v>
      </c>
      <c r="D75" s="133" t="e">
        <f>#REF!</f>
        <v>#REF!</v>
      </c>
      <c r="E75" s="134"/>
      <c r="F75" s="81"/>
      <c r="G75" s="81"/>
    </row>
    <row r="76" spans="1:7" ht="13.2" x14ac:dyDescent="0.25">
      <c r="A76" s="127" t="s">
        <v>123</v>
      </c>
      <c r="B76" s="131" t="s">
        <v>146</v>
      </c>
      <c r="C76" s="132">
        <v>1.0233992233624385</v>
      </c>
      <c r="D76" s="133" t="e">
        <f>#REF!</f>
        <v>#REF!</v>
      </c>
      <c r="E76" s="134"/>
      <c r="F76" s="81"/>
      <c r="G76" s="81"/>
    </row>
    <row r="77" spans="1:7" ht="13.2" x14ac:dyDescent="0.25">
      <c r="A77" s="127" t="s">
        <v>123</v>
      </c>
      <c r="B77" s="131" t="s">
        <v>147</v>
      </c>
      <c r="C77" s="132">
        <v>1.0370021604423327</v>
      </c>
      <c r="D77" s="133" t="e">
        <f>#REF!</f>
        <v>#REF!</v>
      </c>
      <c r="E77" s="134"/>
      <c r="F77" s="81"/>
      <c r="G77" s="81"/>
    </row>
    <row r="78" spans="1:7" ht="13.2" x14ac:dyDescent="0.25">
      <c r="A78" s="127" t="s">
        <v>123</v>
      </c>
      <c r="B78" s="131" t="s">
        <v>148</v>
      </c>
      <c r="C78" s="132">
        <v>1.0761321704917772</v>
      </c>
      <c r="D78" s="133" t="e">
        <f>#REF!</f>
        <v>#REF!</v>
      </c>
      <c r="E78" s="134"/>
      <c r="F78" s="81"/>
      <c r="G78" s="81"/>
    </row>
    <row r="79" spans="1:7" ht="13.2" x14ac:dyDescent="0.25">
      <c r="A79" s="81"/>
      <c r="B79" s="81"/>
      <c r="C79" s="81"/>
      <c r="D79" s="81"/>
      <c r="E79" s="81"/>
      <c r="F79" s="81"/>
      <c r="G79" s="81"/>
    </row>
    <row r="80" spans="1:7" ht="13.2" x14ac:dyDescent="0.25">
      <c r="A80" s="135"/>
      <c r="B80" s="136"/>
      <c r="C80" s="137"/>
      <c r="D80" s="85"/>
      <c r="E80" s="81"/>
      <c r="F80" s="81"/>
      <c r="G80" s="81"/>
    </row>
    <row r="81" spans="1:7" ht="13.2" x14ac:dyDescent="0.25">
      <c r="A81" s="138"/>
      <c r="B81" s="139"/>
      <c r="C81" s="140"/>
      <c r="D81" s="85"/>
      <c r="E81" s="81"/>
      <c r="F81" s="81"/>
      <c r="G81" s="81"/>
    </row>
    <row r="82" spans="1:7" ht="13.2" x14ac:dyDescent="0.25">
      <c r="A82" s="138"/>
      <c r="B82" s="139"/>
      <c r="C82" s="140"/>
      <c r="D82" s="85"/>
      <c r="E82" s="81"/>
      <c r="F82" s="81"/>
      <c r="G82" s="81"/>
    </row>
    <row r="83" spans="1:7" ht="13.2" x14ac:dyDescent="0.25">
      <c r="A83" s="138"/>
      <c r="B83" s="139"/>
      <c r="C83" s="140"/>
      <c r="D83" s="85"/>
      <c r="E83" s="81"/>
      <c r="F83" s="81"/>
      <c r="G83" s="81"/>
    </row>
    <row r="84" spans="1:7" ht="13.2" x14ac:dyDescent="0.25">
      <c r="A84" s="138"/>
      <c r="B84" s="139"/>
      <c r="C84" s="140"/>
      <c r="D84" s="85"/>
      <c r="E84" s="81"/>
      <c r="F84" s="81"/>
      <c r="G84" s="81"/>
    </row>
    <row r="85" spans="1:7" ht="13.2" x14ac:dyDescent="0.25">
      <c r="A85" s="138"/>
      <c r="B85" s="139"/>
      <c r="C85" s="140"/>
      <c r="D85" s="85"/>
      <c r="E85" s="81"/>
      <c r="F85" s="81"/>
      <c r="G85" s="81"/>
    </row>
    <row r="86" spans="1:7" ht="13.2" x14ac:dyDescent="0.25">
      <c r="A86" s="138"/>
      <c r="B86" s="139"/>
      <c r="C86" s="140"/>
      <c r="D86" s="81"/>
      <c r="E86" s="81"/>
      <c r="F86" s="81"/>
      <c r="G86" s="81"/>
    </row>
    <row r="87" spans="1:7" ht="13.2" x14ac:dyDescent="0.25">
      <c r="A87" s="141"/>
      <c r="B87" s="142"/>
      <c r="C87" s="143"/>
      <c r="D87" s="85"/>
      <c r="E87" s="81"/>
      <c r="F87" s="81"/>
      <c r="G87" s="81"/>
    </row>
    <row r="88" spans="1:7" ht="13.2" x14ac:dyDescent="0.25">
      <c r="A88" s="81"/>
      <c r="B88" s="81"/>
      <c r="C88" s="81"/>
      <c r="D88" s="81"/>
      <c r="E88" s="81"/>
      <c r="F88" s="81"/>
      <c r="G88" s="81"/>
    </row>
    <row r="89" spans="1:7" ht="13.2" x14ac:dyDescent="0.25">
      <c r="A89" s="81"/>
      <c r="B89" s="81"/>
      <c r="C89" s="81"/>
      <c r="D89" s="85"/>
      <c r="E89" s="81"/>
      <c r="F89" s="81"/>
      <c r="G89" s="81"/>
    </row>
    <row r="90" spans="1:7" ht="16.8" x14ac:dyDescent="0.55000000000000004">
      <c r="A90" s="81"/>
      <c r="B90" s="144"/>
      <c r="C90" s="145" t="s">
        <v>149</v>
      </c>
      <c r="D90" s="85"/>
      <c r="E90" s="85"/>
      <c r="F90" s="81"/>
      <c r="G90" s="81"/>
    </row>
    <row r="91" spans="1:7" ht="13.2" x14ac:dyDescent="0.25">
      <c r="A91" s="81" t="s">
        <v>150</v>
      </c>
      <c r="B91" s="146" t="s">
        <v>10</v>
      </c>
      <c r="C91" s="146">
        <f>+C57</f>
        <v>118831903.29271215</v>
      </c>
      <c r="D91" s="162" t="s">
        <v>163</v>
      </c>
      <c r="E91" s="144"/>
      <c r="F91" s="81"/>
      <c r="G91" s="81"/>
    </row>
    <row r="92" spans="1:7" ht="13.2" x14ac:dyDescent="0.25">
      <c r="A92" s="81"/>
      <c r="B92" s="146" t="s">
        <v>151</v>
      </c>
      <c r="C92" s="163">
        <v>4389359.2560079638</v>
      </c>
      <c r="D92" s="162" t="s">
        <v>163</v>
      </c>
      <c r="E92" s="85"/>
      <c r="F92" s="81"/>
      <c r="G92" s="81"/>
    </row>
    <row r="93" spans="1:7" ht="13.2" x14ac:dyDescent="0.25">
      <c r="A93" s="81"/>
      <c r="B93" s="146" t="s">
        <v>152</v>
      </c>
      <c r="C93" s="146">
        <f>+C91+C92</f>
        <v>123221262.54872012</v>
      </c>
      <c r="D93" s="85"/>
      <c r="E93" s="144"/>
      <c r="F93" s="81"/>
      <c r="G93" s="81"/>
    </row>
    <row r="94" spans="1:7" ht="13.2" x14ac:dyDescent="0.25">
      <c r="A94" s="81"/>
      <c r="B94" s="146" t="s">
        <v>153</v>
      </c>
      <c r="C94" s="146">
        <f>-C104</f>
        <v>-113871155.02693477</v>
      </c>
      <c r="D94" s="162" t="s">
        <v>163</v>
      </c>
      <c r="E94" s="144"/>
      <c r="F94" s="81"/>
      <c r="G94" s="81"/>
    </row>
    <row r="95" spans="1:7" ht="13.2" x14ac:dyDescent="0.25">
      <c r="A95" s="81"/>
      <c r="B95" s="146" t="s">
        <v>154</v>
      </c>
      <c r="C95" s="146" t="e">
        <f>+#REF!</f>
        <v>#REF!</v>
      </c>
      <c r="D95" s="162" t="s">
        <v>163</v>
      </c>
      <c r="E95" s="144"/>
      <c r="F95" s="81"/>
      <c r="G95" s="81"/>
    </row>
    <row r="96" spans="1:7" ht="13.2" x14ac:dyDescent="0.25">
      <c r="A96" s="81"/>
      <c r="B96" s="146" t="s">
        <v>155</v>
      </c>
      <c r="C96" s="163">
        <v>-4496236.0804681499</v>
      </c>
      <c r="D96" s="162" t="s">
        <v>163</v>
      </c>
      <c r="E96" s="144"/>
      <c r="F96" s="81"/>
      <c r="G96" s="81"/>
    </row>
    <row r="97" spans="1:7" ht="13.2" x14ac:dyDescent="0.25">
      <c r="A97" s="81"/>
      <c r="B97" s="146" t="s">
        <v>156</v>
      </c>
      <c r="C97" s="146" t="e">
        <f>+C93+C94+C95+C96</f>
        <v>#REF!</v>
      </c>
      <c r="D97" s="86" t="s">
        <v>157</v>
      </c>
      <c r="E97" s="144"/>
      <c r="F97" s="81"/>
      <c r="G97" s="81"/>
    </row>
    <row r="98" spans="1:7" ht="13.2" x14ac:dyDescent="0.25">
      <c r="A98" s="81"/>
      <c r="B98" s="147" t="s">
        <v>158</v>
      </c>
      <c r="C98" s="148">
        <v>5.6569415286851235E-2</v>
      </c>
      <c r="D98" s="85"/>
      <c r="E98" s="81"/>
      <c r="F98" s="81"/>
      <c r="G98" s="81"/>
    </row>
    <row r="99" spans="1:7" ht="13.2" x14ac:dyDescent="0.25">
      <c r="A99" s="81"/>
      <c r="B99" s="81"/>
      <c r="C99" s="81"/>
      <c r="D99" s="81"/>
      <c r="E99" s="81"/>
      <c r="F99" s="81"/>
      <c r="G99" s="81"/>
    </row>
    <row r="100" spans="1:7" ht="13.2" x14ac:dyDescent="0.25">
      <c r="A100" s="81"/>
      <c r="B100" s="81"/>
      <c r="C100" s="81"/>
      <c r="D100" s="81"/>
      <c r="E100" s="81"/>
      <c r="F100" s="81"/>
      <c r="G100" s="81"/>
    </row>
    <row r="101" spans="1:7" ht="13.2" x14ac:dyDescent="0.25">
      <c r="A101" s="81"/>
      <c r="B101" s="81"/>
      <c r="C101" s="81"/>
      <c r="D101" s="81"/>
      <c r="E101" s="81"/>
      <c r="F101" s="81"/>
      <c r="G101" s="81"/>
    </row>
    <row r="102" spans="1:7" ht="13.2" x14ac:dyDescent="0.25">
      <c r="A102" s="117" t="s">
        <v>159</v>
      </c>
      <c r="B102" s="81"/>
      <c r="C102" s="81"/>
      <c r="D102" s="81"/>
      <c r="E102" s="81"/>
      <c r="F102" s="81"/>
      <c r="G102" s="81"/>
    </row>
    <row r="103" spans="1:7" ht="13.2" x14ac:dyDescent="0.25">
      <c r="A103" s="81" t="s">
        <v>160</v>
      </c>
      <c r="B103" s="81"/>
      <c r="C103" s="164">
        <v>113978031.85139497</v>
      </c>
      <c r="D103" s="162" t="s">
        <v>163</v>
      </c>
      <c r="E103" s="149"/>
      <c r="F103" s="81"/>
      <c r="G103" s="81"/>
    </row>
    <row r="104" spans="1:7" ht="13.2" x14ac:dyDescent="0.25">
      <c r="A104" s="81" t="s">
        <v>161</v>
      </c>
      <c r="B104" s="81"/>
      <c r="C104" s="164">
        <v>113871155.02693477</v>
      </c>
      <c r="D104" s="162" t="s">
        <v>163</v>
      </c>
      <c r="E104" s="149"/>
      <c r="F104" s="81"/>
      <c r="G104" s="81"/>
    </row>
    <row r="105" spans="1:7" ht="13.2" x14ac:dyDescent="0.25">
      <c r="A105" s="81" t="s">
        <v>162</v>
      </c>
      <c r="B105" s="81"/>
      <c r="C105" s="81">
        <f>C103/C104</f>
        <v>1.0009385768014289</v>
      </c>
      <c r="D105" s="81"/>
      <c r="E105" s="81"/>
      <c r="F105" s="81"/>
      <c r="G105" s="81"/>
    </row>
    <row r="106" spans="1:7" ht="13.2" x14ac:dyDescent="0.25">
      <c r="A106" s="81"/>
      <c r="B106" s="81"/>
      <c r="C106" s="81"/>
      <c r="D106" s="81"/>
      <c r="E106" s="81"/>
      <c r="F106" s="81"/>
      <c r="G106" s="81"/>
    </row>
    <row r="107" spans="1:7" x14ac:dyDescent="0.2">
      <c r="A107" s="89"/>
      <c r="B107" s="89"/>
      <c r="C107" s="89"/>
      <c r="D107" s="89"/>
      <c r="E107" s="89"/>
      <c r="F107" s="89"/>
      <c r="G107" s="89"/>
    </row>
    <row r="145" spans="6:6" x14ac:dyDescent="0.2">
      <c r="F145" s="161"/>
    </row>
    <row r="161" spans="4:8" x14ac:dyDescent="0.2">
      <c r="F161" s="161"/>
    </row>
    <row r="163" spans="4:8" x14ac:dyDescent="0.2">
      <c r="D163" s="161"/>
      <c r="E163" s="161"/>
      <c r="F163" s="161"/>
      <c r="G163" s="161"/>
      <c r="H163" s="161"/>
    </row>
  </sheetData>
  <pageMargins left="0.7" right="0.7" top="0.75" bottom="0.75" header="0.3" footer="0.3"/>
  <pageSetup scale="62" fitToHeight="5" orientation="portrait" r:id="rId1"/>
  <rowBreaks count="1" manualBreakCount="1">
    <brk id="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9"/>
  <sheetViews>
    <sheetView showGridLines="0" tabSelected="1" view="pageBreakPreview" zoomScale="80" zoomScaleNormal="80" zoomScaleSheetLayoutView="80" workbookViewId="0">
      <selection activeCell="A2" sqref="A1:A2"/>
    </sheetView>
  </sheetViews>
  <sheetFormatPr defaultColWidth="9.109375" defaultRowHeight="12" x14ac:dyDescent="0.2"/>
  <cols>
    <col min="1" max="1" width="9.109375" style="80"/>
    <col min="2" max="2" width="58.6640625" style="80" bestFit="1" customWidth="1"/>
    <col min="3" max="3" width="16.88671875" style="80" customWidth="1"/>
    <col min="4" max="4" width="16.5546875" style="80" bestFit="1" customWidth="1"/>
    <col min="5" max="5" width="16.5546875" style="80" customWidth="1"/>
    <col min="6" max="6" width="16.5546875" style="80" bestFit="1" customWidth="1"/>
    <col min="7" max="7" width="12.109375" style="80" bestFit="1" customWidth="1"/>
    <col min="8" max="8" width="9.109375" style="80" customWidth="1"/>
    <col min="9" max="9" width="11.21875" style="80" customWidth="1"/>
    <col min="10" max="10" width="22.88671875" style="80" bestFit="1" customWidth="1"/>
    <col min="11" max="16384" width="9.109375" style="80"/>
  </cols>
  <sheetData>
    <row r="1" spans="1:10" ht="13.2" x14ac:dyDescent="0.25">
      <c r="A1" s="278" t="s">
        <v>269</v>
      </c>
    </row>
    <row r="2" spans="1:10" ht="13.8" thickBot="1" x14ac:dyDescent="0.3">
      <c r="A2" s="279" t="s">
        <v>262</v>
      </c>
    </row>
    <row r="3" spans="1:10" ht="13.2" x14ac:dyDescent="0.25">
      <c r="A3" s="81"/>
      <c r="B3" s="82"/>
      <c r="C3" s="150" t="s">
        <v>251</v>
      </c>
      <c r="D3" s="81"/>
      <c r="E3" s="81"/>
      <c r="F3" s="81"/>
      <c r="G3" s="81"/>
      <c r="H3" s="81"/>
    </row>
    <row r="4" spans="1:10" ht="13.2" x14ac:dyDescent="0.25">
      <c r="A4" s="81"/>
      <c r="B4" s="81"/>
      <c r="C4" s="84" t="s">
        <v>78</v>
      </c>
      <c r="D4" s="81"/>
      <c r="E4" s="81"/>
      <c r="F4" s="81"/>
      <c r="G4" s="85"/>
      <c r="H4" s="81"/>
    </row>
    <row r="5" spans="1:10" ht="13.2" x14ac:dyDescent="0.25">
      <c r="A5" s="81"/>
      <c r="B5" s="81"/>
      <c r="C5" s="84" t="s">
        <v>79</v>
      </c>
      <c r="D5" s="81"/>
      <c r="E5" s="81"/>
      <c r="F5" s="81"/>
      <c r="G5" s="81"/>
      <c r="H5" s="81"/>
    </row>
    <row r="6" spans="1:10" ht="13.2" x14ac:dyDescent="0.25">
      <c r="A6" s="81"/>
      <c r="B6" s="81"/>
      <c r="C6" s="83" t="s">
        <v>165</v>
      </c>
      <c r="D6" s="81"/>
      <c r="E6" s="81"/>
      <c r="F6" s="85"/>
      <c r="G6" s="81"/>
      <c r="H6" s="81"/>
    </row>
    <row r="7" spans="1:10" ht="13.2" x14ac:dyDescent="0.25">
      <c r="A7" s="81"/>
      <c r="B7" s="81"/>
      <c r="C7" s="81"/>
      <c r="D7" s="81"/>
      <c r="E7" s="81"/>
      <c r="F7" s="81"/>
      <c r="G7" s="81"/>
      <c r="H7" s="81"/>
    </row>
    <row r="8" spans="1:10" ht="13.2" x14ac:dyDescent="0.25">
      <c r="A8" s="86"/>
      <c r="B8" s="86"/>
      <c r="C8" s="84" t="s">
        <v>80</v>
      </c>
      <c r="D8" s="84" t="s">
        <v>81</v>
      </c>
      <c r="E8" s="84" t="s">
        <v>82</v>
      </c>
      <c r="F8" s="84" t="s">
        <v>83</v>
      </c>
      <c r="G8" s="84" t="s">
        <v>84</v>
      </c>
      <c r="H8" s="84"/>
      <c r="J8" s="88" t="s">
        <v>250</v>
      </c>
    </row>
    <row r="9" spans="1:10" ht="13.2" x14ac:dyDescent="0.25">
      <c r="A9" s="86"/>
      <c r="B9" s="86"/>
      <c r="C9" s="87" t="s">
        <v>85</v>
      </c>
      <c r="D9" s="87" t="s">
        <v>85</v>
      </c>
      <c r="E9" s="88" t="s">
        <v>86</v>
      </c>
      <c r="F9" s="87" t="s">
        <v>85</v>
      </c>
      <c r="G9" s="87" t="s">
        <v>85</v>
      </c>
      <c r="H9" s="89"/>
    </row>
    <row r="10" spans="1:10" ht="13.2" x14ac:dyDescent="0.25">
      <c r="A10" s="86"/>
      <c r="B10" s="86"/>
      <c r="C10" s="86"/>
      <c r="D10" s="86"/>
      <c r="E10" s="86"/>
      <c r="F10" s="86"/>
      <c r="G10" s="84" t="s">
        <v>87</v>
      </c>
      <c r="H10" s="89"/>
    </row>
    <row r="11" spans="1:10" ht="13.2" x14ac:dyDescent="0.25">
      <c r="A11" s="84" t="s">
        <v>88</v>
      </c>
      <c r="B11" s="86"/>
      <c r="C11" s="84" t="s">
        <v>89</v>
      </c>
      <c r="D11" s="84" t="s">
        <v>90</v>
      </c>
      <c r="E11" s="84" t="s">
        <v>90</v>
      </c>
      <c r="F11" s="84" t="s">
        <v>91</v>
      </c>
      <c r="G11" s="84" t="s">
        <v>90</v>
      </c>
      <c r="H11" s="89"/>
    </row>
    <row r="12" spans="1:10" ht="13.2" x14ac:dyDescent="0.25">
      <c r="A12" s="84" t="s">
        <v>92</v>
      </c>
      <c r="B12" s="86"/>
      <c r="C12" s="84" t="s">
        <v>93</v>
      </c>
      <c r="D12" s="84" t="s">
        <v>94</v>
      </c>
      <c r="E12" s="84" t="s">
        <v>95</v>
      </c>
      <c r="F12" s="84" t="s">
        <v>96</v>
      </c>
      <c r="G12" s="84" t="s">
        <v>94</v>
      </c>
      <c r="H12" s="89"/>
    </row>
    <row r="13" spans="1:10" ht="13.2" x14ac:dyDescent="0.25">
      <c r="A13" s="87" t="s">
        <v>85</v>
      </c>
      <c r="B13" s="87" t="s">
        <v>85</v>
      </c>
      <c r="C13" s="87" t="s">
        <v>85</v>
      </c>
      <c r="D13" s="87" t="s">
        <v>85</v>
      </c>
      <c r="E13" s="87" t="s">
        <v>85</v>
      </c>
      <c r="F13" s="87" t="s">
        <v>85</v>
      </c>
      <c r="G13" s="87" t="s">
        <v>85</v>
      </c>
      <c r="H13" s="89"/>
    </row>
    <row r="14" spans="1:10" ht="13.2" x14ac:dyDescent="0.25">
      <c r="A14" s="90">
        <v>1</v>
      </c>
      <c r="B14" s="91" t="s">
        <v>97</v>
      </c>
      <c r="C14" s="232">
        <f>+C63</f>
        <v>126924117.28621197</v>
      </c>
      <c r="D14" s="92"/>
      <c r="E14" s="81"/>
      <c r="F14" s="93"/>
      <c r="G14" s="81"/>
      <c r="H14" s="89"/>
    </row>
    <row r="15" spans="1:10" ht="13.8" thickBot="1" x14ac:dyDescent="0.3">
      <c r="A15" s="90">
        <v>2</v>
      </c>
      <c r="B15" s="81"/>
      <c r="C15" s="94"/>
      <c r="D15" s="92"/>
      <c r="E15" s="81"/>
      <c r="F15" s="93"/>
      <c r="G15" s="81"/>
      <c r="H15" s="81"/>
    </row>
    <row r="16" spans="1:10" ht="13.8" thickBot="1" x14ac:dyDescent="0.3">
      <c r="A16" s="90">
        <v>3</v>
      </c>
      <c r="B16" s="151" t="s">
        <v>98</v>
      </c>
      <c r="C16" s="233">
        <f>-C14*D16</f>
        <v>-234721.27008569849</v>
      </c>
      <c r="D16" s="152">
        <f>+'2014 Loss Exp Factors - Energy'!$D$6</f>
        <v>1.8493039392695209E-3</v>
      </c>
      <c r="E16" s="234">
        <f>C14/(C14+C16)</f>
        <v>1.0018527302005278</v>
      </c>
      <c r="F16" s="97"/>
      <c r="G16" s="81"/>
      <c r="H16" s="81" t="s">
        <v>167</v>
      </c>
      <c r="J16" s="165">
        <f>-C16</f>
        <v>234721.27008569849</v>
      </c>
    </row>
    <row r="17" spans="1:10" ht="13.2" x14ac:dyDescent="0.25">
      <c r="A17" s="90">
        <v>4</v>
      </c>
      <c r="B17" s="81"/>
      <c r="C17" s="94"/>
      <c r="D17" s="92"/>
      <c r="E17" s="98"/>
      <c r="F17" s="97"/>
      <c r="G17" s="81"/>
      <c r="H17" s="81"/>
    </row>
    <row r="18" spans="1:10" ht="13.2" x14ac:dyDescent="0.25">
      <c r="A18" s="90">
        <v>5</v>
      </c>
      <c r="B18" s="95" t="s">
        <v>99</v>
      </c>
      <c r="C18" s="235">
        <f>+C14+C16</f>
        <v>126689396.01612628</v>
      </c>
      <c r="D18" s="92"/>
      <c r="E18" s="98"/>
      <c r="F18" s="97"/>
      <c r="G18" s="81"/>
      <c r="H18" s="81"/>
    </row>
    <row r="19" spans="1:10" ht="13.8" thickBot="1" x14ac:dyDescent="0.3">
      <c r="A19" s="90">
        <v>6</v>
      </c>
      <c r="B19" s="81"/>
      <c r="C19" s="94"/>
      <c r="D19" s="92"/>
      <c r="E19" s="98"/>
      <c r="F19" s="97"/>
      <c r="G19" s="81"/>
      <c r="H19" s="81"/>
    </row>
    <row r="20" spans="1:10" ht="13.8" thickBot="1" x14ac:dyDescent="0.3">
      <c r="A20" s="90">
        <v>7</v>
      </c>
      <c r="B20" s="153" t="s">
        <v>100</v>
      </c>
      <c r="C20" s="233">
        <f>-C18*D20</f>
        <v>-2039656.5822081247</v>
      </c>
      <c r="D20" s="152">
        <f>+'2014 Loss Exp Factors - Energy'!$D$14</f>
        <v>1.6099663005327589E-2</v>
      </c>
      <c r="E20" s="98"/>
      <c r="F20" s="98"/>
      <c r="G20" s="81"/>
      <c r="H20" s="81" t="s">
        <v>167</v>
      </c>
      <c r="J20" s="165">
        <f>-C20</f>
        <v>2039656.5822081247</v>
      </c>
    </row>
    <row r="21" spans="1:10" ht="13.2" x14ac:dyDescent="0.25">
      <c r="A21" s="90">
        <v>8</v>
      </c>
      <c r="B21" s="81"/>
      <c r="C21" s="81"/>
      <c r="D21" s="81"/>
      <c r="E21" s="98"/>
      <c r="F21" s="98"/>
      <c r="G21" s="81"/>
      <c r="H21" s="81"/>
    </row>
    <row r="22" spans="1:10" ht="13.2" x14ac:dyDescent="0.25">
      <c r="A22" s="90">
        <v>9</v>
      </c>
      <c r="B22" s="99" t="s">
        <v>101</v>
      </c>
      <c r="C22" s="236">
        <f>-C58-C59-C60</f>
        <v>151224</v>
      </c>
      <c r="D22" s="81"/>
      <c r="E22" s="98"/>
      <c r="F22" s="98"/>
      <c r="G22" s="81"/>
      <c r="H22" s="81"/>
    </row>
    <row r="23" spans="1:10" ht="13.2" x14ac:dyDescent="0.25">
      <c r="A23" s="90">
        <v>10</v>
      </c>
      <c r="B23" s="81"/>
      <c r="C23" s="81"/>
      <c r="D23" s="81"/>
      <c r="E23" s="98"/>
      <c r="F23" s="98"/>
      <c r="G23" s="81"/>
      <c r="H23" s="81"/>
    </row>
    <row r="24" spans="1:10" ht="13.2" x14ac:dyDescent="0.25">
      <c r="A24" s="90">
        <v>11</v>
      </c>
      <c r="B24" s="116" t="s">
        <v>102</v>
      </c>
      <c r="C24" s="235">
        <f>+C20+C22</f>
        <v>-1888432.5822081247</v>
      </c>
      <c r="D24" s="101">
        <f>(C24*-1)/C18</f>
        <v>1.4906003514041114E-2</v>
      </c>
      <c r="E24" s="234">
        <f>C18/C26</f>
        <v>1.0151315545188724</v>
      </c>
      <c r="F24" s="97"/>
      <c r="G24" s="81"/>
      <c r="H24" s="81"/>
    </row>
    <row r="25" spans="1:10" ht="13.2" x14ac:dyDescent="0.25">
      <c r="A25" s="90">
        <v>12</v>
      </c>
      <c r="B25" s="81"/>
      <c r="C25" s="94"/>
      <c r="D25" s="92"/>
      <c r="E25" s="98"/>
      <c r="F25" s="97"/>
      <c r="G25" s="81"/>
      <c r="H25" s="81"/>
    </row>
    <row r="26" spans="1:10" ht="13.2" x14ac:dyDescent="0.25">
      <c r="A26" s="90">
        <v>13</v>
      </c>
      <c r="B26" s="95" t="s">
        <v>103</v>
      </c>
      <c r="C26" s="235">
        <f>+C18+C24</f>
        <v>124800963.43391815</v>
      </c>
      <c r="D26" s="92"/>
      <c r="E26" s="98"/>
      <c r="F26" s="97"/>
      <c r="G26" s="81"/>
      <c r="H26" s="81"/>
    </row>
    <row r="27" spans="1:10" ht="13.8" thickBot="1" x14ac:dyDescent="0.3">
      <c r="A27" s="90">
        <v>14</v>
      </c>
      <c r="B27" s="81"/>
      <c r="C27" s="94"/>
      <c r="D27" s="92"/>
      <c r="E27" s="98"/>
      <c r="F27" s="97"/>
      <c r="G27" s="81"/>
      <c r="H27" s="81"/>
    </row>
    <row r="28" spans="1:10" ht="13.8" thickBot="1" x14ac:dyDescent="0.3">
      <c r="A28" s="90">
        <v>15</v>
      </c>
      <c r="B28" s="102" t="s">
        <v>104</v>
      </c>
      <c r="C28" s="237">
        <f>-D47-D48</f>
        <v>-7410765.5095820613</v>
      </c>
      <c r="D28" s="103"/>
      <c r="E28" s="104"/>
      <c r="F28" s="238">
        <f>E16*E24</f>
        <v>1.0170123194074383</v>
      </c>
      <c r="G28" s="239">
        <f>(F28-1)/F28</f>
        <v>1.6727741722293514E-2</v>
      </c>
      <c r="H28" s="105"/>
      <c r="J28" s="106"/>
    </row>
    <row r="29" spans="1:10" ht="13.2" x14ac:dyDescent="0.25">
      <c r="A29" s="90">
        <v>16</v>
      </c>
      <c r="B29" s="81"/>
      <c r="C29" s="94"/>
      <c r="D29" s="92"/>
      <c r="E29" s="98"/>
      <c r="F29" s="97"/>
      <c r="G29" s="81"/>
      <c r="H29" s="81"/>
    </row>
    <row r="30" spans="1:10" ht="13.2" x14ac:dyDescent="0.25">
      <c r="A30" s="90">
        <v>17</v>
      </c>
      <c r="B30" s="91" t="s">
        <v>105</v>
      </c>
      <c r="C30" s="96">
        <f>-C61</f>
        <v>-7361153</v>
      </c>
      <c r="D30" s="81"/>
      <c r="E30" s="98"/>
      <c r="F30" s="98"/>
      <c r="G30" s="81"/>
      <c r="H30" s="81"/>
    </row>
    <row r="31" spans="1:10" ht="13.2" x14ac:dyDescent="0.25">
      <c r="A31" s="90">
        <v>18</v>
      </c>
      <c r="B31" s="81"/>
      <c r="C31" s="81"/>
      <c r="D31" s="81"/>
      <c r="E31" s="98"/>
      <c r="F31" s="98"/>
      <c r="G31" s="81"/>
      <c r="H31" s="81"/>
    </row>
    <row r="32" spans="1:10" ht="13.2" x14ac:dyDescent="0.25">
      <c r="A32" s="90">
        <v>19</v>
      </c>
      <c r="B32" s="99" t="s">
        <v>106</v>
      </c>
      <c r="C32" s="100">
        <f>-C22</f>
        <v>-151224</v>
      </c>
      <c r="D32" s="89"/>
      <c r="E32" s="89"/>
      <c r="F32" s="89"/>
      <c r="G32" s="89"/>
      <c r="H32" s="89"/>
    </row>
    <row r="33" spans="1:10" ht="13.2" x14ac:dyDescent="0.25">
      <c r="A33" s="90">
        <v>20</v>
      </c>
      <c r="B33" s="89"/>
      <c r="C33" s="89"/>
      <c r="D33" s="89"/>
      <c r="E33" s="89"/>
      <c r="F33" s="89"/>
      <c r="G33" s="89"/>
      <c r="H33" s="89"/>
    </row>
    <row r="34" spans="1:10" ht="13.2" x14ac:dyDescent="0.25">
      <c r="A34" s="90">
        <v>21</v>
      </c>
      <c r="B34" s="95" t="s">
        <v>107</v>
      </c>
      <c r="C34" s="240">
        <f>+C26+C28+C30+C32</f>
        <v>109877820.92433609</v>
      </c>
      <c r="D34" s="92"/>
      <c r="E34" s="98"/>
      <c r="F34" s="97"/>
      <c r="G34" s="81"/>
      <c r="H34" s="81"/>
    </row>
    <row r="35" spans="1:10" ht="13.8" thickBot="1" x14ac:dyDescent="0.3">
      <c r="A35" s="90">
        <v>22</v>
      </c>
      <c r="B35" s="81"/>
      <c r="C35" s="94"/>
      <c r="D35" s="92"/>
      <c r="E35" s="98"/>
      <c r="F35" s="97"/>
      <c r="G35" s="81"/>
      <c r="H35" s="81"/>
    </row>
    <row r="36" spans="1:10" ht="13.8" thickBot="1" x14ac:dyDescent="0.3">
      <c r="A36" s="90">
        <v>23</v>
      </c>
      <c r="B36" s="151" t="s">
        <v>108</v>
      </c>
      <c r="C36" s="241">
        <f>-C34*D36</f>
        <v>-463922.61065850296</v>
      </c>
      <c r="D36" s="152">
        <f>+'2014 Loss Exp Factors - Energy'!$D$26</f>
        <v>4.222167920293657E-3</v>
      </c>
      <c r="E36" s="234">
        <f>C34/C38</f>
        <v>1.0042400702087086</v>
      </c>
      <c r="F36" s="97"/>
      <c r="G36" s="81"/>
      <c r="H36" s="81" t="s">
        <v>167</v>
      </c>
      <c r="J36" s="165">
        <f>-C36</f>
        <v>463922.61065850296</v>
      </c>
    </row>
    <row r="37" spans="1:10" ht="13.2" x14ac:dyDescent="0.25">
      <c r="A37" s="90">
        <v>24</v>
      </c>
      <c r="B37" s="81"/>
      <c r="C37" s="94"/>
      <c r="D37" s="92"/>
      <c r="E37" s="98"/>
      <c r="F37" s="97"/>
      <c r="G37" s="81"/>
      <c r="H37" s="81"/>
    </row>
    <row r="38" spans="1:10" ht="13.2" x14ac:dyDescent="0.25">
      <c r="A38" s="90">
        <v>25</v>
      </c>
      <c r="B38" s="95" t="s">
        <v>109</v>
      </c>
      <c r="C38" s="235">
        <f>+C34+C36</f>
        <v>109413898.31367759</v>
      </c>
      <c r="D38" s="92"/>
      <c r="E38" s="98"/>
      <c r="F38" s="97"/>
      <c r="G38" s="81"/>
      <c r="H38" s="81"/>
    </row>
    <row r="39" spans="1:10" ht="13.2" x14ac:dyDescent="0.25">
      <c r="A39" s="90">
        <v>26</v>
      </c>
      <c r="B39" s="81"/>
      <c r="C39" s="94"/>
      <c r="D39" s="92"/>
      <c r="E39" s="98"/>
      <c r="F39" s="97"/>
      <c r="G39" s="81"/>
      <c r="H39" s="81"/>
    </row>
    <row r="40" spans="1:10" ht="13.2" x14ac:dyDescent="0.25">
      <c r="A40" s="108"/>
      <c r="B40" s="81"/>
      <c r="C40" s="94"/>
      <c r="D40" s="81"/>
      <c r="E40" s="81"/>
      <c r="F40" s="81"/>
      <c r="G40" s="81"/>
      <c r="H40" s="81"/>
    </row>
    <row r="41" spans="1:10" ht="13.2" x14ac:dyDescent="0.25">
      <c r="A41" s="109" t="s">
        <v>121</v>
      </c>
      <c r="B41" s="89"/>
      <c r="C41" s="81"/>
      <c r="D41" s="81"/>
      <c r="E41" s="81"/>
      <c r="F41" s="81"/>
      <c r="G41" s="81"/>
      <c r="H41" s="81"/>
    </row>
    <row r="42" spans="1:10" ht="13.2" x14ac:dyDescent="0.25">
      <c r="A42" s="110" t="s">
        <v>122</v>
      </c>
      <c r="B42" s="89"/>
      <c r="C42" s="108"/>
      <c r="D42" s="81"/>
      <c r="E42" s="81"/>
      <c r="F42" s="107"/>
      <c r="G42" s="81"/>
      <c r="H42" s="81"/>
    </row>
    <row r="45" spans="1:10" ht="13.2" x14ac:dyDescent="0.25">
      <c r="A45" s="108"/>
      <c r="B45" s="81"/>
      <c r="C45" s="81"/>
      <c r="D45" s="81"/>
      <c r="E45" s="81"/>
      <c r="F45" s="81"/>
    </row>
    <row r="46" spans="1:10" ht="13.8" thickBot="1" x14ac:dyDescent="0.3">
      <c r="A46" s="108"/>
      <c r="B46" s="112" t="s">
        <v>124</v>
      </c>
      <c r="C46" s="94"/>
      <c r="D46" s="81"/>
      <c r="E46" s="81"/>
      <c r="F46" s="81"/>
    </row>
    <row r="47" spans="1:10" ht="13.8" thickBot="1" x14ac:dyDescent="0.3">
      <c r="A47" s="108"/>
      <c r="B47" s="113" t="s">
        <v>125</v>
      </c>
      <c r="C47" s="114"/>
      <c r="D47" s="242">
        <f>+'Line Loss-KWH Anlys-Deli RC2016'!$I$92/1000</f>
        <v>1798355.26446602</v>
      </c>
      <c r="E47" s="154" t="s">
        <v>256</v>
      </c>
      <c r="F47" s="111"/>
      <c r="J47" s="165">
        <f>+D47</f>
        <v>1798355.26446602</v>
      </c>
    </row>
    <row r="48" spans="1:10" ht="13.8" thickBot="1" x14ac:dyDescent="0.3">
      <c r="A48" s="108"/>
      <c r="B48" s="155" t="s">
        <v>128</v>
      </c>
      <c r="C48" s="156"/>
      <c r="D48" s="242">
        <f>+Summary_Delivered_Sales!$O$142/1000</f>
        <v>5612410.245116041</v>
      </c>
      <c r="E48" s="154" t="s">
        <v>259</v>
      </c>
      <c r="F48" s="111"/>
      <c r="J48" s="165">
        <f>+D48</f>
        <v>5612410.245116041</v>
      </c>
    </row>
    <row r="49" spans="1:12" ht="13.8" thickBot="1" x14ac:dyDescent="0.3">
      <c r="A49" s="108"/>
      <c r="B49" s="157"/>
      <c r="C49" s="158" t="s">
        <v>104</v>
      </c>
      <c r="D49" s="159">
        <f>SUM(D47:D48)</f>
        <v>7410765.5095820613</v>
      </c>
      <c r="E49" s="81"/>
      <c r="F49" s="111"/>
      <c r="J49" s="159">
        <f>SUM(J47:J48)</f>
        <v>7410765.5095820613</v>
      </c>
    </row>
    <row r="50" spans="1:12" ht="13.2" x14ac:dyDescent="0.25">
      <c r="A50" s="108"/>
      <c r="B50" s="157"/>
      <c r="C50" s="115"/>
      <c r="D50" s="160"/>
      <c r="E50" s="81"/>
      <c r="F50" s="111"/>
    </row>
    <row r="51" spans="1:12" ht="13.2" x14ac:dyDescent="0.25">
      <c r="A51" s="81"/>
      <c r="B51" s="81"/>
      <c r="C51" s="81"/>
      <c r="D51" s="81"/>
      <c r="E51" s="81"/>
      <c r="F51" s="81"/>
      <c r="G51" s="81"/>
      <c r="L51" s="161"/>
    </row>
    <row r="52" spans="1:12" ht="13.2" x14ac:dyDescent="0.25">
      <c r="A52" s="117" t="s">
        <v>130</v>
      </c>
      <c r="B52" s="81"/>
      <c r="C52" s="81"/>
      <c r="D52" s="81"/>
      <c r="E52" s="81"/>
      <c r="F52" s="81"/>
      <c r="G52" s="81"/>
    </row>
    <row r="53" spans="1:12" ht="13.2" x14ac:dyDescent="0.25">
      <c r="A53" s="118" t="s">
        <v>131</v>
      </c>
      <c r="B53" s="119"/>
      <c r="C53" s="243">
        <f>+'NEW NEL,SALES,Unbilled ST'!C207</f>
        <v>119562964.28621197</v>
      </c>
      <c r="D53" s="154" t="s">
        <v>163</v>
      </c>
      <c r="E53" s="81"/>
      <c r="F53" s="81"/>
      <c r="G53" s="81"/>
      <c r="J53" s="165">
        <f>+C53</f>
        <v>119562964.28621197</v>
      </c>
    </row>
    <row r="54" spans="1:12" ht="13.2" x14ac:dyDescent="0.25">
      <c r="A54" s="118"/>
      <c r="B54" s="119"/>
      <c r="C54" s="120"/>
      <c r="D54" s="154"/>
      <c r="E54" s="81"/>
      <c r="F54" s="81"/>
      <c r="G54" s="81"/>
    </row>
    <row r="55" spans="1:12" ht="13.2" x14ac:dyDescent="0.25">
      <c r="A55" s="121" t="s">
        <v>132</v>
      </c>
      <c r="B55" s="119"/>
      <c r="C55" s="243">
        <f>+'Data Summary'!$C$23</f>
        <v>2282100</v>
      </c>
      <c r="D55" s="154" t="s">
        <v>164</v>
      </c>
      <c r="E55" s="81"/>
      <c r="F55" s="81"/>
      <c r="G55" s="81"/>
      <c r="J55" s="165">
        <f t="shared" ref="J55:J57" si="0">+C55</f>
        <v>2282100</v>
      </c>
    </row>
    <row r="56" spans="1:12" ht="13.2" x14ac:dyDescent="0.25">
      <c r="A56" s="121" t="s">
        <v>133</v>
      </c>
      <c r="B56" s="119"/>
      <c r="C56" s="243">
        <f>+'Data Summary'!$C$24</f>
        <v>586976</v>
      </c>
      <c r="D56" s="154" t="s">
        <v>164</v>
      </c>
      <c r="E56" s="81"/>
      <c r="F56" s="81"/>
      <c r="G56" s="81"/>
      <c r="J56" s="165">
        <f t="shared" si="0"/>
        <v>586976</v>
      </c>
    </row>
    <row r="57" spans="1:12" ht="13.2" x14ac:dyDescent="0.25">
      <c r="A57" s="121" t="s">
        <v>134</v>
      </c>
      <c r="B57" s="119"/>
      <c r="C57" s="243">
        <f>+'Data Summary'!$C$25</f>
        <v>4643301</v>
      </c>
      <c r="D57" s="154" t="s">
        <v>164</v>
      </c>
      <c r="E57" s="81"/>
      <c r="F57" s="81"/>
      <c r="G57" s="81"/>
      <c r="J57" s="165">
        <f t="shared" si="0"/>
        <v>4643301</v>
      </c>
    </row>
    <row r="58" spans="1:12" ht="13.2" x14ac:dyDescent="0.25">
      <c r="A58" s="118" t="s">
        <v>135</v>
      </c>
      <c r="B58" s="119"/>
      <c r="C58" s="243">
        <f>+'Data Summary'!$C$26</f>
        <v>-19451</v>
      </c>
      <c r="D58" s="154" t="s">
        <v>164</v>
      </c>
      <c r="E58" s="81"/>
      <c r="F58" s="81"/>
      <c r="G58" s="81"/>
      <c r="H58" s="81" t="s">
        <v>167</v>
      </c>
      <c r="J58" s="165">
        <f>-C58</f>
        <v>19451</v>
      </c>
    </row>
    <row r="59" spans="1:12" ht="13.2" x14ac:dyDescent="0.25">
      <c r="A59" s="121" t="s">
        <v>136</v>
      </c>
      <c r="B59" s="119"/>
      <c r="C59" s="243">
        <f>+'Data Summary'!$C$27</f>
        <v>-77259</v>
      </c>
      <c r="D59" s="154" t="s">
        <v>164</v>
      </c>
      <c r="E59" s="81"/>
      <c r="F59" s="81"/>
      <c r="G59" s="81"/>
      <c r="H59" s="81" t="s">
        <v>167</v>
      </c>
      <c r="J59" s="165">
        <f t="shared" ref="J59:J60" si="1">-C59</f>
        <v>77259</v>
      </c>
    </row>
    <row r="60" spans="1:12" ht="13.8" thickBot="1" x14ac:dyDescent="0.3">
      <c r="A60" s="121" t="s">
        <v>137</v>
      </c>
      <c r="B60" s="119"/>
      <c r="C60" s="243">
        <f>+'Data Summary'!$C$28</f>
        <v>-54514</v>
      </c>
      <c r="D60" s="154" t="s">
        <v>164</v>
      </c>
      <c r="E60" s="81"/>
      <c r="F60" s="81"/>
      <c r="G60" s="81"/>
      <c r="H60" s="81" t="s">
        <v>167</v>
      </c>
      <c r="J60" s="165">
        <f t="shared" si="1"/>
        <v>54514</v>
      </c>
    </row>
    <row r="61" spans="1:12" ht="13.8" thickBot="1" x14ac:dyDescent="0.3">
      <c r="A61" s="122" t="s">
        <v>138</v>
      </c>
      <c r="B61" s="123"/>
      <c r="C61" s="124">
        <f>SUM(C55:C60)</f>
        <v>7361153</v>
      </c>
      <c r="D61" s="86" t="s">
        <v>139</v>
      </c>
      <c r="E61" s="81"/>
      <c r="F61" s="81"/>
      <c r="G61" s="81"/>
    </row>
    <row r="62" spans="1:12" ht="13.8" thickBot="1" x14ac:dyDescent="0.3">
      <c r="A62" s="81"/>
      <c r="B62" s="81"/>
      <c r="C62" s="81"/>
      <c r="D62" s="86"/>
      <c r="E62" s="81"/>
      <c r="F62" s="81"/>
      <c r="G62" s="81"/>
    </row>
    <row r="63" spans="1:12" ht="13.8" thickBot="1" x14ac:dyDescent="0.3">
      <c r="A63" s="122" t="s">
        <v>140</v>
      </c>
      <c r="B63" s="123"/>
      <c r="C63" s="124">
        <f>SUM(C53:C60)</f>
        <v>126924117.28621197</v>
      </c>
      <c r="D63" s="86" t="s">
        <v>141</v>
      </c>
      <c r="E63" s="81"/>
      <c r="F63" s="81"/>
      <c r="G63" s="81"/>
    </row>
    <row r="64" spans="1:12" ht="13.2" x14ac:dyDescent="0.25">
      <c r="A64" s="81"/>
      <c r="B64" s="81"/>
      <c r="C64" s="81"/>
      <c r="D64" s="81"/>
      <c r="E64" s="81"/>
      <c r="F64" s="81"/>
      <c r="G64" s="81"/>
    </row>
    <row r="65" spans="1:7" ht="13.2" x14ac:dyDescent="0.25">
      <c r="A65" s="125"/>
      <c r="B65" s="81"/>
      <c r="C65" s="126"/>
      <c r="D65" s="81"/>
      <c r="E65" s="81"/>
      <c r="F65" s="81"/>
      <c r="G65" s="81"/>
    </row>
    <row r="66" spans="1:7" ht="13.2" x14ac:dyDescent="0.25">
      <c r="A66" s="81"/>
      <c r="B66" s="81"/>
      <c r="C66" s="81"/>
      <c r="D66" s="81"/>
      <c r="E66" s="81"/>
      <c r="F66" s="81"/>
      <c r="G66" s="81"/>
    </row>
    <row r="67" spans="1:7" ht="13.2" x14ac:dyDescent="0.25">
      <c r="A67" s="81"/>
      <c r="B67" s="81"/>
      <c r="C67" s="81"/>
      <c r="D67" s="81"/>
      <c r="E67" s="81"/>
      <c r="F67" s="81"/>
      <c r="G67" s="81"/>
    </row>
    <row r="68" spans="1:7" ht="13.2" x14ac:dyDescent="0.25">
      <c r="A68" s="127" t="s">
        <v>142</v>
      </c>
      <c r="B68" s="127" t="s">
        <v>143</v>
      </c>
      <c r="C68" s="128" t="s">
        <v>144</v>
      </c>
      <c r="D68" s="129" t="s">
        <v>145</v>
      </c>
      <c r="E68" s="130"/>
      <c r="F68" s="81"/>
      <c r="G68" s="81"/>
    </row>
    <row r="69" spans="1:7" ht="13.2" x14ac:dyDescent="0.25">
      <c r="A69" s="127" t="s">
        <v>86</v>
      </c>
      <c r="B69" s="131" t="s">
        <v>146</v>
      </c>
      <c r="C69" s="132">
        <v>1.0192338333802162</v>
      </c>
      <c r="D69" s="133" t="e">
        <f>#REF!</f>
        <v>#REF!</v>
      </c>
      <c r="E69" s="134"/>
      <c r="F69" s="81"/>
      <c r="G69" s="81"/>
    </row>
    <row r="70" spans="1:7" ht="13.2" x14ac:dyDescent="0.25">
      <c r="A70" s="127" t="s">
        <v>86</v>
      </c>
      <c r="B70" s="131" t="s">
        <v>147</v>
      </c>
      <c r="C70" s="132">
        <v>1.0298106185058049</v>
      </c>
      <c r="D70" s="133" t="e">
        <f>#REF!</f>
        <v>#REF!</v>
      </c>
      <c r="E70" s="134"/>
      <c r="F70" s="81"/>
      <c r="G70" s="81"/>
    </row>
    <row r="71" spans="1:7" ht="13.2" x14ac:dyDescent="0.25">
      <c r="A71" s="127" t="s">
        <v>86</v>
      </c>
      <c r="B71" s="131" t="s">
        <v>148</v>
      </c>
      <c r="C71" s="132">
        <v>1.0600589445060109</v>
      </c>
      <c r="D71" s="133" t="e">
        <f>#REF!</f>
        <v>#REF!</v>
      </c>
      <c r="E71" s="134"/>
      <c r="F71" s="81"/>
      <c r="G71" s="81"/>
    </row>
    <row r="72" spans="1:7" ht="13.2" x14ac:dyDescent="0.25">
      <c r="A72" s="127" t="s">
        <v>123</v>
      </c>
      <c r="B72" s="131" t="s">
        <v>146</v>
      </c>
      <c r="C72" s="132">
        <v>1.0233992233624385</v>
      </c>
      <c r="D72" s="133" t="e">
        <f>#REF!</f>
        <v>#REF!</v>
      </c>
      <c r="E72" s="134"/>
      <c r="F72" s="81"/>
      <c r="G72" s="81"/>
    </row>
    <row r="73" spans="1:7" ht="13.2" x14ac:dyDescent="0.25">
      <c r="A73" s="127" t="s">
        <v>123</v>
      </c>
      <c r="B73" s="131" t="s">
        <v>147</v>
      </c>
      <c r="C73" s="132">
        <v>1.0370021604423327</v>
      </c>
      <c r="D73" s="133" t="e">
        <f>#REF!</f>
        <v>#REF!</v>
      </c>
      <c r="E73" s="134"/>
      <c r="F73" s="81"/>
      <c r="G73" s="81"/>
    </row>
    <row r="74" spans="1:7" ht="13.2" x14ac:dyDescent="0.25">
      <c r="A74" s="127" t="s">
        <v>123</v>
      </c>
      <c r="B74" s="131" t="s">
        <v>148</v>
      </c>
      <c r="C74" s="132">
        <v>1.0761321704917772</v>
      </c>
      <c r="D74" s="133" t="e">
        <f>#REF!</f>
        <v>#REF!</v>
      </c>
      <c r="E74" s="134"/>
      <c r="F74" s="81"/>
      <c r="G74" s="81"/>
    </row>
    <row r="75" spans="1:7" ht="13.2" x14ac:dyDescent="0.25">
      <c r="A75" s="81"/>
      <c r="B75" s="81"/>
      <c r="C75" s="81"/>
      <c r="D75" s="81"/>
      <c r="E75" s="81"/>
      <c r="F75" s="81"/>
      <c r="G75" s="81"/>
    </row>
    <row r="76" spans="1:7" ht="13.2" x14ac:dyDescent="0.25">
      <c r="A76" s="135"/>
      <c r="B76" s="136"/>
      <c r="C76" s="137"/>
      <c r="D76" s="85"/>
      <c r="E76" s="81"/>
      <c r="F76" s="81"/>
      <c r="G76" s="81"/>
    </row>
    <row r="77" spans="1:7" ht="13.2" x14ac:dyDescent="0.25">
      <c r="A77" s="138"/>
      <c r="B77" s="139"/>
      <c r="C77" s="140"/>
      <c r="D77" s="85"/>
      <c r="E77" s="81"/>
      <c r="F77" s="81"/>
      <c r="G77" s="81"/>
    </row>
    <row r="78" spans="1:7" ht="13.2" x14ac:dyDescent="0.25">
      <c r="A78" s="138"/>
      <c r="B78" s="139"/>
      <c r="C78" s="140"/>
      <c r="D78" s="85"/>
      <c r="E78" s="81"/>
      <c r="F78" s="81"/>
      <c r="G78" s="81"/>
    </row>
    <row r="79" spans="1:7" ht="13.2" x14ac:dyDescent="0.25">
      <c r="A79" s="138"/>
      <c r="B79" s="139"/>
      <c r="C79" s="140"/>
      <c r="D79" s="85"/>
      <c r="E79" s="81"/>
      <c r="F79" s="81"/>
      <c r="G79" s="81"/>
    </row>
    <row r="80" spans="1:7" ht="13.2" x14ac:dyDescent="0.25">
      <c r="A80" s="138"/>
      <c r="B80" s="139"/>
      <c r="C80" s="140"/>
      <c r="D80" s="85"/>
      <c r="E80" s="81"/>
      <c r="F80" s="81"/>
      <c r="G80" s="81"/>
    </row>
    <row r="81" spans="1:7" ht="13.2" x14ac:dyDescent="0.25">
      <c r="A81" s="138"/>
      <c r="B81" s="139"/>
      <c r="C81" s="140"/>
      <c r="D81" s="85"/>
      <c r="E81" s="81"/>
      <c r="F81" s="81"/>
      <c r="G81" s="81"/>
    </row>
    <row r="82" spans="1:7" ht="13.2" x14ac:dyDescent="0.25">
      <c r="A82" s="138"/>
      <c r="B82" s="139"/>
      <c r="C82" s="140"/>
      <c r="D82" s="81"/>
      <c r="E82" s="81"/>
      <c r="F82" s="81"/>
      <c r="G82" s="81"/>
    </row>
    <row r="83" spans="1:7" ht="13.2" x14ac:dyDescent="0.25">
      <c r="A83" s="141"/>
      <c r="B83" s="142"/>
      <c r="C83" s="143"/>
      <c r="D83" s="85"/>
      <c r="E83" s="81"/>
      <c r="F83" s="81"/>
      <c r="G83" s="81"/>
    </row>
    <row r="84" spans="1:7" ht="13.2" x14ac:dyDescent="0.25">
      <c r="A84" s="81"/>
      <c r="B84" s="81"/>
      <c r="C84" s="81"/>
      <c r="D84" s="81"/>
      <c r="E84" s="81"/>
      <c r="F84" s="81"/>
      <c r="G84" s="81"/>
    </row>
    <row r="85" spans="1:7" ht="13.2" x14ac:dyDescent="0.25">
      <c r="A85" s="81"/>
      <c r="B85" s="81"/>
      <c r="C85" s="81"/>
      <c r="D85" s="85"/>
      <c r="E85" s="81"/>
      <c r="F85" s="81"/>
      <c r="G85" s="81"/>
    </row>
    <row r="86" spans="1:7" ht="16.8" x14ac:dyDescent="0.55000000000000004">
      <c r="A86" s="81"/>
      <c r="B86" s="144"/>
      <c r="C86" s="145" t="s">
        <v>149</v>
      </c>
      <c r="D86" s="85"/>
      <c r="E86" s="85"/>
      <c r="F86" s="81"/>
      <c r="G86" s="81"/>
    </row>
    <row r="87" spans="1:7" ht="13.2" x14ac:dyDescent="0.25">
      <c r="A87" s="81" t="s">
        <v>150</v>
      </c>
      <c r="B87" s="146" t="s">
        <v>10</v>
      </c>
      <c r="C87" s="146">
        <f>+C53</f>
        <v>119562964.28621197</v>
      </c>
      <c r="D87" s="162" t="s">
        <v>163</v>
      </c>
      <c r="E87" s="144"/>
      <c r="F87" s="81"/>
      <c r="G87" s="81"/>
    </row>
    <row r="88" spans="1:7" ht="13.2" x14ac:dyDescent="0.25">
      <c r="A88" s="81"/>
      <c r="B88" s="146" t="s">
        <v>151</v>
      </c>
      <c r="C88" s="163">
        <v>4389359.2560079638</v>
      </c>
      <c r="D88" s="162" t="s">
        <v>163</v>
      </c>
      <c r="E88" s="85"/>
      <c r="F88" s="81"/>
      <c r="G88" s="81"/>
    </row>
    <row r="89" spans="1:7" ht="13.2" x14ac:dyDescent="0.25">
      <c r="A89" s="81"/>
      <c r="B89" s="146" t="s">
        <v>152</v>
      </c>
      <c r="C89" s="146">
        <f>+C87+C88</f>
        <v>123952323.54221994</v>
      </c>
      <c r="D89" s="85"/>
      <c r="E89" s="144"/>
      <c r="F89" s="81"/>
      <c r="G89" s="81"/>
    </row>
    <row r="90" spans="1:7" ht="13.2" x14ac:dyDescent="0.25">
      <c r="A90" s="81"/>
      <c r="B90" s="146" t="s">
        <v>153</v>
      </c>
      <c r="C90" s="146">
        <f>-C100</f>
        <v>-113871155.02693477</v>
      </c>
      <c r="D90" s="162" t="s">
        <v>163</v>
      </c>
      <c r="E90" s="144"/>
      <c r="F90" s="81"/>
      <c r="G90" s="81"/>
    </row>
    <row r="91" spans="1:7" ht="13.2" x14ac:dyDescent="0.25">
      <c r="A91" s="81"/>
      <c r="B91" s="146" t="s">
        <v>154</v>
      </c>
      <c r="C91" s="146" t="e">
        <f>+#REF!</f>
        <v>#REF!</v>
      </c>
      <c r="D91" s="162" t="s">
        <v>163</v>
      </c>
      <c r="E91" s="144"/>
      <c r="F91" s="81"/>
      <c r="G91" s="81"/>
    </row>
    <row r="92" spans="1:7" ht="13.2" x14ac:dyDescent="0.25">
      <c r="A92" s="81"/>
      <c r="B92" s="146" t="s">
        <v>155</v>
      </c>
      <c r="C92" s="163">
        <v>-4496236.0804681499</v>
      </c>
      <c r="D92" s="162" t="s">
        <v>163</v>
      </c>
      <c r="E92" s="144"/>
      <c r="F92" s="81"/>
      <c r="G92" s="81"/>
    </row>
    <row r="93" spans="1:7" ht="13.2" x14ac:dyDescent="0.25">
      <c r="A93" s="81"/>
      <c r="B93" s="146" t="s">
        <v>156</v>
      </c>
      <c r="C93" s="146" t="e">
        <f>+C89+C90+C91+C92</f>
        <v>#REF!</v>
      </c>
      <c r="D93" s="86" t="s">
        <v>157</v>
      </c>
      <c r="E93" s="144"/>
      <c r="F93" s="81"/>
      <c r="G93" s="81"/>
    </row>
    <row r="94" spans="1:7" ht="13.2" x14ac:dyDescent="0.25">
      <c r="A94" s="81"/>
      <c r="B94" s="147" t="s">
        <v>158</v>
      </c>
      <c r="C94" s="148">
        <v>5.6569415286851235E-2</v>
      </c>
      <c r="D94" s="85"/>
      <c r="E94" s="81"/>
      <c r="F94" s="81"/>
      <c r="G94" s="81"/>
    </row>
    <row r="95" spans="1:7" ht="13.2" x14ac:dyDescent="0.25">
      <c r="A95" s="81"/>
      <c r="B95" s="81"/>
      <c r="C95" s="81"/>
      <c r="D95" s="81"/>
      <c r="E95" s="81"/>
      <c r="F95" s="81"/>
      <c r="G95" s="81"/>
    </row>
    <row r="96" spans="1:7" ht="13.2" x14ac:dyDescent="0.25">
      <c r="A96" s="81"/>
      <c r="B96" s="81"/>
      <c r="C96" s="81"/>
      <c r="D96" s="81"/>
      <c r="E96" s="81"/>
      <c r="F96" s="81"/>
      <c r="G96" s="81"/>
    </row>
    <row r="97" spans="1:7" ht="13.2" x14ac:dyDescent="0.25">
      <c r="A97" s="81"/>
      <c r="B97" s="81"/>
      <c r="C97" s="81"/>
      <c r="D97" s="81"/>
      <c r="E97" s="81"/>
      <c r="F97" s="81"/>
      <c r="G97" s="81"/>
    </row>
    <row r="98" spans="1:7" ht="13.2" x14ac:dyDescent="0.25">
      <c r="A98" s="117" t="s">
        <v>159</v>
      </c>
      <c r="B98" s="81"/>
      <c r="C98" s="81"/>
      <c r="D98" s="81"/>
      <c r="E98" s="81"/>
      <c r="F98" s="81"/>
      <c r="G98" s="81"/>
    </row>
    <row r="99" spans="1:7" ht="13.2" x14ac:dyDescent="0.25">
      <c r="A99" s="81" t="s">
        <v>160</v>
      </c>
      <c r="B99" s="81"/>
      <c r="C99" s="164">
        <v>113978031.85139497</v>
      </c>
      <c r="D99" s="162" t="s">
        <v>163</v>
      </c>
      <c r="E99" s="149"/>
      <c r="F99" s="81"/>
      <c r="G99" s="81"/>
    </row>
    <row r="100" spans="1:7" ht="13.2" x14ac:dyDescent="0.25">
      <c r="A100" s="81" t="s">
        <v>161</v>
      </c>
      <c r="B100" s="81"/>
      <c r="C100" s="164">
        <v>113871155.02693477</v>
      </c>
      <c r="D100" s="162" t="s">
        <v>163</v>
      </c>
      <c r="E100" s="149"/>
      <c r="F100" s="81"/>
      <c r="G100" s="81"/>
    </row>
    <row r="101" spans="1:7" ht="13.2" x14ac:dyDescent="0.25">
      <c r="A101" s="81" t="s">
        <v>162</v>
      </c>
      <c r="B101" s="81"/>
      <c r="C101" s="81">
        <f>C99/C100</f>
        <v>1.0009385768014289</v>
      </c>
      <c r="D101" s="81"/>
      <c r="E101" s="81"/>
      <c r="F101" s="81"/>
      <c r="G101" s="81"/>
    </row>
    <row r="102" spans="1:7" ht="13.2" x14ac:dyDescent="0.25">
      <c r="A102" s="81"/>
      <c r="B102" s="81"/>
      <c r="C102" s="81"/>
      <c r="D102" s="81"/>
      <c r="E102" s="81"/>
      <c r="F102" s="81"/>
      <c r="G102" s="81"/>
    </row>
    <row r="103" spans="1:7" x14ac:dyDescent="0.2">
      <c r="A103" s="89"/>
      <c r="B103" s="89"/>
      <c r="C103" s="89"/>
      <c r="D103" s="89"/>
      <c r="E103" s="89"/>
      <c r="F103" s="89"/>
      <c r="G103" s="89"/>
    </row>
    <row r="141" spans="6:6" x14ac:dyDescent="0.2">
      <c r="F141" s="161"/>
    </row>
    <row r="157" spans="4:8" x14ac:dyDescent="0.2">
      <c r="F157" s="161"/>
    </row>
    <row r="159" spans="4:8" x14ac:dyDescent="0.2">
      <c r="D159" s="161"/>
      <c r="E159" s="161"/>
      <c r="F159" s="161"/>
      <c r="G159" s="161"/>
      <c r="H159" s="161"/>
    </row>
  </sheetData>
  <pageMargins left="0.7" right="0.7" top="0.75" bottom="0.75" header="0.3" footer="0.3"/>
  <pageSetup scale="62" fitToHeight="5" orientation="portrait" r:id="rId1"/>
  <rowBreaks count="1" manualBreakCount="1">
    <brk id="8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8FE38-7310-4E86-8326-6ED8F3A51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3DEA25-1088-424F-9A3F-43F970576CCC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c85253b9-0a55-49a1-98ad-b5b6252d707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CDCFD17-CE24-4651-8DFF-69A7BDC56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2014 Loss Exp Factors - Energy</vt:lpstr>
      <vt:lpstr>Data Summary</vt:lpstr>
      <vt:lpstr>Line Loss-KWH Anlys-Deli RC2016</vt:lpstr>
      <vt:lpstr>Summary_Delivered_Sales</vt:lpstr>
      <vt:lpstr>NEW NEL,SALES,Unbilled ST</vt:lpstr>
      <vt:lpstr>2016 FCST Trans &amp; Conv Loss</vt:lpstr>
      <vt:lpstr>2017 FCST Trans &amp; Conv Losses</vt:lpstr>
      <vt:lpstr>2018 FCST Trans &amp; Conv Losses</vt:lpstr>
      <vt:lpstr>'2016 FCST Trans &amp; Conv Loss'!Print_Area</vt:lpstr>
      <vt:lpstr>'2017 FCST Trans &amp; Conv Losses'!Print_Area</vt:lpstr>
      <vt:lpstr>'2018 FCST Trans &amp; Conv Losses'!Print_Area</vt:lpstr>
      <vt:lpstr>'NEW NEL,SALES,Unbilled ST'!Print_Area</vt:lpstr>
      <vt:lpstr>'NEW NEL,SALES,Unbilled ST'!Print_Titles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cp:lastPrinted>2016-01-08T19:46:24Z</cp:lastPrinted>
  <dcterms:created xsi:type="dcterms:W3CDTF">2015-02-25T03:35:59Z</dcterms:created>
  <dcterms:modified xsi:type="dcterms:W3CDTF">2016-04-16T00:45:57Z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