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0" yWindow="0" windowWidth="26880" windowHeight="13420" tabRatio="500" activeTab="5"/>
  </bookViews>
  <sheets>
    <sheet name="(DJL-2)" sheetId="1" r:id="rId1"/>
    <sheet name="(DJL-3)" sheetId="2" r:id="rId2"/>
    <sheet name="(DJL-4)" sheetId="3" r:id="rId3"/>
    <sheet name="sheet" sheetId="4" r:id="rId4"/>
    <sheet name="Sheet5" sheetId="5" r:id="rId5"/>
    <sheet name="(DJL-5)" sheetId="6" r:id="rId6"/>
  </sheets>
  <definedNames>
    <definedName name="_xlnm.Print_Area" localSheetId="0">'(DJL-2)'!$A$1:$F$48</definedName>
    <definedName name="_xlnm.Print_Area" localSheetId="1">'(DJL-3)'!$A$1:$F$51</definedName>
    <definedName name="_xlnm.Print_Area" localSheetId="2">'(DJL-4)'!$A$1:$F$45</definedName>
    <definedName name="_xlnm.Print_Area" localSheetId="5">'(DJL-5)'!$A$1:$I$55</definedName>
    <definedName name="_xlnm.Print_Area" localSheetId="4">Sheet5!$A$8:$F$24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1" i="6" l="1"/>
  <c r="A42" i="6"/>
  <c r="A43" i="6"/>
  <c r="A47" i="6"/>
  <c r="A48" i="6"/>
  <c r="C14" i="6"/>
  <c r="C15" i="6"/>
  <c r="C16" i="6"/>
  <c r="C17" i="6"/>
  <c r="C18" i="6"/>
  <c r="C19" i="6"/>
  <c r="C20" i="6"/>
  <c r="C37" i="6"/>
  <c r="D37" i="6"/>
  <c r="C32" i="6"/>
  <c r="D26" i="6"/>
  <c r="F26" i="6"/>
  <c r="D29" i="6"/>
  <c r="C15" i="4"/>
  <c r="C16" i="4"/>
  <c r="C17" i="4"/>
  <c r="C18" i="4"/>
  <c r="C19" i="4"/>
  <c r="C20" i="4"/>
  <c r="C21" i="4"/>
  <c r="E22" i="4"/>
  <c r="D15" i="4"/>
  <c r="F15" i="4"/>
  <c r="D16" i="4"/>
  <c r="F16" i="4"/>
  <c r="D17" i="4"/>
  <c r="F17" i="4"/>
  <c r="D18" i="4"/>
  <c r="F18" i="4"/>
  <c r="D19" i="4"/>
  <c r="F19" i="4"/>
  <c r="D20" i="4"/>
  <c r="F20" i="4"/>
  <c r="F21" i="4"/>
  <c r="E23" i="4"/>
  <c r="E24" i="4"/>
  <c r="L29" i="4"/>
  <c r="L30" i="4"/>
  <c r="L31" i="4"/>
  <c r="C30" i="4"/>
  <c r="C31" i="4"/>
  <c r="C32" i="4"/>
  <c r="C34" i="4"/>
  <c r="C35" i="4"/>
  <c r="C36" i="4"/>
  <c r="D30" i="4"/>
  <c r="F30" i="4"/>
  <c r="D31" i="4"/>
  <c r="F31" i="4"/>
  <c r="D32" i="4"/>
  <c r="F32" i="4"/>
  <c r="D33" i="4"/>
  <c r="F33" i="4"/>
  <c r="D34" i="4"/>
  <c r="F34" i="4"/>
  <c r="D35" i="4"/>
  <c r="F35" i="4"/>
  <c r="F36" i="4"/>
  <c r="E38" i="4"/>
  <c r="E39" i="4"/>
  <c r="E40" i="4"/>
  <c r="E42" i="4"/>
  <c r="E35" i="4"/>
  <c r="J46" i="4"/>
  <c r="J45" i="4"/>
  <c r="J44" i="4"/>
  <c r="H46" i="4"/>
  <c r="E37" i="4"/>
  <c r="H30" i="4"/>
  <c r="I30" i="4"/>
  <c r="H31" i="4"/>
  <c r="I31" i="4"/>
  <c r="H32" i="4"/>
  <c r="I32" i="4"/>
  <c r="H33" i="4"/>
  <c r="I33" i="4"/>
  <c r="H34" i="4"/>
  <c r="I34" i="4"/>
  <c r="H35" i="4"/>
  <c r="I35" i="4"/>
  <c r="I36" i="4"/>
  <c r="H36" i="4"/>
  <c r="G30" i="4"/>
  <c r="G31" i="4"/>
  <c r="G32" i="4"/>
  <c r="G33" i="4"/>
  <c r="G34" i="4"/>
  <c r="G35" i="4"/>
  <c r="G36" i="4"/>
  <c r="D36" i="4"/>
  <c r="H15" i="4"/>
  <c r="I15" i="4"/>
  <c r="H16" i="4"/>
  <c r="I16" i="4"/>
  <c r="H17" i="4"/>
  <c r="I17" i="4"/>
  <c r="H18" i="4"/>
  <c r="I18" i="4"/>
  <c r="H19" i="4"/>
  <c r="I19" i="4"/>
  <c r="H20" i="4"/>
  <c r="I20" i="4"/>
  <c r="I21" i="4"/>
  <c r="H21" i="4"/>
  <c r="G15" i="4"/>
  <c r="G16" i="4"/>
  <c r="G17" i="4"/>
  <c r="G18" i="4"/>
  <c r="G19" i="4"/>
  <c r="G20" i="4"/>
  <c r="G21" i="4"/>
  <c r="D21" i="4"/>
  <c r="D28" i="6"/>
  <c r="F28" i="6"/>
  <c r="D16" i="6"/>
  <c r="F16" i="6"/>
  <c r="G26" i="6"/>
  <c r="F29" i="6"/>
  <c r="G29" i="6"/>
  <c r="D43" i="6"/>
  <c r="D14" i="6"/>
  <c r="F14" i="6"/>
  <c r="E21" i="6"/>
  <c r="G14" i="6"/>
  <c r="D17" i="6"/>
  <c r="F17" i="6"/>
  <c r="G17" i="6"/>
  <c r="C43" i="6"/>
  <c r="C42" i="6"/>
  <c r="D42" i="6"/>
  <c r="D27" i="6"/>
  <c r="E27" i="6"/>
  <c r="F27" i="6"/>
  <c r="D30" i="6"/>
  <c r="E30" i="6"/>
  <c r="F30" i="6"/>
  <c r="D31" i="6"/>
  <c r="F31" i="6"/>
  <c r="F32" i="6"/>
  <c r="D38" i="6"/>
  <c r="D39" i="6"/>
  <c r="D41" i="6"/>
  <c r="D15" i="6"/>
  <c r="F15" i="6"/>
  <c r="D18" i="6"/>
  <c r="F18" i="6"/>
  <c r="D19" i="6"/>
  <c r="F19" i="6"/>
  <c r="F20" i="6"/>
  <c r="C38" i="6"/>
  <c r="C39" i="6"/>
  <c r="C41" i="6"/>
  <c r="G31" i="6"/>
  <c r="G30" i="6"/>
  <c r="G28" i="6"/>
  <c r="G27" i="6"/>
  <c r="G19" i="6"/>
  <c r="G18" i="6"/>
  <c r="G16" i="6"/>
  <c r="G15" i="6"/>
  <c r="A38" i="6"/>
  <c r="A39" i="6"/>
  <c r="A40" i="6"/>
  <c r="D47" i="6"/>
  <c r="C47" i="6"/>
  <c r="D46" i="6"/>
  <c r="C46" i="6"/>
  <c r="E42" i="6"/>
  <c r="E41" i="6"/>
  <c r="E40" i="6"/>
  <c r="E39" i="6"/>
  <c r="G32" i="6"/>
  <c r="G20" i="6"/>
  <c r="G33" i="6"/>
  <c r="D32" i="6"/>
  <c r="D20" i="6"/>
  <c r="F18" i="3"/>
  <c r="F15" i="3"/>
  <c r="F14" i="3"/>
  <c r="F12" i="3"/>
  <c r="E15" i="3"/>
  <c r="E14" i="3"/>
  <c r="E13" i="3"/>
  <c r="E12" i="3"/>
  <c r="E11" i="3"/>
  <c r="F23" i="2"/>
  <c r="F18" i="2"/>
  <c r="F17" i="2"/>
  <c r="F15" i="2"/>
  <c r="F14" i="2"/>
  <c r="F16" i="2"/>
  <c r="C22" i="2"/>
  <c r="A21" i="2"/>
  <c r="A22" i="2"/>
  <c r="A23" i="2"/>
  <c r="A24" i="2"/>
  <c r="C18" i="2"/>
  <c r="C20" i="2"/>
  <c r="C18" i="1"/>
  <c r="C20" i="1"/>
  <c r="F21" i="1"/>
  <c r="A16" i="2"/>
  <c r="A17" i="2"/>
  <c r="A18" i="2"/>
  <c r="A19" i="2"/>
  <c r="A20" i="2"/>
  <c r="A15" i="2"/>
  <c r="C36" i="2"/>
  <c r="D29" i="2"/>
  <c r="F29" i="2"/>
  <c r="D30" i="2"/>
  <c r="F30" i="2"/>
  <c r="D31" i="2"/>
  <c r="F31" i="2"/>
  <c r="D32" i="2"/>
  <c r="F32" i="2"/>
  <c r="D33" i="2"/>
  <c r="F33" i="2"/>
  <c r="D34" i="2"/>
  <c r="F34" i="2"/>
  <c r="D35" i="2"/>
  <c r="F35" i="2"/>
  <c r="F36" i="2"/>
  <c r="C15" i="2"/>
  <c r="C42" i="2"/>
  <c r="C43" i="2"/>
  <c r="C44" i="2"/>
  <c r="C45" i="2"/>
  <c r="C46" i="2"/>
  <c r="C47" i="2"/>
  <c r="C48" i="2"/>
  <c r="C49" i="2"/>
  <c r="D42" i="2"/>
  <c r="E42" i="2"/>
  <c r="F42" i="2"/>
  <c r="D43" i="2"/>
  <c r="E43" i="2"/>
  <c r="F43" i="2"/>
  <c r="D44" i="2"/>
  <c r="E44" i="2"/>
  <c r="F44" i="2"/>
  <c r="D45" i="2"/>
  <c r="F45" i="2"/>
  <c r="D46" i="2"/>
  <c r="E46" i="2"/>
  <c r="F46" i="2"/>
  <c r="D47" i="2"/>
  <c r="E47" i="2"/>
  <c r="F47" i="2"/>
  <c r="D48" i="2"/>
  <c r="F48" i="2"/>
  <c r="F49" i="2"/>
  <c r="F13" i="3"/>
  <c r="F11" i="3"/>
  <c r="A12" i="3"/>
  <c r="A13" i="3"/>
  <c r="A14" i="3"/>
  <c r="A15" i="3"/>
  <c r="A16" i="3"/>
  <c r="A17" i="3"/>
  <c r="A18" i="3"/>
  <c r="A19" i="3"/>
  <c r="A24" i="3"/>
  <c r="A25" i="3"/>
  <c r="A26" i="3"/>
  <c r="A27" i="3"/>
  <c r="A28" i="3"/>
  <c r="A29" i="3"/>
  <c r="A30" i="3"/>
  <c r="A31" i="3"/>
  <c r="A32" i="3"/>
  <c r="A37" i="3"/>
  <c r="A38" i="3"/>
  <c r="A39" i="3"/>
  <c r="A40" i="3"/>
  <c r="A41" i="3"/>
  <c r="A42" i="3"/>
  <c r="A43" i="3"/>
  <c r="A44" i="3"/>
  <c r="A45" i="3"/>
  <c r="C37" i="3"/>
  <c r="C38" i="3"/>
  <c r="C39" i="3"/>
  <c r="C40" i="3"/>
  <c r="C41" i="3"/>
  <c r="C42" i="3"/>
  <c r="C43" i="3"/>
  <c r="C44" i="3"/>
  <c r="D37" i="3"/>
  <c r="E37" i="3"/>
  <c r="F37" i="3"/>
  <c r="D38" i="3"/>
  <c r="E38" i="3"/>
  <c r="F38" i="3"/>
  <c r="D39" i="3"/>
  <c r="E39" i="3"/>
  <c r="F39" i="3"/>
  <c r="D40" i="3"/>
  <c r="F40" i="3"/>
  <c r="D41" i="3"/>
  <c r="E41" i="3"/>
  <c r="F41" i="3"/>
  <c r="D42" i="3"/>
  <c r="E42" i="3"/>
  <c r="F42" i="3"/>
  <c r="D43" i="3"/>
  <c r="F43" i="3"/>
  <c r="F44" i="3"/>
  <c r="D44" i="3"/>
  <c r="C31" i="3"/>
  <c r="D24" i="3"/>
  <c r="F24" i="3"/>
  <c r="D25" i="3"/>
  <c r="F25" i="3"/>
  <c r="D26" i="3"/>
  <c r="F26" i="3"/>
  <c r="D27" i="3"/>
  <c r="F27" i="3"/>
  <c r="D28" i="3"/>
  <c r="F28" i="3"/>
  <c r="D29" i="3"/>
  <c r="F29" i="3"/>
  <c r="D30" i="3"/>
  <c r="F30" i="3"/>
  <c r="F31" i="3"/>
  <c r="D31" i="3"/>
  <c r="C12" i="3"/>
  <c r="C13" i="3"/>
  <c r="C15" i="3"/>
  <c r="C17" i="3"/>
  <c r="A29" i="2"/>
  <c r="A30" i="2"/>
  <c r="A31" i="2"/>
  <c r="A32" i="2"/>
  <c r="A33" i="2"/>
  <c r="A34" i="2"/>
  <c r="A35" i="2"/>
  <c r="A36" i="2"/>
  <c r="A37" i="2"/>
  <c r="A42" i="2"/>
  <c r="A43" i="2"/>
  <c r="A44" i="2"/>
  <c r="A45" i="2"/>
  <c r="A46" i="2"/>
  <c r="A47" i="2"/>
  <c r="A48" i="2"/>
  <c r="A49" i="2"/>
  <c r="A50" i="2"/>
  <c r="D49" i="2"/>
  <c r="D36" i="2"/>
  <c r="A16" i="1"/>
  <c r="A17" i="1"/>
  <c r="A18" i="1"/>
  <c r="A19" i="1"/>
  <c r="A20" i="1"/>
  <c r="A21" i="1"/>
  <c r="A22" i="1"/>
  <c r="A27" i="1"/>
  <c r="A28" i="1"/>
  <c r="A29" i="1"/>
  <c r="A30" i="1"/>
  <c r="A31" i="1"/>
  <c r="A32" i="1"/>
  <c r="A33" i="1"/>
  <c r="A34" i="1"/>
  <c r="A35" i="1"/>
  <c r="A40" i="1"/>
  <c r="A41" i="1"/>
  <c r="A42" i="1"/>
  <c r="A43" i="1"/>
  <c r="A44" i="1"/>
  <c r="A45" i="1"/>
  <c r="A46" i="1"/>
  <c r="A47" i="1"/>
  <c r="A48" i="1"/>
  <c r="C34" i="1"/>
  <c r="D27" i="1"/>
  <c r="F27" i="1"/>
  <c r="D28" i="1"/>
  <c r="F28" i="1"/>
  <c r="D29" i="1"/>
  <c r="F29" i="1"/>
  <c r="D30" i="1"/>
  <c r="F30" i="1"/>
  <c r="D31" i="1"/>
  <c r="F31" i="1"/>
  <c r="D32" i="1"/>
  <c r="F32" i="1"/>
  <c r="D33" i="1"/>
  <c r="F33" i="1"/>
  <c r="F34" i="1"/>
  <c r="C47" i="1"/>
  <c r="D40" i="1"/>
  <c r="F40" i="1"/>
  <c r="D41" i="1"/>
  <c r="F41" i="1"/>
  <c r="D42" i="1"/>
  <c r="F42" i="1"/>
  <c r="D43" i="1"/>
  <c r="F43" i="1"/>
  <c r="D44" i="1"/>
  <c r="F44" i="1"/>
  <c r="D45" i="1"/>
  <c r="F45" i="1"/>
  <c r="D46" i="1"/>
  <c r="F46" i="1"/>
  <c r="F47" i="1"/>
  <c r="F88" i="2"/>
  <c r="C110" i="2"/>
  <c r="D103" i="2"/>
  <c r="F103" i="2"/>
  <c r="D104" i="2"/>
  <c r="F104" i="2"/>
  <c r="D105" i="2"/>
  <c r="F105" i="2"/>
  <c r="D106" i="2"/>
  <c r="F106" i="2"/>
  <c r="D107" i="2"/>
  <c r="F107" i="2"/>
  <c r="D108" i="2"/>
  <c r="F108" i="2"/>
  <c r="D109" i="2"/>
  <c r="F109" i="2"/>
  <c r="F110" i="2"/>
  <c r="C114" i="2"/>
  <c r="C115" i="2"/>
  <c r="C116" i="2"/>
  <c r="C117" i="2"/>
  <c r="C118" i="2"/>
  <c r="C119" i="2"/>
  <c r="C120" i="2"/>
  <c r="C121" i="2"/>
  <c r="D114" i="2"/>
  <c r="E114" i="2"/>
  <c r="F114" i="2"/>
  <c r="D115" i="2"/>
  <c r="F115" i="2"/>
  <c r="D116" i="2"/>
  <c r="E116" i="2"/>
  <c r="F116" i="2"/>
  <c r="D117" i="2"/>
  <c r="F117" i="2"/>
  <c r="D118" i="2"/>
  <c r="E118" i="2"/>
  <c r="F118" i="2"/>
  <c r="D119" i="2"/>
  <c r="F119" i="2"/>
  <c r="D120" i="2"/>
  <c r="E120" i="2"/>
  <c r="F120" i="2"/>
  <c r="F121" i="2"/>
  <c r="F15" i="1"/>
  <c r="F16" i="1"/>
  <c r="F18" i="1"/>
  <c r="F20" i="1"/>
  <c r="C15" i="1"/>
  <c r="F95" i="2"/>
  <c r="F89" i="2"/>
  <c r="F90" i="2"/>
  <c r="F91" i="2"/>
  <c r="F92" i="2"/>
  <c r="F94" i="2"/>
  <c r="F96" i="2"/>
  <c r="C95" i="2"/>
  <c r="C89" i="2"/>
  <c r="C90" i="2"/>
  <c r="C92" i="2"/>
  <c r="C94" i="2"/>
  <c r="C96" i="2"/>
  <c r="F97" i="2"/>
  <c r="H82" i="2"/>
  <c r="H97" i="2"/>
  <c r="H98" i="2"/>
  <c r="H99" i="2"/>
  <c r="H83" i="2"/>
  <c r="H84" i="2"/>
  <c r="H102" i="2"/>
  <c r="H100" i="2"/>
  <c r="H101" i="2"/>
  <c r="H103" i="2"/>
  <c r="D121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D110" i="2"/>
  <c r="D47" i="1"/>
  <c r="D34" i="1"/>
  <c r="A15" i="1"/>
</calcChain>
</file>

<file path=xl/sharedStrings.xml><?xml version="1.0" encoding="utf-8"?>
<sst xmlns="http://schemas.openxmlformats.org/spreadsheetml/2006/main" count="351" uniqueCount="117">
  <si>
    <t>LINE NO.</t>
  </si>
  <si>
    <t>DESCRIPTION</t>
  </si>
  <si>
    <t>JURISDICTIONAL RATE BASE</t>
  </si>
  <si>
    <t>RATE OF RETURN ON INVESTMENT</t>
  </si>
  <si>
    <t>ACTUAL NET INCOME</t>
  </si>
  <si>
    <t>NET INCOME DEFICIENCY</t>
  </si>
  <si>
    <t>NET INCOME MULTIPLIER</t>
  </si>
  <si>
    <t>REVENUE REQUIREMENT</t>
  </si>
  <si>
    <t>AMOUNT ($000'S)</t>
  </si>
  <si>
    <t>REQUIRED NET INCOME</t>
  </si>
  <si>
    <t>CAPITAL STRUCTURE</t>
  </si>
  <si>
    <t>LONG TERM DEBT</t>
  </si>
  <si>
    <t>PREFERRED STOCK</t>
  </si>
  <si>
    <t>CUSTOMER DEPOSITS</t>
  </si>
  <si>
    <t>COMMON EQUITY</t>
  </si>
  <si>
    <t>SHORT TERM DEBT</t>
  </si>
  <si>
    <t>DEFERRED INCOME TAXES</t>
  </si>
  <si>
    <t>INVESTMENT TAX CREDITS</t>
  </si>
  <si>
    <t>TOTAL</t>
  </si>
  <si>
    <t>JURISDICTIONAL ADJUSTED</t>
  </si>
  <si>
    <t>RATIO</t>
  </si>
  <si>
    <t>COST RATE</t>
  </si>
  <si>
    <t>WEIGHTED COST</t>
  </si>
  <si>
    <t>2017 REVENUE INCREASE</t>
  </si>
  <si>
    <t>2018 REVENUE INCREASE</t>
  </si>
  <si>
    <t>COMPANY REQUESTED REVENUE REQUIREMENT TY ENDED 12/31/17</t>
  </si>
  <si>
    <t>SOURCE: SCHEDULE A-1</t>
  </si>
  <si>
    <t>SOURCE: SCHEDULE D-1a</t>
  </si>
  <si>
    <t>SOURCE: SCHEDULE A-1 adjusted to remove 50 basis points from ROE</t>
  </si>
  <si>
    <t>ANNUAL REVENUE IMPACT OF 50 BASIS POINTS ROE</t>
  </si>
  <si>
    <t>SOURCE: SCHEDULE D-1a AND EXCLUDING 50 BASIS POINTS IN ROE</t>
  </si>
  <si>
    <t>SOURCE: SCHEDULE A-1 2018 SUBSEQ. YR</t>
  </si>
  <si>
    <t>SOURCE: SCHEDULE D-1a 2018 SUBSEQ. YR</t>
  </si>
  <si>
    <t>SOURCE: SCHEDULE D-1a SUBSEQ. YR AND EXCLUDING 50 BASIS POINTS IN ROE</t>
  </si>
  <si>
    <t>COMPANY REQUESTED REVENUE REQUIREMENT SUBSEQUENT YEAR 12/31/2018</t>
  </si>
  <si>
    <t>REQUESTED REVENUE REQUIREMENT YEAR ENDED 5/31/20</t>
  </si>
  <si>
    <t xml:space="preserve">SOURCE: SCHEDULE A-1 OKEECHOBEE 2019 </t>
  </si>
  <si>
    <t>SOURCE: SCHEDULE A-1 OKEECHOBEE 2019  adjusted to remove 50 basis points from ROE</t>
  </si>
  <si>
    <t xml:space="preserve">SOURCE: SCHEDULE D-1a OKEECHOBEE 2019  </t>
  </si>
  <si>
    <t>SOURCE: SCHEDULE D-1a OKEECHOBEE 2019 AND EXCLUDING 50 BASIS POINTS IN ROE</t>
  </si>
  <si>
    <t>ANNUAL INCREASE 2018</t>
  </si>
  <si>
    <t>REVENUE REQUIREMENT INCREASE</t>
  </si>
  <si>
    <t>STEP 1 INCREASE ADJ. FOR GROWTH (.5712%)</t>
  </si>
  <si>
    <t>JURISDICTIONAL RATE BASE INCREMENTAL CHANGE</t>
  </si>
  <si>
    <t>RATE OF RETURN ON INVESTMENT IMPACT W/O 50 BASIS POINTS</t>
  </si>
  <si>
    <t>IMPACT ON NET INCOME</t>
  </si>
  <si>
    <t>IMPACT OF 50 BASIS POINTS IN ROE</t>
  </si>
  <si>
    <t>FINANCIAL METRICS</t>
  </si>
  <si>
    <t xml:space="preserve">CAPITAL </t>
  </si>
  <si>
    <t>RETURN</t>
  </si>
  <si>
    <t>WEIGHTED COST W/ FIT</t>
  </si>
  <si>
    <t>TOTAL CAPITAL</t>
  </si>
  <si>
    <t>RATE BASE</t>
  </si>
  <si>
    <t>CAPITAL</t>
  </si>
  <si>
    <t xml:space="preserve"> </t>
  </si>
  <si>
    <t>A</t>
  </si>
  <si>
    <t>B</t>
  </si>
  <si>
    <t>C</t>
  </si>
  <si>
    <t>Difference</t>
  </si>
  <si>
    <t>SOURCES COL. A</t>
  </si>
  <si>
    <t>SOURCES COL. B</t>
  </si>
  <si>
    <t>RATE OF RETURN</t>
  </si>
  <si>
    <t>LINE 1 TIMES LINE2</t>
  </si>
  <si>
    <t xml:space="preserve"> CASH FLOW</t>
  </si>
  <si>
    <t>SUM LINES 3 AND 4</t>
  </si>
  <si>
    <t>TOTAL DEBT</t>
  </si>
  <si>
    <r>
      <t>TOTAL INTEREST</t>
    </r>
    <r>
      <rPr>
        <sz val="12"/>
        <color theme="1"/>
        <rFont val="Calibri"/>
        <family val="2"/>
        <scheme val="minor"/>
      </rPr>
      <t xml:space="preserve"> ESTMATED </t>
    </r>
  </si>
  <si>
    <t>WTD DEBT COST TIMES RATE BASE</t>
  </si>
  <si>
    <t>D</t>
  </si>
  <si>
    <t>E</t>
  </si>
  <si>
    <t>F</t>
  </si>
  <si>
    <r>
      <rPr>
        <sz val="12"/>
        <color theme="1"/>
        <rFont val="Calibri"/>
        <family val="2"/>
        <scheme val="minor"/>
      </rPr>
      <t>PROJECTED</t>
    </r>
    <r>
      <rPr>
        <sz val="12"/>
        <color theme="1"/>
        <rFont val="Calibri"/>
        <family val="2"/>
        <scheme val="minor"/>
      </rPr>
      <t xml:space="preserve"> METRICS</t>
    </r>
  </si>
  <si>
    <t>Moody's Guidelines for A Bonds</t>
  </si>
  <si>
    <r>
      <t>CASH FLOW/INTEREST</t>
    </r>
    <r>
      <rPr>
        <sz val="12"/>
        <color theme="1"/>
        <rFont val="Calibri"/>
        <family val="2"/>
        <scheme val="minor"/>
      </rPr>
      <t xml:space="preserve"> DSC (X)</t>
    </r>
  </si>
  <si>
    <t>4.5x-6.0x</t>
  </si>
  <si>
    <t>CASH FLOW/DEBT  (%)</t>
  </si>
  <si>
    <t>22%-30%</t>
  </si>
  <si>
    <r>
      <rPr>
        <sz val="12"/>
        <color theme="1"/>
        <rFont val="Calibri"/>
        <family val="2"/>
        <scheme val="minor"/>
      </rPr>
      <t>DEBT PERCENTAGE (%)</t>
    </r>
  </si>
  <si>
    <t>35% to 45%</t>
  </si>
  <si>
    <t>SOURCES</t>
  </si>
  <si>
    <t>FLORIDA POWER &amp; LIGHT COMPANY</t>
  </si>
  <si>
    <t>TEST YEAR ENDED DECEMBER 31, 2017</t>
  </si>
  <si>
    <t>DEFERRED INCOME TAX</t>
  </si>
  <si>
    <t>G</t>
  </si>
  <si>
    <t>3e</t>
  </si>
  <si>
    <t xml:space="preserve"> REQUESTED CAPITAL STRUCTURE, COST RATES, AND RETURN</t>
  </si>
  <si>
    <t>ALTERNATIVE CAPITAL STRUCTURE, COST RATES, AND RETURN ON  EQUITY@ 8.75%</t>
  </si>
  <si>
    <t xml:space="preserve">PER COMPANY SCHEDULES B-1 </t>
  </si>
  <si>
    <t>COMPANY FILING SCHEDULE A-1</t>
  </si>
  <si>
    <t>FPL SCHEDULE D1-A</t>
  </si>
  <si>
    <t>FPL SCHEDULE C-1</t>
  </si>
  <si>
    <t>Moody's Guidelines for Baa Bonds</t>
  </si>
  <si>
    <t>2.7x-4.5x</t>
  </si>
  <si>
    <t>13%-22%</t>
  </si>
  <si>
    <t>45%-55%</t>
  </si>
  <si>
    <t>alt.OPC Capital Structure ROE ADJUSTED TO 8.75%</t>
  </si>
  <si>
    <t>RETURN &amp; TAX FACTOR 1.63024</t>
  </si>
  <si>
    <t>COLUMN F &amp; G: Moody's Investor Service, "Electric &amp; Gas Utilities, Assessing Their Credit Quality and Outlook" (January 18, 2013 at 33</t>
  </si>
  <si>
    <t>COMPANY REQUESTED REVENUE REQUIREMENT WITHOUT 50 BASIS POINT SURPLUS EQUITY RETURN INFLATOR TY ENDED 12/31/17</t>
  </si>
  <si>
    <t>COMPANY PROPOSED CAPITAL STRUCTURE AND COST RATES WITH 50 BASIS POINT SURPLUS EQUITY RETURN INFLATOR</t>
  </si>
  <si>
    <t xml:space="preserve">COMPANY PROPOSED CAPITAL STRUCTURE AND COST RATES WITHOUT THE 50 BASIS POINT SURPLUS EQUITY RETURN INFLATOR </t>
  </si>
  <si>
    <t>SUBSEQUENT YEAR ENDED 12/31/2018 REVENUE REQUIREMENT IMPACT OF FPL'S REQUESTED 50 BASIS SURPLUS EQUITY RETURN INFLATOR</t>
  </si>
  <si>
    <t>COMPANY  RETURN ON INVESTMENT IMPACT WITHOUT 50 BASIS POINT SURPLUS EQUITY RETURN INFLATOR SUBSEQUENT YEAR 12/31/2018</t>
  </si>
  <si>
    <t>COMPANY PROPOSED CAPITAL STRUCTURE AND COST RATES WITHOUT THE 50 BASIS POINT SURPLUS EQUITY RETURN INFLATOR</t>
  </si>
  <si>
    <t>OKEECHOBEE FIRST YEAR ANNUAL REVENUE REQUIREMENTIMPACT OF FPL'S 50 BASIS POINT SURPLUS EQUITY RETURN INFLATOR YEAR ENDED 5/31/20</t>
  </si>
  <si>
    <t>REQUESTED REVENUE REQUIREMENT YEAR ENDED 5/31/20 EXCLUDING 50 BASIS POINT SURPLUS EQUITY RETURN INFLATOR</t>
  </si>
  <si>
    <t>DEBT PERCENTAGE BASED ON INVESTOR SOURCES SEE MR. DEWHURST DIRECT AT 23:2 also see OPC witness O'Donnel</t>
  </si>
  <si>
    <t xml:space="preserve">PER COMPANY FILING SCHEDULES B-1, ADJUSTED PER OPC TESTIMONY OF RALPH SMITH EXHIBIT RCS-2 P. 15. </t>
  </si>
  <si>
    <t>COMPANY FILING SCHEDULE A-1 ADJUSTED PER OPC TESTIMONY OF RALPH SMITH AT EXHIBIT RCS-2 P. 2.</t>
  </si>
  <si>
    <t>COMPANY REQUESTED Capital Structure &amp; 11.50% ROE</t>
  </si>
  <si>
    <r>
      <t>DEPRECIATION</t>
    </r>
    <r>
      <rPr>
        <sz val="12"/>
        <color theme="1"/>
        <rFont val="Calibri"/>
        <family val="2"/>
        <scheme val="minor"/>
      </rPr>
      <t xml:space="preserve"> &amp; AMORTIZATION</t>
    </r>
  </si>
  <si>
    <t>OPC R. SMITH EX. RCS-2 Pp. 7 &amp; 8.</t>
  </si>
  <si>
    <t xml:space="preserve">DEBT ALL SOURCES </t>
  </si>
  <si>
    <t xml:space="preserve">COLUMNS D &amp; E ROW 8:  LINE 5/ LINE 7 </t>
  </si>
  <si>
    <t>COLUMNS D &amp; E ROW 9:LINE 5/LINE 6</t>
  </si>
  <si>
    <t>COLUMNS D &amp; E ROW 10: Debt Ratio Investor Sources PER CAPITAL STRUCTURE RECOMMENDATION OF FPL &amp; OPC WITNESSES</t>
  </si>
  <si>
    <t xml:space="preserve">TEST YEAR ENDED 12/31/17 REVENUE REQUIREMENT IMPACT OF FPL REQUESTED 50 BASIS POINT SURPLUS EQUITY RETURN INFLATOR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</si>
</sst>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0%"/>
    <numFmt numFmtId="167" formatCode="_(&quot;$&quot;* #,##0_);_(&quot;$&quot;* \(#,##0\);_(&quot;$&quot;* &quot;-&quot;??_);_(@_)"/>
    <numFmt numFmtId="168" formatCode="0.00000"/>
    <numFmt numFmtId="169" formatCode="0.000%"/>
    <numFmt numFmtId="170" formatCode="0.0"/>
    <numFmt numFmtId="171" formatCode="0.00000%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9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0" fontId="0" fillId="0" borderId="0" xfId="1" applyNumberFormat="1" applyFont="1"/>
    <xf numFmtId="10" fontId="0" fillId="0" borderId="0" xfId="0" applyNumberFormat="1"/>
    <xf numFmtId="166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right"/>
    </xf>
    <xf numFmtId="165" fontId="4" fillId="0" borderId="0" xfId="0" applyNumberFormat="1" applyFont="1"/>
    <xf numFmtId="0" fontId="5" fillId="0" borderId="0" xfId="0" applyFont="1"/>
    <xf numFmtId="167" fontId="9" fillId="0" borderId="0" xfId="34" applyNumberFormat="1" applyFont="1"/>
    <xf numFmtId="0" fontId="10" fillId="0" borderId="0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9" fontId="11" fillId="0" borderId="0" xfId="1" applyFont="1" applyAlignment="1">
      <alignment horizontal="center" wrapText="1"/>
    </xf>
    <xf numFmtId="0" fontId="4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10" fontId="11" fillId="0" borderId="0" xfId="1" applyNumberFormat="1" applyFont="1" applyAlignment="1">
      <alignment horizontal="right"/>
    </xf>
    <xf numFmtId="10" fontId="5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9" fontId="0" fillId="0" borderId="0" xfId="0" applyNumberFormat="1"/>
    <xf numFmtId="6" fontId="0" fillId="0" borderId="0" xfId="0" applyNumberFormat="1"/>
    <xf numFmtId="165" fontId="9" fillId="0" borderId="0" xfId="0" applyNumberFormat="1" applyFont="1" applyAlignment="1">
      <alignment horizontal="center"/>
    </xf>
    <xf numFmtId="10" fontId="9" fillId="0" borderId="0" xfId="1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165" fontId="0" fillId="0" borderId="0" xfId="0" applyNumberFormat="1" applyAlignment="1"/>
    <xf numFmtId="0" fontId="0" fillId="0" borderId="0" xfId="0" applyAlignment="1">
      <alignment wrapText="1"/>
    </xf>
    <xf numFmtId="0" fontId="12" fillId="0" borderId="0" xfId="0" applyFont="1"/>
    <xf numFmtId="10" fontId="12" fillId="0" borderId="0" xfId="1" applyNumberFormat="1" applyFont="1" applyAlignment="1">
      <alignment horizontal="center" wrapText="1"/>
    </xf>
    <xf numFmtId="8" fontId="0" fillId="0" borderId="0" xfId="0" applyNumberFormat="1"/>
    <xf numFmtId="8" fontId="9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70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10" fontId="4" fillId="0" borderId="0" xfId="1" applyNumberFormat="1" applyFont="1" applyAlignment="1">
      <alignment horizontal="right"/>
    </xf>
    <xf numFmtId="169" fontId="4" fillId="0" borderId="0" xfId="1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 applyFont="1"/>
    <xf numFmtId="169" fontId="4" fillId="0" borderId="0" xfId="0" applyNumberFormat="1" applyFont="1" applyAlignment="1">
      <alignment horizontal="center"/>
    </xf>
    <xf numFmtId="6" fontId="4" fillId="0" borderId="0" xfId="0" applyNumberFormat="1" applyFont="1" applyAlignment="1">
      <alignment horizontal="center"/>
    </xf>
    <xf numFmtId="6" fontId="0" fillId="0" borderId="0" xfId="0" applyNumberFormat="1" applyFont="1"/>
    <xf numFmtId="169" fontId="4" fillId="0" borderId="0" xfId="0" applyNumberFormat="1" applyFont="1"/>
    <xf numFmtId="169" fontId="4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1" applyFont="1"/>
    <xf numFmtId="166" fontId="0" fillId="0" borderId="0" xfId="1" applyNumberFormat="1" applyFont="1"/>
    <xf numFmtId="171" fontId="0" fillId="0" borderId="0" xfId="1" applyNumberFormat="1" applyFont="1"/>
    <xf numFmtId="164" fontId="4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center"/>
    </xf>
    <xf numFmtId="0" fontId="10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19">
    <cellStyle name="Currency" xfId="34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S48"/>
  <sheetViews>
    <sheetView topLeftCell="A16" workbookViewId="0">
      <selection activeCell="J6" sqref="J6"/>
    </sheetView>
  </sheetViews>
  <sheetFormatPr baseColWidth="10" defaultRowHeight="15" x14ac:dyDescent="0"/>
  <cols>
    <col min="1" max="1" width="5.83203125" customWidth="1"/>
    <col min="2" max="2" width="38.1640625" customWidth="1"/>
    <col min="3" max="3" width="15.1640625" customWidth="1"/>
    <col min="5" max="5" width="33.5" customWidth="1"/>
    <col min="6" max="6" width="17.6640625" customWidth="1"/>
  </cols>
  <sheetData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6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80" customHeight="1" thickBot="1">
      <c r="A7" s="1"/>
      <c r="B7" s="73" t="s">
        <v>116</v>
      </c>
      <c r="C7" s="74"/>
      <c r="D7" s="74"/>
      <c r="E7" s="74"/>
      <c r="F7" s="7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6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54" customHeight="1" thickBot="1">
      <c r="A10" s="1"/>
      <c r="B10" s="71" t="s">
        <v>25</v>
      </c>
      <c r="C10" s="72"/>
      <c r="D10" s="1"/>
      <c r="E10" s="71" t="s">
        <v>98</v>
      </c>
      <c r="F10" s="7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8">
      <c r="A13" s="2" t="s">
        <v>0</v>
      </c>
      <c r="B13" s="2" t="s">
        <v>1</v>
      </c>
      <c r="C13" s="2" t="s">
        <v>8</v>
      </c>
      <c r="D13" s="2"/>
      <c r="E13" s="2" t="s">
        <v>1</v>
      </c>
      <c r="F13" s="2" t="s">
        <v>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</row>
    <row r="14" spans="1:19">
      <c r="A14">
        <v>1</v>
      </c>
      <c r="B14" t="s">
        <v>2</v>
      </c>
      <c r="C14" s="4">
        <v>32536116</v>
      </c>
      <c r="E14" t="s">
        <v>2</v>
      </c>
      <c r="F14" s="4">
        <v>32536116</v>
      </c>
    </row>
    <row r="15" spans="1:19">
      <c r="A15">
        <f>A14+1</f>
        <v>2</v>
      </c>
      <c r="B15" t="s">
        <v>3</v>
      </c>
      <c r="C15" s="33">
        <f>F34</f>
        <v>6.6077893009045485E-2</v>
      </c>
      <c r="E15" t="s">
        <v>3</v>
      </c>
      <c r="F15" s="33">
        <f>F56+F47</f>
        <v>6.3811613030627656E-2</v>
      </c>
    </row>
    <row r="16" spans="1:19">
      <c r="A16">
        <f t="shared" ref="A16:A48" si="0">A15+1</f>
        <v>3</v>
      </c>
      <c r="B16" t="s">
        <v>9</v>
      </c>
      <c r="C16" s="4">
        <v>2149618</v>
      </c>
      <c r="E16" t="s">
        <v>9</v>
      </c>
      <c r="F16" s="4">
        <f>F14*F15</f>
        <v>2076182.0437116129</v>
      </c>
    </row>
    <row r="17" spans="1:8">
      <c r="A17">
        <f t="shared" si="0"/>
        <v>4</v>
      </c>
      <c r="B17" t="s">
        <v>4</v>
      </c>
      <c r="C17" s="4">
        <v>1618192</v>
      </c>
      <c r="E17" t="s">
        <v>4</v>
      </c>
      <c r="F17" s="4">
        <v>1618192</v>
      </c>
    </row>
    <row r="18" spans="1:8">
      <c r="A18">
        <f t="shared" si="0"/>
        <v>5</v>
      </c>
      <c r="B18" t="s">
        <v>5</v>
      </c>
      <c r="C18" s="4">
        <f>C16-C17</f>
        <v>531426</v>
      </c>
      <c r="E18" t="s">
        <v>5</v>
      </c>
      <c r="F18" s="4">
        <f>F16-F17</f>
        <v>457990.04371161293</v>
      </c>
    </row>
    <row r="19" spans="1:8">
      <c r="A19">
        <f t="shared" si="0"/>
        <v>6</v>
      </c>
      <c r="B19" t="s">
        <v>6</v>
      </c>
      <c r="C19">
        <v>1.6302399999999999</v>
      </c>
      <c r="E19" t="s">
        <v>6</v>
      </c>
      <c r="F19">
        <v>1.6302399999999999</v>
      </c>
    </row>
    <row r="20" spans="1:8">
      <c r="A20">
        <f t="shared" si="0"/>
        <v>7</v>
      </c>
      <c r="B20" t="s">
        <v>41</v>
      </c>
      <c r="C20" s="4">
        <f>C18*C19</f>
        <v>866351.92223999999</v>
      </c>
      <c r="E20" t="s">
        <v>7</v>
      </c>
      <c r="F20" s="4">
        <f>F18*F19</f>
        <v>746633.68886041979</v>
      </c>
    </row>
    <row r="21" spans="1:8" ht="18">
      <c r="A21">
        <f t="shared" si="0"/>
        <v>8</v>
      </c>
      <c r="B21" s="13" t="s">
        <v>29</v>
      </c>
      <c r="F21" s="14">
        <f>F20-C20</f>
        <v>-119718.2333795802</v>
      </c>
    </row>
    <row r="22" spans="1:8">
      <c r="A22">
        <f t="shared" si="0"/>
        <v>9</v>
      </c>
      <c r="B22" s="13" t="s">
        <v>26</v>
      </c>
      <c r="E22" s="13" t="s">
        <v>28</v>
      </c>
    </row>
    <row r="23" spans="1:8" ht="16" thickBot="1"/>
    <row r="24" spans="1:8" ht="16" thickBot="1">
      <c r="B24" s="68" t="s">
        <v>99</v>
      </c>
      <c r="C24" s="69"/>
      <c r="D24" s="69"/>
      <c r="E24" s="69"/>
      <c r="F24" s="70"/>
    </row>
    <row r="26" spans="1:8" ht="30">
      <c r="B26" s="5" t="s">
        <v>84</v>
      </c>
      <c r="C26" s="6" t="s">
        <v>19</v>
      </c>
      <c r="D26" s="5" t="s">
        <v>20</v>
      </c>
      <c r="E26" s="16" t="s">
        <v>21</v>
      </c>
      <c r="F26" s="6" t="s">
        <v>22</v>
      </c>
      <c r="G26" s="6"/>
      <c r="H26" s="6"/>
    </row>
    <row r="27" spans="1:8">
      <c r="A27">
        <f>A22+1</f>
        <v>10</v>
      </c>
      <c r="B27" t="s">
        <v>11</v>
      </c>
      <c r="C27" s="4">
        <v>9358417</v>
      </c>
      <c r="D27" s="7">
        <f>C27/C34</f>
        <v>0.28763166714895128</v>
      </c>
      <c r="E27" s="7">
        <v>4.6199999999999998E-2</v>
      </c>
      <c r="F27" s="7">
        <f>D27*E27</f>
        <v>1.3288583022281548E-2</v>
      </c>
    </row>
    <row r="28" spans="1:8">
      <c r="A28">
        <f t="shared" si="0"/>
        <v>11</v>
      </c>
      <c r="B28" t="s">
        <v>12</v>
      </c>
      <c r="C28" s="4">
        <v>0</v>
      </c>
      <c r="D28" s="7">
        <f>C28/C34</f>
        <v>0</v>
      </c>
      <c r="E28" s="7">
        <v>0</v>
      </c>
      <c r="F28" s="7">
        <f t="shared" ref="F28:F33" si="1">D28*E28</f>
        <v>0</v>
      </c>
    </row>
    <row r="29" spans="1:8">
      <c r="A29">
        <f t="shared" si="0"/>
        <v>12</v>
      </c>
      <c r="B29" t="s">
        <v>13</v>
      </c>
      <c r="C29" s="4">
        <v>407328</v>
      </c>
      <c r="D29" s="7">
        <f>C29/C34</f>
        <v>1.2519257446686551E-2</v>
      </c>
      <c r="E29" s="7">
        <v>2.0500000000000001E-2</v>
      </c>
      <c r="F29" s="7">
        <f t="shared" si="1"/>
        <v>2.5664477765707431E-4</v>
      </c>
    </row>
    <row r="30" spans="1:8">
      <c r="A30">
        <f t="shared" si="0"/>
        <v>13</v>
      </c>
      <c r="B30" t="s">
        <v>14</v>
      </c>
      <c r="C30" s="4">
        <v>14682574</v>
      </c>
      <c r="D30" s="7">
        <f>C30/C34</f>
        <v>0.45127004253580982</v>
      </c>
      <c r="E30" s="7">
        <v>0.115</v>
      </c>
      <c r="F30" s="7">
        <f t="shared" si="1"/>
        <v>5.1896054891618131E-2</v>
      </c>
    </row>
    <row r="31" spans="1:8">
      <c r="A31">
        <f t="shared" si="0"/>
        <v>14</v>
      </c>
      <c r="B31" t="s">
        <v>15</v>
      </c>
      <c r="C31" s="4">
        <v>612939</v>
      </c>
      <c r="D31" s="7">
        <f>C31/C34</f>
        <v>1.8838727364960443E-2</v>
      </c>
      <c r="E31" s="7">
        <v>1.8499999999999999E-2</v>
      </c>
      <c r="F31" s="7">
        <f t="shared" si="1"/>
        <v>3.4851645625176819E-4</v>
      </c>
    </row>
    <row r="32" spans="1:8">
      <c r="A32">
        <f t="shared" si="0"/>
        <v>15</v>
      </c>
      <c r="B32" t="s">
        <v>16</v>
      </c>
      <c r="C32" s="4">
        <v>7368582</v>
      </c>
      <c r="D32" s="7">
        <f>C32/C34</f>
        <v>0.22647393519478279</v>
      </c>
      <c r="E32" s="7">
        <v>0</v>
      </c>
      <c r="F32" s="7">
        <f t="shared" si="1"/>
        <v>0</v>
      </c>
    </row>
    <row r="33" spans="1:6">
      <c r="A33">
        <f t="shared" si="0"/>
        <v>16</v>
      </c>
      <c r="B33" t="s">
        <v>17</v>
      </c>
      <c r="C33" s="4">
        <v>106275</v>
      </c>
      <c r="D33" s="7">
        <f>C33/C34</f>
        <v>3.2663703088091495E-3</v>
      </c>
      <c r="E33" s="7">
        <v>8.8200000000000001E-2</v>
      </c>
      <c r="F33" s="7">
        <f t="shared" si="1"/>
        <v>2.88093861236967E-4</v>
      </c>
    </row>
    <row r="34" spans="1:6">
      <c r="A34">
        <f t="shared" si="0"/>
        <v>17</v>
      </c>
      <c r="B34" t="s">
        <v>18</v>
      </c>
      <c r="C34" s="4">
        <f>SUM(C27:C33)</f>
        <v>32536115</v>
      </c>
      <c r="D34" s="7">
        <f>SUM(D27:D33)</f>
        <v>0.99999999999999989</v>
      </c>
      <c r="E34" s="7"/>
      <c r="F34" s="7">
        <f>SUM(F27:F33)</f>
        <v>6.6077893009045485E-2</v>
      </c>
    </row>
    <row r="35" spans="1:6">
      <c r="A35">
        <f t="shared" si="0"/>
        <v>18</v>
      </c>
      <c r="B35" s="13" t="s">
        <v>27</v>
      </c>
      <c r="E35" s="7"/>
      <c r="F35" s="7"/>
    </row>
    <row r="36" spans="1:6" ht="16" thickBot="1">
      <c r="B36" s="13"/>
      <c r="E36" s="7"/>
      <c r="F36" s="7"/>
    </row>
    <row r="37" spans="1:6" ht="16" thickBot="1">
      <c r="B37" s="68" t="s">
        <v>100</v>
      </c>
      <c r="C37" s="69"/>
      <c r="D37" s="69"/>
      <c r="E37" s="69"/>
      <c r="F37" s="70"/>
    </row>
    <row r="39" spans="1:6" ht="30">
      <c r="B39" s="5" t="s">
        <v>10</v>
      </c>
      <c r="C39" s="6" t="s">
        <v>19</v>
      </c>
      <c r="D39" s="5" t="s">
        <v>20</v>
      </c>
      <c r="E39" s="16" t="s">
        <v>21</v>
      </c>
      <c r="F39" s="6" t="s">
        <v>22</v>
      </c>
    </row>
    <row r="40" spans="1:6">
      <c r="A40">
        <f>A35+1</f>
        <v>19</v>
      </c>
      <c r="B40" t="s">
        <v>11</v>
      </c>
      <c r="C40" s="4">
        <v>9358417</v>
      </c>
      <c r="D40" s="7">
        <f>C40/C47</f>
        <v>0.28763166714895128</v>
      </c>
      <c r="E40" s="7">
        <v>4.6199999999999998E-2</v>
      </c>
      <c r="F40" s="7">
        <f>D40*E40</f>
        <v>1.3288583022281548E-2</v>
      </c>
    </row>
    <row r="41" spans="1:6">
      <c r="A41">
        <f t="shared" si="0"/>
        <v>20</v>
      </c>
      <c r="B41" t="s">
        <v>12</v>
      </c>
      <c r="C41" s="4">
        <v>0</v>
      </c>
      <c r="D41" s="7">
        <f>C41/C47</f>
        <v>0</v>
      </c>
      <c r="E41" s="7">
        <v>0</v>
      </c>
      <c r="F41" s="7">
        <f t="shared" ref="F41:F46" si="2">D41*E41</f>
        <v>0</v>
      </c>
    </row>
    <row r="42" spans="1:6">
      <c r="A42">
        <f t="shared" si="0"/>
        <v>21</v>
      </c>
      <c r="B42" t="s">
        <v>13</v>
      </c>
      <c r="C42" s="4">
        <v>407328</v>
      </c>
      <c r="D42" s="7">
        <f>C42/C47</f>
        <v>1.2519257446686551E-2</v>
      </c>
      <c r="E42" s="7">
        <v>2.0500000000000001E-2</v>
      </c>
      <c r="F42" s="7">
        <f t="shared" si="2"/>
        <v>2.5664477765707431E-4</v>
      </c>
    </row>
    <row r="43" spans="1:6">
      <c r="A43">
        <f t="shared" si="0"/>
        <v>22</v>
      </c>
      <c r="B43" t="s">
        <v>14</v>
      </c>
      <c r="C43" s="4">
        <v>14682574</v>
      </c>
      <c r="D43" s="7">
        <f>C43/C47</f>
        <v>0.45127004253580982</v>
      </c>
      <c r="E43" s="7">
        <v>0.11</v>
      </c>
      <c r="F43" s="7">
        <f t="shared" si="2"/>
        <v>4.9639704678939078E-2</v>
      </c>
    </row>
    <row r="44" spans="1:6">
      <c r="A44">
        <f t="shared" si="0"/>
        <v>23</v>
      </c>
      <c r="B44" t="s">
        <v>15</v>
      </c>
      <c r="C44" s="4">
        <v>612939</v>
      </c>
      <c r="D44" s="7">
        <f>C44/C47</f>
        <v>1.8838727364960443E-2</v>
      </c>
      <c r="E44" s="7">
        <v>1.8499999999999999E-2</v>
      </c>
      <c r="F44" s="7">
        <f t="shared" si="2"/>
        <v>3.4851645625176819E-4</v>
      </c>
    </row>
    <row r="45" spans="1:6">
      <c r="A45">
        <f t="shared" si="0"/>
        <v>24</v>
      </c>
      <c r="B45" t="s">
        <v>16</v>
      </c>
      <c r="C45" s="4">
        <v>7368582</v>
      </c>
      <c r="D45" s="7">
        <f>C45/C47</f>
        <v>0.22647393519478279</v>
      </c>
      <c r="E45" s="7">
        <v>0</v>
      </c>
      <c r="F45" s="7">
        <f t="shared" si="2"/>
        <v>0</v>
      </c>
    </row>
    <row r="46" spans="1:6">
      <c r="A46">
        <f t="shared" si="0"/>
        <v>25</v>
      </c>
      <c r="B46" t="s">
        <v>17</v>
      </c>
      <c r="C46" s="4">
        <v>106275</v>
      </c>
      <c r="D46" s="7">
        <f>C46/C47</f>
        <v>3.2663703088091495E-3</v>
      </c>
      <c r="E46" s="7">
        <v>8.516E-2</v>
      </c>
      <c r="F46" s="7">
        <f t="shared" si="2"/>
        <v>2.7816409549818717E-4</v>
      </c>
    </row>
    <row r="47" spans="1:6">
      <c r="A47">
        <f t="shared" si="0"/>
        <v>26</v>
      </c>
      <c r="B47" t="s">
        <v>18</v>
      </c>
      <c r="C47" s="4">
        <f>SUM(C40:C46)</f>
        <v>32536115</v>
      </c>
      <c r="D47" s="7">
        <f>SUM(D40:D46)</f>
        <v>0.99999999999999989</v>
      </c>
      <c r="E47" s="7"/>
      <c r="F47" s="7">
        <f>SUM(F40:F46)</f>
        <v>6.3811613030627656E-2</v>
      </c>
    </row>
    <row r="48" spans="1:6">
      <c r="A48">
        <f t="shared" si="0"/>
        <v>27</v>
      </c>
      <c r="B48" s="13" t="s">
        <v>30</v>
      </c>
    </row>
  </sheetData>
  <mergeCells count="5">
    <mergeCell ref="B24:F24"/>
    <mergeCell ref="B37:F37"/>
    <mergeCell ref="B10:C10"/>
    <mergeCell ref="E10:F10"/>
    <mergeCell ref="B7:F7"/>
  </mergeCells>
  <phoneticPr fontId="8" type="noConversion"/>
  <pageMargins left="0.75" right="0.75" top="1" bottom="1" header="0.5" footer="0.5"/>
  <pageSetup scale="69" orientation="portrait" horizontalDpi="4294967292" verticalDpi="4294967292"/>
  <headerFooter>
    <oddHeader>&amp;R&amp;"Calibri,Regular"&amp;K000000Exhibit___x000D_Schedule (DJL-2)_x000D_Page 1 of 1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J121"/>
  <sheetViews>
    <sheetView topLeftCell="A5" workbookViewId="0">
      <selection activeCell="B27" sqref="B27"/>
    </sheetView>
  </sheetViews>
  <sheetFormatPr baseColWidth="10" defaultRowHeight="15" x14ac:dyDescent="0"/>
  <cols>
    <col min="1" max="1" width="5.83203125" customWidth="1"/>
    <col min="2" max="2" width="37.83203125" customWidth="1"/>
    <col min="3" max="3" width="15" customWidth="1"/>
    <col min="5" max="5" width="55.1640625" customWidth="1"/>
    <col min="6" max="6" width="16.5" customWidth="1"/>
    <col min="7" max="7" width="11.33203125" bestFit="1" customWidth="1"/>
    <col min="8" max="8" width="12" bestFit="1" customWidth="1"/>
    <col min="9" max="10" width="11.33203125" bestFit="1" customWidth="1"/>
  </cols>
  <sheetData>
    <row r="4" spans="1:10">
      <c r="A4" s="1"/>
      <c r="B4" s="1"/>
      <c r="C4" s="1"/>
      <c r="D4" s="1"/>
      <c r="E4" s="1"/>
      <c r="F4" s="1"/>
    </row>
    <row r="5" spans="1:10" ht="16" thickBot="1">
      <c r="A5" s="1"/>
      <c r="B5" s="1"/>
      <c r="C5" s="1"/>
      <c r="D5" s="1"/>
      <c r="E5" s="1"/>
      <c r="F5" s="1"/>
    </row>
    <row r="6" spans="1:10" ht="100" customHeight="1" thickBot="1">
      <c r="A6" s="1"/>
      <c r="B6" s="73" t="s">
        <v>101</v>
      </c>
      <c r="C6" s="74"/>
      <c r="D6" s="74"/>
      <c r="E6" s="74"/>
      <c r="F6" s="75"/>
    </row>
    <row r="7" spans="1:10" ht="21" customHeight="1">
      <c r="A7" s="1"/>
      <c r="B7" s="15"/>
      <c r="C7" s="15"/>
      <c r="D7" s="15"/>
      <c r="E7" s="15"/>
      <c r="F7" s="15"/>
    </row>
    <row r="8" spans="1:10" ht="16" thickBot="1">
      <c r="A8" s="1"/>
      <c r="B8" s="1"/>
      <c r="C8" s="1"/>
      <c r="D8" s="1"/>
      <c r="E8" s="1"/>
      <c r="F8" s="1"/>
    </row>
    <row r="9" spans="1:10" ht="42" customHeight="1" thickBot="1">
      <c r="A9" s="1"/>
      <c r="B9" s="80" t="s">
        <v>34</v>
      </c>
      <c r="C9" s="81"/>
      <c r="D9" s="1"/>
      <c r="E9" s="80" t="s">
        <v>102</v>
      </c>
      <c r="F9" s="81"/>
    </row>
    <row r="10" spans="1:10" ht="18">
      <c r="A10" s="1"/>
      <c r="B10" s="76"/>
      <c r="C10" s="76"/>
      <c r="D10" s="1"/>
      <c r="E10" s="76"/>
      <c r="F10" s="76"/>
    </row>
    <row r="11" spans="1:10">
      <c r="A11" s="1"/>
      <c r="B11" s="1"/>
      <c r="C11" s="1"/>
      <c r="D11" s="1"/>
      <c r="E11" s="1"/>
      <c r="F11" s="1"/>
    </row>
    <row r="12" spans="1:10">
      <c r="A12" s="1"/>
      <c r="B12" s="1"/>
      <c r="C12" s="1"/>
      <c r="D12" s="1"/>
      <c r="E12" s="1"/>
      <c r="F12" s="1"/>
    </row>
    <row r="13" spans="1:10" ht="28">
      <c r="A13" s="2" t="s">
        <v>0</v>
      </c>
      <c r="B13" s="2" t="s">
        <v>1</v>
      </c>
      <c r="C13" s="2" t="s">
        <v>8</v>
      </c>
      <c r="D13" s="2"/>
      <c r="E13" s="2" t="s">
        <v>1</v>
      </c>
      <c r="F13" s="2" t="s">
        <v>8</v>
      </c>
    </row>
    <row r="14" spans="1:10">
      <c r="A14">
        <v>1</v>
      </c>
      <c r="B14" t="s">
        <v>2</v>
      </c>
      <c r="C14" s="4">
        <v>33870897</v>
      </c>
      <c r="E14" t="s">
        <v>43</v>
      </c>
      <c r="F14" s="4">
        <f>C14-'(DJL-2)'!F14</f>
        <v>1334781</v>
      </c>
      <c r="G14" s="4"/>
      <c r="H14" s="4"/>
      <c r="I14" s="4"/>
      <c r="J14" s="4"/>
    </row>
    <row r="15" spans="1:10">
      <c r="A15">
        <f>A14+1</f>
        <v>2</v>
      </c>
      <c r="B15" t="s">
        <v>3</v>
      </c>
      <c r="C15" s="9">
        <f>F36</f>
        <v>6.7057997991609136E-2</v>
      </c>
      <c r="E15" t="s">
        <v>44</v>
      </c>
      <c r="F15" s="9">
        <f>F49-F36</f>
        <v>-2.2651385884465969E-3</v>
      </c>
      <c r="G15" s="9"/>
      <c r="H15" s="9"/>
      <c r="I15" s="9"/>
      <c r="J15" s="9"/>
    </row>
    <row r="16" spans="1:10">
      <c r="A16">
        <f t="shared" ref="A16:A50" si="0">A15+1</f>
        <v>3</v>
      </c>
      <c r="B16" t="s">
        <v>9</v>
      </c>
      <c r="C16" s="4">
        <v>2271063</v>
      </c>
      <c r="E16" t="s">
        <v>45</v>
      </c>
      <c r="F16" s="4">
        <f>F14*F15</f>
        <v>-3023.4639502253372</v>
      </c>
      <c r="G16" s="3"/>
      <c r="H16" s="3"/>
      <c r="I16" s="3"/>
      <c r="J16" s="3"/>
    </row>
    <row r="17" spans="1:10">
      <c r="A17">
        <f t="shared" si="0"/>
        <v>4</v>
      </c>
      <c r="B17" t="s">
        <v>4</v>
      </c>
      <c r="C17" s="4">
        <v>1575711</v>
      </c>
      <c r="E17" t="s">
        <v>6</v>
      </c>
      <c r="F17" s="22">
        <f>C19</f>
        <v>1.6302399999999999</v>
      </c>
      <c r="I17" s="20"/>
    </row>
    <row r="18" spans="1:10">
      <c r="A18">
        <f>A17+1</f>
        <v>5</v>
      </c>
      <c r="B18" t="s">
        <v>5</v>
      </c>
      <c r="C18" s="4">
        <f>C16-C17</f>
        <v>695352</v>
      </c>
      <c r="E18" t="s">
        <v>46</v>
      </c>
      <c r="F18" s="4">
        <f>F16*F17</f>
        <v>-4928.9718702153532</v>
      </c>
      <c r="H18" s="3"/>
      <c r="I18" s="3"/>
    </row>
    <row r="19" spans="1:10">
      <c r="A19">
        <f t="shared" si="0"/>
        <v>6</v>
      </c>
      <c r="B19" t="s">
        <v>6</v>
      </c>
      <c r="C19">
        <v>1.6302399999999999</v>
      </c>
      <c r="I19" s="4"/>
    </row>
    <row r="20" spans="1:10">
      <c r="A20">
        <f t="shared" si="0"/>
        <v>7</v>
      </c>
      <c r="B20" t="s">
        <v>7</v>
      </c>
      <c r="C20" s="4">
        <f>C18*C19</f>
        <v>1133590.64448</v>
      </c>
      <c r="F20" s="4"/>
      <c r="G20" s="3"/>
      <c r="H20" s="4"/>
      <c r="J20" s="3"/>
    </row>
    <row r="21" spans="1:10">
      <c r="A21">
        <f t="shared" si="0"/>
        <v>8</v>
      </c>
      <c r="B21" t="s">
        <v>42</v>
      </c>
      <c r="C21" s="4">
        <v>871301</v>
      </c>
      <c r="F21" s="4"/>
      <c r="H21" s="4"/>
      <c r="J21" s="3"/>
    </row>
    <row r="22" spans="1:10">
      <c r="A22">
        <f t="shared" si="0"/>
        <v>9</v>
      </c>
      <c r="B22" t="s">
        <v>40</v>
      </c>
      <c r="C22" s="4">
        <f>C20-C21</f>
        <v>262289.64448000002</v>
      </c>
      <c r="F22" s="4"/>
      <c r="H22" s="4"/>
    </row>
    <row r="23" spans="1:10" ht="18">
      <c r="A23">
        <f t="shared" si="0"/>
        <v>10</v>
      </c>
      <c r="B23" s="13" t="s">
        <v>29</v>
      </c>
      <c r="F23" s="14">
        <f>F18</f>
        <v>-4928.9718702153532</v>
      </c>
      <c r="G23" s="21"/>
    </row>
    <row r="24" spans="1:10">
      <c r="A24">
        <f t="shared" si="0"/>
        <v>11</v>
      </c>
      <c r="B24" s="13" t="s">
        <v>31</v>
      </c>
      <c r="E24" s="13" t="s">
        <v>28</v>
      </c>
    </row>
    <row r="25" spans="1:10" ht="16" thickBot="1"/>
    <row r="26" spans="1:10" ht="19" thickBot="1">
      <c r="B26" s="77" t="s">
        <v>99</v>
      </c>
      <c r="C26" s="78"/>
      <c r="D26" s="78"/>
      <c r="E26" s="78"/>
      <c r="F26" s="79"/>
    </row>
    <row r="28" spans="1:10" ht="30">
      <c r="B28" s="5" t="s">
        <v>10</v>
      </c>
      <c r="C28" s="6" t="s">
        <v>19</v>
      </c>
      <c r="D28" s="5" t="s">
        <v>20</v>
      </c>
      <c r="E28" s="16" t="s">
        <v>21</v>
      </c>
      <c r="F28" s="6" t="s">
        <v>22</v>
      </c>
    </row>
    <row r="29" spans="1:10">
      <c r="A29">
        <f>A24+1</f>
        <v>12</v>
      </c>
      <c r="B29" t="s">
        <v>11</v>
      </c>
      <c r="C29" s="4">
        <v>10024107</v>
      </c>
      <c r="D29" s="7">
        <f>C29/C36</f>
        <v>0.29595044382792696</v>
      </c>
      <c r="E29" s="7">
        <v>4.87E-2</v>
      </c>
      <c r="F29" s="7">
        <f>D29*E29</f>
        <v>1.4412786614420043E-2</v>
      </c>
    </row>
    <row r="30" spans="1:10">
      <c r="A30">
        <f t="shared" si="0"/>
        <v>13</v>
      </c>
      <c r="B30" t="s">
        <v>12</v>
      </c>
      <c r="C30" s="4">
        <v>0</v>
      </c>
      <c r="D30" s="7">
        <f>C30/C36</f>
        <v>0</v>
      </c>
      <c r="E30" s="7">
        <v>0</v>
      </c>
      <c r="F30" s="7">
        <f t="shared" ref="F30:F35" si="1">D30*E30</f>
        <v>0</v>
      </c>
    </row>
    <row r="31" spans="1:10">
      <c r="A31">
        <f t="shared" si="0"/>
        <v>14</v>
      </c>
      <c r="B31" t="s">
        <v>13</v>
      </c>
      <c r="C31" s="4">
        <v>386360</v>
      </c>
      <c r="D31" s="7">
        <f>C31/C36</f>
        <v>1.140684287162516E-2</v>
      </c>
      <c r="E31" s="7">
        <v>2.0400000000000001E-2</v>
      </c>
      <c r="F31" s="7">
        <f t="shared" si="1"/>
        <v>2.3269959458115328E-4</v>
      </c>
    </row>
    <row r="32" spans="1:10">
      <c r="A32">
        <f t="shared" si="0"/>
        <v>15</v>
      </c>
      <c r="B32" t="s">
        <v>14</v>
      </c>
      <c r="C32" s="4">
        <v>15284522</v>
      </c>
      <c r="D32" s="7">
        <f>C32/C36</f>
        <v>0.45125825867558217</v>
      </c>
      <c r="E32" s="7">
        <v>0.115</v>
      </c>
      <c r="F32" s="7">
        <f t="shared" si="1"/>
        <v>5.1894699747691952E-2</v>
      </c>
    </row>
    <row r="33" spans="1:6">
      <c r="A33">
        <f t="shared" si="0"/>
        <v>16</v>
      </c>
      <c r="B33" t="s">
        <v>15</v>
      </c>
      <c r="C33" s="4">
        <v>321611</v>
      </c>
      <c r="D33" s="7">
        <f>C33/C36</f>
        <v>9.4952017361689591E-3</v>
      </c>
      <c r="E33" s="7">
        <v>2.6800000000000001E-2</v>
      </c>
      <c r="F33" s="7">
        <f t="shared" si="1"/>
        <v>2.5447140652932809E-4</v>
      </c>
    </row>
    <row r="34" spans="1:6">
      <c r="A34">
        <f t="shared" si="0"/>
        <v>17</v>
      </c>
      <c r="B34" t="s">
        <v>16</v>
      </c>
      <c r="C34" s="4">
        <v>7753738</v>
      </c>
      <c r="D34" s="7">
        <f>C34/C36</f>
        <v>0.22892036192605114</v>
      </c>
      <c r="E34" s="7">
        <v>0</v>
      </c>
      <c r="F34" s="7">
        <f t="shared" si="1"/>
        <v>0</v>
      </c>
    </row>
    <row r="35" spans="1:6">
      <c r="A35">
        <f t="shared" si="0"/>
        <v>18</v>
      </c>
      <c r="B35" t="s">
        <v>17</v>
      </c>
      <c r="C35" s="4">
        <v>100559</v>
      </c>
      <c r="D35" s="7">
        <f>C35/C36</f>
        <v>2.9688909626456009E-3</v>
      </c>
      <c r="E35" s="7">
        <v>8.8700000000000001E-2</v>
      </c>
      <c r="F35" s="7">
        <f t="shared" si="1"/>
        <v>2.6334062838666479E-4</v>
      </c>
    </row>
    <row r="36" spans="1:6">
      <c r="A36">
        <f t="shared" si="0"/>
        <v>19</v>
      </c>
      <c r="B36" t="s">
        <v>18</v>
      </c>
      <c r="C36" s="4">
        <f>SUM(C29:C35)</f>
        <v>33870897</v>
      </c>
      <c r="D36" s="7">
        <f>SUM(D29:D35)</f>
        <v>0.99999999999999989</v>
      </c>
      <c r="E36" s="7"/>
      <c r="F36" s="7">
        <f>SUM(F29:F35)</f>
        <v>6.7057997991609136E-2</v>
      </c>
    </row>
    <row r="37" spans="1:6">
      <c r="A37">
        <f t="shared" si="0"/>
        <v>20</v>
      </c>
      <c r="B37" s="13" t="s">
        <v>32</v>
      </c>
      <c r="E37" s="7"/>
      <c r="F37" s="7"/>
    </row>
    <row r="38" spans="1:6" ht="16" thickBot="1">
      <c r="B38" s="13"/>
      <c r="E38" s="7"/>
      <c r="F38" s="7"/>
    </row>
    <row r="39" spans="1:6" ht="19" thickBot="1">
      <c r="B39" s="77" t="s">
        <v>103</v>
      </c>
      <c r="C39" s="78"/>
      <c r="D39" s="78"/>
      <c r="E39" s="78"/>
      <c r="F39" s="79"/>
    </row>
    <row r="41" spans="1:6" ht="30">
      <c r="B41" s="5" t="s">
        <v>10</v>
      </c>
      <c r="C41" s="6" t="s">
        <v>19</v>
      </c>
      <c r="D41" s="5" t="s">
        <v>20</v>
      </c>
      <c r="E41" s="16" t="s">
        <v>21</v>
      </c>
      <c r="F41" s="6" t="s">
        <v>22</v>
      </c>
    </row>
    <row r="42" spans="1:6">
      <c r="A42">
        <f>A37+1</f>
        <v>21</v>
      </c>
      <c r="B42" t="s">
        <v>11</v>
      </c>
      <c r="C42" s="4">
        <f>C29</f>
        <v>10024107</v>
      </c>
      <c r="D42" s="7">
        <f>C42/C49</f>
        <v>0.29595044382792696</v>
      </c>
      <c r="E42" s="7">
        <f>E29</f>
        <v>4.87E-2</v>
      </c>
      <c r="F42" s="7">
        <f>D42*E42</f>
        <v>1.4412786614420043E-2</v>
      </c>
    </row>
    <row r="43" spans="1:6">
      <c r="A43">
        <f t="shared" si="0"/>
        <v>22</v>
      </c>
      <c r="B43" t="s">
        <v>12</v>
      </c>
      <c r="C43" s="4">
        <f t="shared" ref="C43:C48" si="2">C30</f>
        <v>0</v>
      </c>
      <c r="D43" s="7">
        <f>C43/C49</f>
        <v>0</v>
      </c>
      <c r="E43" s="7">
        <f t="shared" ref="E43:E47" si="3">E30</f>
        <v>0</v>
      </c>
      <c r="F43" s="7">
        <f t="shared" ref="F43:F48" si="4">D43*E43</f>
        <v>0</v>
      </c>
    </row>
    <row r="44" spans="1:6">
      <c r="A44">
        <f t="shared" si="0"/>
        <v>23</v>
      </c>
      <c r="B44" t="s">
        <v>13</v>
      </c>
      <c r="C44" s="4">
        <f t="shared" si="2"/>
        <v>386360</v>
      </c>
      <c r="D44" s="7">
        <f>C44/C49</f>
        <v>1.140684287162516E-2</v>
      </c>
      <c r="E44" s="7">
        <f t="shared" si="3"/>
        <v>2.0400000000000001E-2</v>
      </c>
      <c r="F44" s="7">
        <f t="shared" si="4"/>
        <v>2.3269959458115328E-4</v>
      </c>
    </row>
    <row r="45" spans="1:6">
      <c r="A45">
        <f t="shared" si="0"/>
        <v>24</v>
      </c>
      <c r="B45" t="s">
        <v>14</v>
      </c>
      <c r="C45" s="4">
        <f t="shared" si="2"/>
        <v>15284522</v>
      </c>
      <c r="D45" s="7">
        <f>C45/C49</f>
        <v>0.45125825867558217</v>
      </c>
      <c r="E45" s="7">
        <v>0.11</v>
      </c>
      <c r="F45" s="7">
        <f t="shared" si="4"/>
        <v>4.963840845431404E-2</v>
      </c>
    </row>
    <row r="46" spans="1:6">
      <c r="A46">
        <f t="shared" si="0"/>
        <v>25</v>
      </c>
      <c r="B46" t="s">
        <v>15</v>
      </c>
      <c r="C46" s="4">
        <f t="shared" si="2"/>
        <v>321611</v>
      </c>
      <c r="D46" s="7">
        <f>C46/C49</f>
        <v>9.4952017361689591E-3</v>
      </c>
      <c r="E46" s="7">
        <f t="shared" si="3"/>
        <v>2.6800000000000001E-2</v>
      </c>
      <c r="F46" s="7">
        <f t="shared" si="4"/>
        <v>2.5447140652932809E-4</v>
      </c>
    </row>
    <row r="47" spans="1:6">
      <c r="A47">
        <f t="shared" si="0"/>
        <v>26</v>
      </c>
      <c r="B47" t="s">
        <v>16</v>
      </c>
      <c r="C47" s="4">
        <f t="shared" si="2"/>
        <v>7753738</v>
      </c>
      <c r="D47" s="7">
        <f>C47/C49</f>
        <v>0.22892036192605114</v>
      </c>
      <c r="E47" s="7">
        <f t="shared" si="3"/>
        <v>0</v>
      </c>
      <c r="F47" s="7">
        <f t="shared" si="4"/>
        <v>0</v>
      </c>
    </row>
    <row r="48" spans="1:6">
      <c r="A48">
        <f t="shared" si="0"/>
        <v>27</v>
      </c>
      <c r="B48" t="s">
        <v>17</v>
      </c>
      <c r="C48" s="4">
        <f t="shared" si="2"/>
        <v>100559</v>
      </c>
      <c r="D48" s="7">
        <f>C48/C49</f>
        <v>2.9688909626456009E-3</v>
      </c>
      <c r="E48" s="7">
        <v>8.5720000000000005E-2</v>
      </c>
      <c r="F48" s="7">
        <f t="shared" si="4"/>
        <v>2.5449333331798091E-4</v>
      </c>
    </row>
    <row r="49" spans="1:6">
      <c r="A49">
        <f t="shared" si="0"/>
        <v>28</v>
      </c>
      <c r="B49" t="s">
        <v>18</v>
      </c>
      <c r="C49" s="4">
        <f>SUM(C42:C48)</f>
        <v>33870897</v>
      </c>
      <c r="D49" s="7">
        <f>SUM(D42:D48)</f>
        <v>0.99999999999999989</v>
      </c>
      <c r="E49" s="7"/>
      <c r="F49" s="7">
        <f>SUM(F42:F48)</f>
        <v>6.4792859403162539E-2</v>
      </c>
    </row>
    <row r="50" spans="1:6">
      <c r="A50">
        <f t="shared" si="0"/>
        <v>29</v>
      </c>
      <c r="B50" s="13" t="s">
        <v>33</v>
      </c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8">
      <c r="A81" s="1"/>
      <c r="B81" s="1"/>
      <c r="C81" s="1"/>
      <c r="D81" s="1"/>
      <c r="E81" s="1"/>
      <c r="F81" s="1"/>
    </row>
    <row r="82" spans="1:8">
      <c r="A82" s="1"/>
      <c r="B82" s="1"/>
      <c r="C82" s="1"/>
      <c r="D82" s="1"/>
      <c r="E82" s="1"/>
      <c r="F82" s="1"/>
      <c r="H82" s="4">
        <f>F88-'(DJL-2)'!F14</f>
        <v>1334781</v>
      </c>
    </row>
    <row r="83" spans="1:8">
      <c r="A83" s="1"/>
      <c r="B83" s="1"/>
      <c r="C83" s="1"/>
      <c r="D83" s="1"/>
      <c r="E83" s="1"/>
      <c r="F83" s="1"/>
      <c r="H83">
        <f>H99</f>
        <v>3.6782963181164084E-3</v>
      </c>
    </row>
    <row r="84" spans="1:8">
      <c r="A84" s="1"/>
      <c r="B84" s="1"/>
      <c r="C84" s="1"/>
      <c r="D84" s="1"/>
      <c r="E84" s="1"/>
      <c r="F84" s="1"/>
      <c r="H84" s="3">
        <f>H82*H83</f>
        <v>4909.7200377917379</v>
      </c>
    </row>
    <row r="85" spans="1:8">
      <c r="A85" s="1"/>
      <c r="B85" s="1"/>
      <c r="C85" s="1"/>
      <c r="D85" s="1"/>
      <c r="E85" s="1"/>
      <c r="F85" s="1"/>
    </row>
    <row r="86" spans="1:8">
      <c r="A86" s="1"/>
      <c r="B86" s="1"/>
      <c r="C86" s="1"/>
      <c r="D86" s="1"/>
      <c r="E86" s="1"/>
      <c r="F86" s="1"/>
    </row>
    <row r="87" spans="1:8" ht="28">
      <c r="A87" s="2" t="s">
        <v>0</v>
      </c>
      <c r="B87" s="2" t="s">
        <v>1</v>
      </c>
      <c r="C87" s="2" t="s">
        <v>8</v>
      </c>
      <c r="D87" s="2"/>
      <c r="E87" s="2" t="s">
        <v>1</v>
      </c>
      <c r="F87" s="2" t="s">
        <v>8</v>
      </c>
    </row>
    <row r="88" spans="1:8">
      <c r="A88">
        <v>1</v>
      </c>
      <c r="B88" t="s">
        <v>2</v>
      </c>
      <c r="C88" s="4">
        <v>33870897</v>
      </c>
      <c r="E88" t="s">
        <v>2</v>
      </c>
      <c r="F88" s="4">
        <f>C88</f>
        <v>33870897</v>
      </c>
    </row>
    <row r="89" spans="1:8">
      <c r="A89">
        <f>A88+1</f>
        <v>2</v>
      </c>
      <c r="B89" t="s">
        <v>3</v>
      </c>
      <c r="C89" s="9">
        <f>F110</f>
        <v>6.7057997991609136E-2</v>
      </c>
      <c r="E89" t="s">
        <v>3</v>
      </c>
      <c r="F89" s="9">
        <f>F121</f>
        <v>6.4801706698231223E-2</v>
      </c>
    </row>
    <row r="90" spans="1:8">
      <c r="A90">
        <f t="shared" ref="A90:A121" si="5">A89+1</f>
        <v>3</v>
      </c>
      <c r="B90" t="s">
        <v>9</v>
      </c>
      <c r="C90" s="4">
        <f>C88*C89</f>
        <v>2271314.5430000001</v>
      </c>
      <c r="E90" t="s">
        <v>9</v>
      </c>
      <c r="F90" s="4">
        <f>F88*F89</f>
        <v>2194891.9329999997</v>
      </c>
    </row>
    <row r="91" spans="1:8">
      <c r="A91">
        <f t="shared" si="5"/>
        <v>4</v>
      </c>
      <c r="B91" t="s">
        <v>4</v>
      </c>
      <c r="C91" s="4">
        <v>1575711</v>
      </c>
      <c r="E91" t="s">
        <v>4</v>
      </c>
      <c r="F91" s="4">
        <f>C91</f>
        <v>1575711</v>
      </c>
    </row>
    <row r="92" spans="1:8">
      <c r="A92">
        <f t="shared" si="5"/>
        <v>5</v>
      </c>
      <c r="B92" t="s">
        <v>5</v>
      </c>
      <c r="C92" s="4">
        <f>C90-C91</f>
        <v>695603.54300000006</v>
      </c>
      <c r="E92" t="s">
        <v>5</v>
      </c>
      <c r="F92" s="4">
        <f>F90-F91</f>
        <v>619180.93299999973</v>
      </c>
    </row>
    <row r="93" spans="1:8">
      <c r="A93">
        <f t="shared" si="5"/>
        <v>6</v>
      </c>
      <c r="B93" t="s">
        <v>6</v>
      </c>
      <c r="C93">
        <v>1.6302399999999999</v>
      </c>
      <c r="E93" t="s">
        <v>6</v>
      </c>
      <c r="F93">
        <v>1.6302399999999999</v>
      </c>
    </row>
    <row r="94" spans="1:8">
      <c r="A94">
        <f t="shared" si="5"/>
        <v>7</v>
      </c>
      <c r="B94" t="s">
        <v>7</v>
      </c>
      <c r="C94" s="4">
        <f>C92*C93</f>
        <v>1134000.7199403201</v>
      </c>
      <c r="E94" t="s">
        <v>7</v>
      </c>
      <c r="F94" s="4">
        <f>F92*F93</f>
        <v>1009413.5242139195</v>
      </c>
    </row>
    <row r="95" spans="1:8">
      <c r="A95">
        <f t="shared" si="5"/>
        <v>8</v>
      </c>
      <c r="B95" t="s">
        <v>23</v>
      </c>
      <c r="C95" s="4">
        <f>1.0057*'(DJL-2)'!C20</f>
        <v>871290.128196768</v>
      </c>
      <c r="E95" t="s">
        <v>23</v>
      </c>
      <c r="F95" s="4">
        <f>1.0057*'(DJL-2)'!F20</f>
        <v>750889.50088692422</v>
      </c>
    </row>
    <row r="96" spans="1:8">
      <c r="A96">
        <f t="shared" si="5"/>
        <v>9</v>
      </c>
      <c r="B96" t="s">
        <v>24</v>
      </c>
      <c r="C96" s="4">
        <f>C94-C95</f>
        <v>262710.59174355213</v>
      </c>
      <c r="E96" t="s">
        <v>24</v>
      </c>
      <c r="F96" s="4">
        <f>F94-F95</f>
        <v>258524.02332699532</v>
      </c>
    </row>
    <row r="97" spans="1:8">
      <c r="A97">
        <f t="shared" si="5"/>
        <v>10</v>
      </c>
      <c r="F97" s="4">
        <f>F96-C96</f>
        <v>-4186.5684165568091</v>
      </c>
      <c r="H97" s="8">
        <f>F110-F121</f>
        <v>2.2562912933779128E-3</v>
      </c>
    </row>
    <row r="98" spans="1:8">
      <c r="A98">
        <f t="shared" si="5"/>
        <v>11</v>
      </c>
      <c r="H98">
        <f>F93</f>
        <v>1.6302399999999999</v>
      </c>
    </row>
    <row r="99" spans="1:8">
      <c r="A99">
        <f t="shared" si="5"/>
        <v>12</v>
      </c>
      <c r="H99">
        <f>H97*H98</f>
        <v>3.6782963181164084E-3</v>
      </c>
    </row>
    <row r="100" spans="1:8">
      <c r="A100">
        <f t="shared" si="5"/>
        <v>13</v>
      </c>
      <c r="H100" s="4">
        <f>F88</f>
        <v>33870897</v>
      </c>
    </row>
    <row r="101" spans="1:8">
      <c r="A101">
        <f t="shared" si="5"/>
        <v>14</v>
      </c>
      <c r="H101" s="3">
        <f>H99*H100</f>
        <v>124587.1957264001</v>
      </c>
    </row>
    <row r="102" spans="1:8" ht="30">
      <c r="A102">
        <f t="shared" si="5"/>
        <v>15</v>
      </c>
      <c r="B102" s="5" t="s">
        <v>10</v>
      </c>
      <c r="C102" s="6" t="s">
        <v>19</v>
      </c>
      <c r="D102" s="5" t="s">
        <v>20</v>
      </c>
      <c r="E102" s="6" t="s">
        <v>21</v>
      </c>
      <c r="F102" s="6" t="s">
        <v>22</v>
      </c>
      <c r="H102" s="3">
        <f>'(DJL-2)'!F21</f>
        <v>-119718.2333795802</v>
      </c>
    </row>
    <row r="103" spans="1:8">
      <c r="A103">
        <f t="shared" si="5"/>
        <v>16</v>
      </c>
      <c r="B103" t="s">
        <v>11</v>
      </c>
      <c r="C103" s="4">
        <v>10024107</v>
      </c>
      <c r="D103" s="7">
        <f>C103/C110</f>
        <v>0.29595044382792696</v>
      </c>
      <c r="E103" s="7">
        <v>4.87E-2</v>
      </c>
      <c r="F103" s="7">
        <f>D103*E103</f>
        <v>1.4412786614420043E-2</v>
      </c>
      <c r="H103" s="3">
        <f>H101+H102</f>
        <v>4868.9623468198988</v>
      </c>
    </row>
    <row r="104" spans="1:8">
      <c r="A104">
        <f t="shared" si="5"/>
        <v>17</v>
      </c>
      <c r="B104" t="s">
        <v>12</v>
      </c>
      <c r="C104" s="4">
        <v>0</v>
      </c>
      <c r="D104" s="7">
        <f>C104/C110</f>
        <v>0</v>
      </c>
      <c r="E104" s="7">
        <v>0</v>
      </c>
      <c r="F104" s="7">
        <f t="shared" ref="F104:F109" si="6">D104*E104</f>
        <v>0</v>
      </c>
    </row>
    <row r="105" spans="1:8">
      <c r="A105">
        <f t="shared" si="5"/>
        <v>18</v>
      </c>
      <c r="B105" t="s">
        <v>13</v>
      </c>
      <c r="C105" s="4">
        <v>386360</v>
      </c>
      <c r="D105" s="7">
        <f>C105/C110</f>
        <v>1.140684287162516E-2</v>
      </c>
      <c r="E105" s="7">
        <v>2.0400000000000001E-2</v>
      </c>
      <c r="F105" s="7">
        <f t="shared" si="6"/>
        <v>2.3269959458115328E-4</v>
      </c>
    </row>
    <row r="106" spans="1:8">
      <c r="A106">
        <f t="shared" si="5"/>
        <v>19</v>
      </c>
      <c r="B106" t="s">
        <v>14</v>
      </c>
      <c r="C106" s="4">
        <v>15284522</v>
      </c>
      <c r="D106" s="7">
        <f>C106/C110</f>
        <v>0.45125825867558217</v>
      </c>
      <c r="E106" s="7">
        <v>0.115</v>
      </c>
      <c r="F106" s="7">
        <f t="shared" si="6"/>
        <v>5.1894699747691952E-2</v>
      </c>
    </row>
    <row r="107" spans="1:8">
      <c r="A107">
        <f t="shared" si="5"/>
        <v>20</v>
      </c>
      <c r="B107" t="s">
        <v>15</v>
      </c>
      <c r="C107" s="4">
        <v>321611</v>
      </c>
      <c r="D107" s="7">
        <f>C107/C110</f>
        <v>9.4952017361689591E-3</v>
      </c>
      <c r="E107" s="7">
        <v>2.6800000000000001E-2</v>
      </c>
      <c r="F107" s="7">
        <f t="shared" si="6"/>
        <v>2.5447140652932809E-4</v>
      </c>
    </row>
    <row r="108" spans="1:8">
      <c r="A108">
        <f t="shared" si="5"/>
        <v>21</v>
      </c>
      <c r="B108" t="s">
        <v>16</v>
      </c>
      <c r="C108" s="4">
        <v>7753738</v>
      </c>
      <c r="D108" s="7">
        <f>C108/C110</f>
        <v>0.22892036192605114</v>
      </c>
      <c r="E108" s="7">
        <v>0</v>
      </c>
      <c r="F108" s="7">
        <f t="shared" si="6"/>
        <v>0</v>
      </c>
    </row>
    <row r="109" spans="1:8">
      <c r="A109">
        <f t="shared" si="5"/>
        <v>22</v>
      </c>
      <c r="B109" t="s">
        <v>17</v>
      </c>
      <c r="C109" s="4">
        <v>100559</v>
      </c>
      <c r="D109" s="7">
        <f>C109/C110</f>
        <v>2.9688909626456009E-3</v>
      </c>
      <c r="E109" s="7">
        <v>8.8700000000000001E-2</v>
      </c>
      <c r="F109" s="7">
        <f t="shared" si="6"/>
        <v>2.6334062838666479E-4</v>
      </c>
    </row>
    <row r="110" spans="1:8">
      <c r="A110">
        <f t="shared" si="5"/>
        <v>23</v>
      </c>
      <c r="B110" t="s">
        <v>18</v>
      </c>
      <c r="C110" s="4">
        <f>SUM(C103:C109)</f>
        <v>33870897</v>
      </c>
      <c r="D110" s="7">
        <f>SUM(D103:D109)</f>
        <v>0.99999999999999989</v>
      </c>
      <c r="E110" s="7"/>
      <c r="F110" s="7">
        <f>SUM(F103:F109)</f>
        <v>6.7057997991609136E-2</v>
      </c>
    </row>
    <row r="111" spans="1:8">
      <c r="A111">
        <f t="shared" si="5"/>
        <v>24</v>
      </c>
      <c r="E111" s="7"/>
      <c r="F111" s="7"/>
    </row>
    <row r="112" spans="1:8">
      <c r="A112">
        <f t="shared" si="5"/>
        <v>25</v>
      </c>
    </row>
    <row r="113" spans="1:6" ht="30">
      <c r="A113">
        <f t="shared" si="5"/>
        <v>26</v>
      </c>
      <c r="B113" s="5" t="s">
        <v>10</v>
      </c>
      <c r="C113" s="6" t="s">
        <v>19</v>
      </c>
      <c r="D113" s="5" t="s">
        <v>20</v>
      </c>
      <c r="E113" s="6" t="s">
        <v>21</v>
      </c>
      <c r="F113" s="6" t="s">
        <v>22</v>
      </c>
    </row>
    <row r="114" spans="1:6">
      <c r="A114">
        <f t="shared" si="5"/>
        <v>27</v>
      </c>
      <c r="B114" t="s">
        <v>11</v>
      </c>
      <c r="C114" s="4">
        <f t="shared" ref="C114:C120" si="7">C103</f>
        <v>10024107</v>
      </c>
      <c r="D114" s="7">
        <f>C114/C121</f>
        <v>0.29595044382792696</v>
      </c>
      <c r="E114" s="7">
        <f>E103</f>
        <v>4.87E-2</v>
      </c>
      <c r="F114" s="7">
        <f>D114*E114</f>
        <v>1.4412786614420043E-2</v>
      </c>
    </row>
    <row r="115" spans="1:6">
      <c r="A115">
        <f t="shared" si="5"/>
        <v>28</v>
      </c>
      <c r="B115" t="s">
        <v>12</v>
      </c>
      <c r="C115" s="4">
        <f t="shared" si="7"/>
        <v>0</v>
      </c>
      <c r="D115" s="7">
        <f>C115/C121</f>
        <v>0</v>
      </c>
      <c r="E115" s="7">
        <v>0</v>
      </c>
      <c r="F115" s="7">
        <f t="shared" ref="F115:F120" si="8">D115*E115</f>
        <v>0</v>
      </c>
    </row>
    <row r="116" spans="1:6">
      <c r="A116">
        <f t="shared" si="5"/>
        <v>29</v>
      </c>
      <c r="B116" t="s">
        <v>13</v>
      </c>
      <c r="C116" s="4">
        <f t="shared" si="7"/>
        <v>386360</v>
      </c>
      <c r="D116" s="7">
        <f>C116/C121</f>
        <v>1.140684287162516E-2</v>
      </c>
      <c r="E116" s="7">
        <f>E105</f>
        <v>2.0400000000000001E-2</v>
      </c>
      <c r="F116" s="7">
        <f t="shared" si="8"/>
        <v>2.3269959458115328E-4</v>
      </c>
    </row>
    <row r="117" spans="1:6">
      <c r="A117">
        <f t="shared" si="5"/>
        <v>30</v>
      </c>
      <c r="B117" t="s">
        <v>14</v>
      </c>
      <c r="C117" s="4">
        <f t="shared" si="7"/>
        <v>15284522</v>
      </c>
      <c r="D117" s="7">
        <f>C117/C121</f>
        <v>0.45125825867558217</v>
      </c>
      <c r="E117" s="7">
        <v>0.11</v>
      </c>
      <c r="F117" s="7">
        <f t="shared" si="8"/>
        <v>4.963840845431404E-2</v>
      </c>
    </row>
    <row r="118" spans="1:6">
      <c r="A118">
        <f t="shared" si="5"/>
        <v>31</v>
      </c>
      <c r="B118" t="s">
        <v>15</v>
      </c>
      <c r="C118" s="4">
        <f t="shared" si="7"/>
        <v>321611</v>
      </c>
      <c r="D118" s="7">
        <f>C118/C121</f>
        <v>9.4952017361689591E-3</v>
      </c>
      <c r="E118" s="7">
        <f>E107</f>
        <v>2.6800000000000001E-2</v>
      </c>
      <c r="F118" s="7">
        <f t="shared" si="8"/>
        <v>2.5447140652932809E-4</v>
      </c>
    </row>
    <row r="119" spans="1:6">
      <c r="A119">
        <f t="shared" si="5"/>
        <v>32</v>
      </c>
      <c r="B119" t="s">
        <v>16</v>
      </c>
      <c r="C119" s="4">
        <f t="shared" si="7"/>
        <v>7753738</v>
      </c>
      <c r="D119" s="7">
        <f>C119/C121</f>
        <v>0.22892036192605114</v>
      </c>
      <c r="E119" s="7">
        <v>0</v>
      </c>
      <c r="F119" s="7">
        <f t="shared" si="8"/>
        <v>0</v>
      </c>
    </row>
    <row r="120" spans="1:6">
      <c r="A120">
        <f t="shared" si="5"/>
        <v>33</v>
      </c>
      <c r="B120" t="s">
        <v>17</v>
      </c>
      <c r="C120" s="4">
        <f t="shared" si="7"/>
        <v>100559</v>
      </c>
      <c r="D120" s="7">
        <f>C120/C121</f>
        <v>2.9688909626456009E-3</v>
      </c>
      <c r="E120" s="7">
        <f>E109</f>
        <v>8.8700000000000001E-2</v>
      </c>
      <c r="F120" s="7">
        <f t="shared" si="8"/>
        <v>2.6334062838666479E-4</v>
      </c>
    </row>
    <row r="121" spans="1:6">
      <c r="A121">
        <f t="shared" si="5"/>
        <v>34</v>
      </c>
      <c r="B121" t="s">
        <v>18</v>
      </c>
      <c r="C121" s="4">
        <f>SUM(C114:C120)</f>
        <v>33870897</v>
      </c>
      <c r="D121" s="7">
        <f>SUM(D114:D120)</f>
        <v>0.99999999999999989</v>
      </c>
      <c r="E121" s="7"/>
      <c r="F121" s="7">
        <f>SUM(F114:F120)</f>
        <v>6.4801706698231223E-2</v>
      </c>
    </row>
  </sheetData>
  <mergeCells count="7">
    <mergeCell ref="B10:C10"/>
    <mergeCell ref="E10:F10"/>
    <mergeCell ref="B26:F26"/>
    <mergeCell ref="B39:F39"/>
    <mergeCell ref="B6:F6"/>
    <mergeCell ref="E9:F9"/>
    <mergeCell ref="B9:C9"/>
  </mergeCells>
  <phoneticPr fontId="8" type="noConversion"/>
  <pageMargins left="0.75" right="0.75" top="1" bottom="1" header="0.5" footer="0.5"/>
  <pageSetup scale="59" orientation="portrait" horizontalDpi="4294967292" verticalDpi="4294967292"/>
  <headerFooter>
    <oddHeader>&amp;R&amp;"Calibri,Regular"&amp;K000000Exhibit____x000D_Schedule (DJL-3)_x000D_Page 1 of 1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F88"/>
  <sheetViews>
    <sheetView topLeftCell="A19" workbookViewId="0">
      <selection activeCell="D47" sqref="D47"/>
    </sheetView>
  </sheetViews>
  <sheetFormatPr baseColWidth="10" defaultRowHeight="15" x14ac:dyDescent="0"/>
  <cols>
    <col min="2" max="2" width="33" customWidth="1"/>
    <col min="3" max="3" width="16" customWidth="1"/>
    <col min="5" max="5" width="58" customWidth="1"/>
    <col min="6" max="6" width="13.6640625" customWidth="1"/>
  </cols>
  <sheetData>
    <row r="4" spans="1:6" ht="16" thickBot="1">
      <c r="A4" s="1"/>
      <c r="B4" s="1"/>
      <c r="C4" s="1"/>
      <c r="D4" s="1"/>
      <c r="E4" s="1"/>
      <c r="F4" s="1"/>
    </row>
    <row r="5" spans="1:6" ht="108" customHeight="1" thickBot="1">
      <c r="A5" s="1"/>
      <c r="B5" s="73" t="s">
        <v>104</v>
      </c>
      <c r="C5" s="74"/>
      <c r="D5" s="74"/>
      <c r="E5" s="74"/>
      <c r="F5" s="75"/>
    </row>
    <row r="6" spans="1:6" ht="20">
      <c r="A6" s="1"/>
      <c r="B6" s="85"/>
      <c r="C6" s="85"/>
      <c r="D6" s="85"/>
      <c r="E6" s="85"/>
      <c r="F6" s="85"/>
    </row>
    <row r="7" spans="1:6" ht="21" thickBot="1">
      <c r="A7" s="1"/>
      <c r="B7" s="15"/>
      <c r="C7" s="15"/>
      <c r="D7" s="15"/>
      <c r="E7" s="15"/>
      <c r="F7" s="15"/>
    </row>
    <row r="8" spans="1:6" ht="61" customHeight="1" thickBot="1">
      <c r="A8" s="1"/>
      <c r="B8" s="83" t="s">
        <v>35</v>
      </c>
      <c r="C8" s="84"/>
      <c r="D8" s="1"/>
      <c r="E8" s="83" t="s">
        <v>105</v>
      </c>
      <c r="F8" s="84"/>
    </row>
    <row r="9" spans="1:6" ht="16" customHeight="1">
      <c r="A9" s="1"/>
      <c r="B9" s="82"/>
      <c r="C9" s="82"/>
      <c r="D9" s="18"/>
      <c r="E9" s="17"/>
      <c r="F9" s="17"/>
    </row>
    <row r="10" spans="1:6" ht="28">
      <c r="A10" s="2" t="s">
        <v>0</v>
      </c>
      <c r="B10" s="2" t="s">
        <v>1</v>
      </c>
      <c r="C10" s="2" t="s">
        <v>8</v>
      </c>
      <c r="D10" s="2"/>
      <c r="E10" s="2" t="s">
        <v>1</v>
      </c>
      <c r="F10" s="2" t="s">
        <v>8</v>
      </c>
    </row>
    <row r="11" spans="1:6">
      <c r="A11">
        <v>1</v>
      </c>
      <c r="B11" t="s">
        <v>2</v>
      </c>
      <c r="C11" s="4">
        <v>1063315</v>
      </c>
      <c r="E11" t="str">
        <f>'(DJL-3)'!E14</f>
        <v>JURISDICTIONAL RATE BASE INCREMENTAL CHANGE</v>
      </c>
      <c r="F11" s="4">
        <f>C11</f>
        <v>1063315</v>
      </c>
    </row>
    <row r="12" spans="1:6">
      <c r="A12">
        <f>A11+1</f>
        <v>2</v>
      </c>
      <c r="B12" t="s">
        <v>3</v>
      </c>
      <c r="C12" s="9">
        <f>F31</f>
        <v>8.8740257966830161E-2</v>
      </c>
      <c r="E12" t="str">
        <f>'(DJL-3)'!E15</f>
        <v>RATE OF RETURN ON INVESTMENT IMPACT W/O 50 BASIS POINTS</v>
      </c>
      <c r="F12" s="9">
        <f>F44-F31</f>
        <v>-3.0196272976493466E-3</v>
      </c>
    </row>
    <row r="13" spans="1:6">
      <c r="A13">
        <f t="shared" ref="A13:A45" si="0">A12+1</f>
        <v>3</v>
      </c>
      <c r="B13" t="s">
        <v>9</v>
      </c>
      <c r="C13" s="4">
        <f>C11*C12</f>
        <v>94358.847400000013</v>
      </c>
      <c r="E13" t="str">
        <f>'(DJL-3)'!E16</f>
        <v>IMPACT ON NET INCOME</v>
      </c>
      <c r="F13" s="4">
        <f>F11*F12</f>
        <v>-3210.8150000000151</v>
      </c>
    </row>
    <row r="14" spans="1:6">
      <c r="A14">
        <f t="shared" si="0"/>
        <v>4</v>
      </c>
      <c r="B14" t="s">
        <v>4</v>
      </c>
      <c r="C14" s="4">
        <v>-33868</v>
      </c>
      <c r="E14" t="str">
        <f>'(DJL-3)'!E17</f>
        <v>NET INCOME MULTIPLIER</v>
      </c>
      <c r="F14" s="22">
        <f>C16</f>
        <v>1.6302399999999999</v>
      </c>
    </row>
    <row r="15" spans="1:6">
      <c r="A15">
        <f t="shared" si="0"/>
        <v>5</v>
      </c>
      <c r="B15" t="s">
        <v>5</v>
      </c>
      <c r="C15" s="4">
        <f>C13-C14</f>
        <v>128226.84740000001</v>
      </c>
      <c r="E15" t="str">
        <f>'(DJL-3)'!E18</f>
        <v>IMPACT OF 50 BASIS POINTS IN ROE</v>
      </c>
      <c r="F15" s="4">
        <f>F13*F14</f>
        <v>-5234.3990456000247</v>
      </c>
    </row>
    <row r="16" spans="1:6">
      <c r="A16">
        <f t="shared" si="0"/>
        <v>6</v>
      </c>
      <c r="B16" t="s">
        <v>6</v>
      </c>
      <c r="C16">
        <v>1.6302399999999999</v>
      </c>
    </row>
    <row r="17" spans="1:6">
      <c r="A17">
        <f t="shared" si="0"/>
        <v>7</v>
      </c>
      <c r="B17" t="s">
        <v>41</v>
      </c>
      <c r="C17" s="4">
        <f>C15*C16</f>
        <v>209040.53570537601</v>
      </c>
      <c r="F17" s="4"/>
    </row>
    <row r="18" spans="1:6" ht="18">
      <c r="A18">
        <f t="shared" si="0"/>
        <v>8</v>
      </c>
      <c r="B18" s="13" t="s">
        <v>29</v>
      </c>
      <c r="F18" s="14">
        <f>F15</f>
        <v>-5234.3990456000247</v>
      </c>
    </row>
    <row r="19" spans="1:6">
      <c r="A19">
        <f t="shared" si="0"/>
        <v>9</v>
      </c>
      <c r="B19" s="13" t="s">
        <v>36</v>
      </c>
      <c r="E19" s="13" t="s">
        <v>37</v>
      </c>
    </row>
    <row r="20" spans="1:6" ht="16" thickBot="1"/>
    <row r="21" spans="1:6" ht="19" thickBot="1">
      <c r="B21" s="77" t="s">
        <v>99</v>
      </c>
      <c r="C21" s="78"/>
      <c r="D21" s="78"/>
      <c r="E21" s="78"/>
      <c r="F21" s="79"/>
    </row>
    <row r="23" spans="1:6" ht="30">
      <c r="B23" s="5" t="s">
        <v>10</v>
      </c>
      <c r="C23" s="6" t="s">
        <v>19</v>
      </c>
      <c r="D23" s="5" t="s">
        <v>20</v>
      </c>
      <c r="E23" s="16" t="s">
        <v>21</v>
      </c>
      <c r="F23" s="6" t="s">
        <v>22</v>
      </c>
    </row>
    <row r="24" spans="1:6">
      <c r="A24">
        <f>A19+1</f>
        <v>10</v>
      </c>
      <c r="B24" t="s">
        <v>11</v>
      </c>
      <c r="C24" s="4">
        <v>421152</v>
      </c>
      <c r="D24" s="7">
        <f>C24/C31</f>
        <v>0.39607454047013352</v>
      </c>
      <c r="E24" s="7">
        <v>4.87E-2</v>
      </c>
      <c r="F24" s="7">
        <f>D24*E24</f>
        <v>1.9288830120895502E-2</v>
      </c>
    </row>
    <row r="25" spans="1:6">
      <c r="A25">
        <f t="shared" si="0"/>
        <v>11</v>
      </c>
      <c r="B25" t="s">
        <v>12</v>
      </c>
      <c r="C25" s="4">
        <v>0</v>
      </c>
      <c r="D25" s="7">
        <f>C25/C31</f>
        <v>0</v>
      </c>
      <c r="E25" s="7">
        <v>0</v>
      </c>
      <c r="F25" s="7">
        <f t="shared" ref="F25:F30" si="1">D25*E25</f>
        <v>0</v>
      </c>
    </row>
    <row r="26" spans="1:6">
      <c r="A26">
        <f t="shared" si="0"/>
        <v>12</v>
      </c>
      <c r="B26" t="s">
        <v>13</v>
      </c>
      <c r="C26" s="4">
        <v>0</v>
      </c>
      <c r="D26" s="7">
        <f>C26/C31</f>
        <v>0</v>
      </c>
      <c r="E26" s="7">
        <v>0</v>
      </c>
      <c r="F26" s="7">
        <f t="shared" si="1"/>
        <v>0</v>
      </c>
    </row>
    <row r="27" spans="1:6">
      <c r="A27">
        <f t="shared" si="0"/>
        <v>13</v>
      </c>
      <c r="B27" t="s">
        <v>14</v>
      </c>
      <c r="C27" s="4">
        <v>642163</v>
      </c>
      <c r="D27" s="7">
        <f>C27/C31</f>
        <v>0.60392545952986654</v>
      </c>
      <c r="E27" s="7">
        <v>0.115</v>
      </c>
      <c r="F27" s="7">
        <f t="shared" si="1"/>
        <v>6.9451427845934652E-2</v>
      </c>
    </row>
    <row r="28" spans="1:6">
      <c r="A28">
        <f t="shared" si="0"/>
        <v>14</v>
      </c>
      <c r="B28" t="s">
        <v>15</v>
      </c>
      <c r="C28" s="4">
        <v>0</v>
      </c>
      <c r="D28" s="7">
        <f>C28/C31</f>
        <v>0</v>
      </c>
      <c r="E28" s="7">
        <v>0</v>
      </c>
      <c r="F28" s="7">
        <f t="shared" si="1"/>
        <v>0</v>
      </c>
    </row>
    <row r="29" spans="1:6">
      <c r="A29">
        <f t="shared" si="0"/>
        <v>15</v>
      </c>
      <c r="B29" t="s">
        <v>16</v>
      </c>
      <c r="C29" s="4">
        <v>0</v>
      </c>
      <c r="D29" s="7">
        <f>C29/C31</f>
        <v>0</v>
      </c>
      <c r="E29" s="7">
        <v>0</v>
      </c>
      <c r="F29" s="7">
        <f t="shared" si="1"/>
        <v>0</v>
      </c>
    </row>
    <row r="30" spans="1:6">
      <c r="A30">
        <f t="shared" si="0"/>
        <v>16</v>
      </c>
      <c r="B30" t="s">
        <v>17</v>
      </c>
      <c r="C30" s="4">
        <v>0</v>
      </c>
      <c r="D30" s="7">
        <f>C30/C31</f>
        <v>0</v>
      </c>
      <c r="E30" s="7">
        <v>8.8700000000000001E-2</v>
      </c>
      <c r="F30" s="7">
        <f t="shared" si="1"/>
        <v>0</v>
      </c>
    </row>
    <row r="31" spans="1:6">
      <c r="A31">
        <f t="shared" si="0"/>
        <v>17</v>
      </c>
      <c r="B31" t="s">
        <v>18</v>
      </c>
      <c r="C31" s="4">
        <f>SUM(C24:C30)</f>
        <v>1063315</v>
      </c>
      <c r="D31" s="7">
        <f>SUM(D24:D30)</f>
        <v>1</v>
      </c>
      <c r="E31" s="7"/>
      <c r="F31" s="7">
        <f>SUM(F24:F30)</f>
        <v>8.8740257966830161E-2</v>
      </c>
    </row>
    <row r="32" spans="1:6">
      <c r="A32">
        <f t="shared" si="0"/>
        <v>18</v>
      </c>
      <c r="B32" s="13" t="s">
        <v>38</v>
      </c>
      <c r="E32" s="7"/>
      <c r="F32" s="7"/>
    </row>
    <row r="33" spans="1:6" ht="16" thickBot="1">
      <c r="B33" s="13"/>
      <c r="E33" s="7"/>
      <c r="F33" s="7"/>
    </row>
    <row r="34" spans="1:6" ht="19" thickBot="1">
      <c r="B34" s="77" t="s">
        <v>103</v>
      </c>
      <c r="C34" s="78"/>
      <c r="D34" s="78"/>
      <c r="E34" s="78"/>
      <c r="F34" s="79"/>
    </row>
    <row r="36" spans="1:6" ht="30">
      <c r="B36" s="5" t="s">
        <v>10</v>
      </c>
      <c r="C36" s="6" t="s">
        <v>19</v>
      </c>
      <c r="D36" s="5" t="s">
        <v>20</v>
      </c>
      <c r="E36" s="16" t="s">
        <v>21</v>
      </c>
      <c r="F36" s="6" t="s">
        <v>22</v>
      </c>
    </row>
    <row r="37" spans="1:6">
      <c r="A37">
        <f>A32+1</f>
        <v>19</v>
      </c>
      <c r="B37" t="s">
        <v>11</v>
      </c>
      <c r="C37" s="4">
        <f>C24</f>
        <v>421152</v>
      </c>
      <c r="D37" s="7">
        <f>C37/C44</f>
        <v>0.39607454047013352</v>
      </c>
      <c r="E37" s="7">
        <f>E24</f>
        <v>4.87E-2</v>
      </c>
      <c r="F37" s="7">
        <f>D37*E37</f>
        <v>1.9288830120895502E-2</v>
      </c>
    </row>
    <row r="38" spans="1:6">
      <c r="A38">
        <f t="shared" si="0"/>
        <v>20</v>
      </c>
      <c r="B38" t="s">
        <v>12</v>
      </c>
      <c r="C38" s="4">
        <f t="shared" ref="C38:C43" si="2">C25</f>
        <v>0</v>
      </c>
      <c r="D38" s="7">
        <f>C38/C44</f>
        <v>0</v>
      </c>
      <c r="E38" s="7">
        <f t="shared" ref="E38:E42" si="3">E25</f>
        <v>0</v>
      </c>
      <c r="F38" s="7">
        <f t="shared" ref="F38:F43" si="4">D38*E38</f>
        <v>0</v>
      </c>
    </row>
    <row r="39" spans="1:6">
      <c r="A39">
        <f t="shared" si="0"/>
        <v>21</v>
      </c>
      <c r="B39" t="s">
        <v>13</v>
      </c>
      <c r="C39" s="4">
        <f t="shared" si="2"/>
        <v>0</v>
      </c>
      <c r="D39" s="7">
        <f>C39/C44</f>
        <v>0</v>
      </c>
      <c r="E39" s="7">
        <f t="shared" si="3"/>
        <v>0</v>
      </c>
      <c r="F39" s="7">
        <f t="shared" si="4"/>
        <v>0</v>
      </c>
    </row>
    <row r="40" spans="1:6">
      <c r="A40">
        <f t="shared" si="0"/>
        <v>22</v>
      </c>
      <c r="B40" t="s">
        <v>14</v>
      </c>
      <c r="C40" s="4">
        <f t="shared" si="2"/>
        <v>642163</v>
      </c>
      <c r="D40" s="7">
        <f>C40/C44</f>
        <v>0.60392545952986654</v>
      </c>
      <c r="E40" s="7">
        <v>0.11</v>
      </c>
      <c r="F40" s="7">
        <f t="shared" si="4"/>
        <v>6.6431800548285319E-2</v>
      </c>
    </row>
    <row r="41" spans="1:6">
      <c r="A41">
        <f t="shared" si="0"/>
        <v>23</v>
      </c>
      <c r="B41" t="s">
        <v>15</v>
      </c>
      <c r="C41" s="4">
        <f t="shared" si="2"/>
        <v>0</v>
      </c>
      <c r="D41" s="7">
        <f>C41/C44</f>
        <v>0</v>
      </c>
      <c r="E41" s="7">
        <f t="shared" si="3"/>
        <v>0</v>
      </c>
      <c r="F41" s="7">
        <f t="shared" si="4"/>
        <v>0</v>
      </c>
    </row>
    <row r="42" spans="1:6">
      <c r="A42">
        <f t="shared" si="0"/>
        <v>24</v>
      </c>
      <c r="B42" t="s">
        <v>16</v>
      </c>
      <c r="C42" s="4">
        <f t="shared" si="2"/>
        <v>0</v>
      </c>
      <c r="D42" s="7">
        <f>C42/C44</f>
        <v>0</v>
      </c>
      <c r="E42" s="7">
        <f t="shared" si="3"/>
        <v>0</v>
      </c>
      <c r="F42" s="7">
        <f t="shared" si="4"/>
        <v>0</v>
      </c>
    </row>
    <row r="43" spans="1:6">
      <c r="A43">
        <f t="shared" si="0"/>
        <v>25</v>
      </c>
      <c r="B43" t="s">
        <v>17</v>
      </c>
      <c r="C43" s="4">
        <f t="shared" si="2"/>
        <v>0</v>
      </c>
      <c r="D43" s="7">
        <f>C43/C44</f>
        <v>0</v>
      </c>
      <c r="E43" s="7">
        <v>0</v>
      </c>
      <c r="F43" s="7">
        <f t="shared" si="4"/>
        <v>0</v>
      </c>
    </row>
    <row r="44" spans="1:6">
      <c r="A44">
        <f t="shared" si="0"/>
        <v>26</v>
      </c>
      <c r="B44" t="s">
        <v>18</v>
      </c>
      <c r="C44" s="4">
        <f>SUM(C37:C43)</f>
        <v>1063315</v>
      </c>
      <c r="D44" s="7">
        <f>SUM(D37:D43)</f>
        <v>1</v>
      </c>
      <c r="E44" s="7"/>
      <c r="F44" s="7">
        <f>SUM(F37:F43)</f>
        <v>8.5720630669180814E-2</v>
      </c>
    </row>
    <row r="45" spans="1:6">
      <c r="A45">
        <f t="shared" si="0"/>
        <v>27</v>
      </c>
      <c r="B45" s="13" t="s">
        <v>39</v>
      </c>
    </row>
    <row r="46" spans="1:6">
      <c r="A46" s="1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2"/>
      <c r="B54" s="2"/>
      <c r="C54" s="2"/>
      <c r="D54" s="2"/>
      <c r="E54" s="2"/>
      <c r="F54" s="2"/>
    </row>
    <row r="55" spans="1:6">
      <c r="C55" s="4"/>
      <c r="F55" s="4"/>
    </row>
    <row r="56" spans="1:6">
      <c r="C56" s="9"/>
      <c r="F56" s="9"/>
    </row>
    <row r="57" spans="1:6">
      <c r="C57" s="4"/>
      <c r="F57" s="4"/>
    </row>
    <row r="58" spans="1:6">
      <c r="C58" s="4"/>
      <c r="F58" s="4"/>
    </row>
    <row r="59" spans="1:6">
      <c r="C59" s="4"/>
      <c r="F59" s="4"/>
    </row>
    <row r="61" spans="1:6">
      <c r="C61" s="4"/>
      <c r="F61" s="4"/>
    </row>
    <row r="62" spans="1:6">
      <c r="C62" s="4"/>
      <c r="F62" s="4"/>
    </row>
    <row r="63" spans="1:6">
      <c r="C63" s="4"/>
      <c r="F63" s="4"/>
    </row>
    <row r="64" spans="1:6">
      <c r="F64" s="4"/>
    </row>
    <row r="69" spans="2:6">
      <c r="B69" s="5"/>
      <c r="C69" s="6"/>
      <c r="D69" s="5"/>
      <c r="E69" s="6"/>
      <c r="F69" s="6"/>
    </row>
    <row r="70" spans="2:6">
      <c r="C70" s="4"/>
      <c r="D70" s="7"/>
      <c r="E70" s="7"/>
      <c r="F70" s="7"/>
    </row>
    <row r="71" spans="2:6">
      <c r="C71" s="4"/>
      <c r="D71" s="7"/>
      <c r="E71" s="7"/>
      <c r="F71" s="7"/>
    </row>
    <row r="72" spans="2:6">
      <c r="C72" s="4"/>
      <c r="D72" s="7"/>
      <c r="E72" s="7"/>
      <c r="F72" s="7"/>
    </row>
    <row r="73" spans="2:6">
      <c r="C73" s="4"/>
      <c r="D73" s="7"/>
      <c r="E73" s="7"/>
      <c r="F73" s="7"/>
    </row>
    <row r="74" spans="2:6">
      <c r="C74" s="4"/>
      <c r="D74" s="7"/>
      <c r="E74" s="7"/>
      <c r="F74" s="7"/>
    </row>
    <row r="75" spans="2:6">
      <c r="C75" s="4"/>
      <c r="D75" s="7"/>
      <c r="E75" s="7"/>
      <c r="F75" s="7"/>
    </row>
    <row r="76" spans="2:6">
      <c r="C76" s="4"/>
      <c r="D76" s="7"/>
      <c r="E76" s="7"/>
      <c r="F76" s="7"/>
    </row>
    <row r="77" spans="2:6">
      <c r="C77" s="4"/>
      <c r="D77" s="7"/>
      <c r="E77" s="7"/>
      <c r="F77" s="7"/>
    </row>
    <row r="78" spans="2:6">
      <c r="E78" s="7"/>
      <c r="F78" s="7"/>
    </row>
    <row r="80" spans="2:6">
      <c r="B80" s="5"/>
      <c r="C80" s="6"/>
      <c r="D80" s="5"/>
      <c r="E80" s="6"/>
      <c r="F80" s="6"/>
    </row>
    <row r="81" spans="3:6">
      <c r="C81" s="4"/>
      <c r="D81" s="7"/>
      <c r="E81" s="7"/>
      <c r="F81" s="7"/>
    </row>
    <row r="82" spans="3:6">
      <c r="C82" s="4"/>
      <c r="D82" s="7"/>
      <c r="E82" s="7"/>
      <c r="F82" s="7"/>
    </row>
    <row r="83" spans="3:6">
      <c r="C83" s="4"/>
      <c r="D83" s="7"/>
      <c r="E83" s="7"/>
      <c r="F83" s="7"/>
    </row>
    <row r="84" spans="3:6">
      <c r="C84" s="4"/>
      <c r="D84" s="7"/>
      <c r="E84" s="7"/>
      <c r="F84" s="7"/>
    </row>
    <row r="85" spans="3:6">
      <c r="C85" s="4"/>
      <c r="D85" s="7"/>
      <c r="E85" s="7"/>
      <c r="F85" s="7"/>
    </row>
    <row r="86" spans="3:6">
      <c r="C86" s="4"/>
      <c r="D86" s="7"/>
      <c r="E86" s="7"/>
      <c r="F86" s="7"/>
    </row>
    <row r="87" spans="3:6">
      <c r="C87" s="4"/>
      <c r="D87" s="7"/>
      <c r="E87" s="7"/>
      <c r="F87" s="7"/>
    </row>
    <row r="88" spans="3:6">
      <c r="C88" s="4"/>
      <c r="D88" s="7"/>
      <c r="E88" s="7"/>
      <c r="F88" s="7"/>
    </row>
  </sheetData>
  <mergeCells count="7">
    <mergeCell ref="B34:F34"/>
    <mergeCell ref="B5:F5"/>
    <mergeCell ref="B9:C9"/>
    <mergeCell ref="B8:C8"/>
    <mergeCell ref="E8:F8"/>
    <mergeCell ref="B6:F6"/>
    <mergeCell ref="B21:F21"/>
  </mergeCells>
  <phoneticPr fontId="8" type="noConversion"/>
  <pageMargins left="0.75" right="0.75" top="1" bottom="1" header="0.5" footer="0.5"/>
  <pageSetup scale="58" orientation="portrait" horizontalDpi="4294967292" verticalDpi="4294967292"/>
  <headerFooter>
    <oddHeader>&amp;R&amp;"Calibri,Regular"&amp;K000000Exhibit____x000D_Schedule (DJL-4)_x000D_Page 1 of 1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46"/>
  <sheetViews>
    <sheetView topLeftCell="A15" workbookViewId="0">
      <selection activeCell="E43" sqref="E43"/>
    </sheetView>
  </sheetViews>
  <sheetFormatPr baseColWidth="10" defaultRowHeight="15" x14ac:dyDescent="0"/>
  <cols>
    <col min="1" max="1" width="5.33203125" customWidth="1"/>
    <col min="2" max="2" width="23.83203125" customWidth="1"/>
    <col min="3" max="3" width="14" bestFit="1" customWidth="1"/>
    <col min="4" max="4" width="14" customWidth="1"/>
    <col min="5" max="5" width="16.5" customWidth="1"/>
    <col min="12" max="12" width="11.33203125" bestFit="1" customWidth="1"/>
  </cols>
  <sheetData>
    <row r="1" spans="1:19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</row>
    <row r="2" spans="1:19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</row>
    <row r="3" spans="1:19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</row>
    <row r="4" spans="1:19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</row>
    <row r="5" spans="1:19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</row>
    <row r="6" spans="1:19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</row>
    <row r="7" spans="1:19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</row>
    <row r="8" spans="1:19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</row>
    <row r="9" spans="1:19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</row>
    <row r="10" spans="1:19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</row>
    <row r="11" spans="1:197">
      <c r="C11" s="4"/>
      <c r="D11" s="4"/>
    </row>
    <row r="12" spans="1:197" ht="18">
      <c r="B12" s="23"/>
      <c r="C12" s="23" t="s">
        <v>55</v>
      </c>
      <c r="D12" s="23" t="s">
        <v>56</v>
      </c>
      <c r="E12" s="23" t="s">
        <v>57</v>
      </c>
      <c r="F12" s="23" t="s">
        <v>68</v>
      </c>
      <c r="G12" s="23" t="s">
        <v>69</v>
      </c>
      <c r="H12" s="23" t="s">
        <v>70</v>
      </c>
      <c r="I12" s="23" t="s">
        <v>83</v>
      </c>
    </row>
    <row r="13" spans="1:197">
      <c r="B13" s="86" t="s">
        <v>85</v>
      </c>
      <c r="C13" s="86"/>
      <c r="D13" s="86"/>
      <c r="E13" s="86"/>
      <c r="F13" s="86"/>
      <c r="G13" s="86"/>
    </row>
    <row r="14" spans="1:197" ht="42">
      <c r="B14" s="24" t="s">
        <v>1</v>
      </c>
      <c r="C14" s="25" t="s">
        <v>48</v>
      </c>
      <c r="D14" s="25" t="s">
        <v>20</v>
      </c>
      <c r="E14" s="26" t="s">
        <v>21</v>
      </c>
      <c r="F14" s="25" t="s">
        <v>22</v>
      </c>
      <c r="G14" s="25" t="s">
        <v>49</v>
      </c>
      <c r="H14" s="25" t="s">
        <v>50</v>
      </c>
      <c r="I14" s="25" t="s">
        <v>96</v>
      </c>
    </row>
    <row r="15" spans="1:197">
      <c r="B15" s="27" t="s">
        <v>11</v>
      </c>
      <c r="C15" s="49">
        <f>'(DJL-5)'!C14</f>
        <v>9358417</v>
      </c>
      <c r="D15" s="50">
        <f>C15/C21</f>
        <v>0.28763166714895128</v>
      </c>
      <c r="E15" s="51">
        <v>4.6199999999999998E-2</v>
      </c>
      <c r="F15" s="52">
        <f>D15*E15</f>
        <v>1.3288583022281548E-2</v>
      </c>
      <c r="G15" s="49">
        <f>F15*E22</f>
        <v>432358.86540000001</v>
      </c>
      <c r="H15" s="51">
        <f>F15</f>
        <v>1.3288583022281548E-2</v>
      </c>
      <c r="I15" s="49">
        <f>H15*E22</f>
        <v>432358.86540000001</v>
      </c>
    </row>
    <row r="16" spans="1:197">
      <c r="B16" s="27" t="s">
        <v>13</v>
      </c>
      <c r="C16" s="49">
        <f>'(DJL-5)'!C15</f>
        <v>407328</v>
      </c>
      <c r="D16" s="50">
        <f>C16/C21</f>
        <v>1.2519257446686551E-2</v>
      </c>
      <c r="E16" s="51">
        <v>2.0500000000000001E-2</v>
      </c>
      <c r="F16" s="52">
        <f t="shared" ref="F16:F20" si="0">D16*E16</f>
        <v>2.5664477765707431E-4</v>
      </c>
      <c r="G16" s="49">
        <f>F16*E22</f>
        <v>8350.2240000000002</v>
      </c>
      <c r="H16" s="51">
        <f>F16</f>
        <v>2.5664477765707431E-4</v>
      </c>
      <c r="I16" s="49">
        <f>H16*E22</f>
        <v>8350.2240000000002</v>
      </c>
    </row>
    <row r="17" spans="2:12">
      <c r="B17" s="27" t="s">
        <v>14</v>
      </c>
      <c r="C17" s="49">
        <f>'(DJL-5)'!C16</f>
        <v>14682574</v>
      </c>
      <c r="D17" s="50">
        <f>C17/C21</f>
        <v>0.45127004253580982</v>
      </c>
      <c r="E17" s="51">
        <v>0.115</v>
      </c>
      <c r="F17" s="52">
        <f t="shared" si="0"/>
        <v>5.1896054891618131E-2</v>
      </c>
      <c r="G17" s="49">
        <f>F17*E22</f>
        <v>1688496.01</v>
      </c>
      <c r="H17" s="51">
        <f>1.63024*F17</f>
        <v>8.4603024526511542E-2</v>
      </c>
      <c r="I17" s="49">
        <f>H17*E22</f>
        <v>2752653.7353424001</v>
      </c>
    </row>
    <row r="18" spans="2:12">
      <c r="B18" s="27" t="s">
        <v>15</v>
      </c>
      <c r="C18" s="49">
        <f>'(DJL-5)'!C17</f>
        <v>612939</v>
      </c>
      <c r="D18" s="50">
        <f>C18/C21</f>
        <v>1.8838727364960443E-2</v>
      </c>
      <c r="E18" s="51">
        <v>1.8499999999999999E-2</v>
      </c>
      <c r="F18" s="52">
        <f t="shared" si="0"/>
        <v>3.4851645625176819E-4</v>
      </c>
      <c r="G18" s="49">
        <f>F18*E22</f>
        <v>11339.371499999999</v>
      </c>
      <c r="H18" s="51">
        <f>F18</f>
        <v>3.4851645625176819E-4</v>
      </c>
      <c r="I18" s="49">
        <f>H18*E22</f>
        <v>11339.371499999999</v>
      </c>
    </row>
    <row r="19" spans="2:12">
      <c r="B19" s="27" t="s">
        <v>82</v>
      </c>
      <c r="C19" s="49">
        <f>'(DJL-5)'!C18</f>
        <v>7368582</v>
      </c>
      <c r="D19" s="50">
        <f>C19/C21</f>
        <v>0.22647393519478279</v>
      </c>
      <c r="E19" s="51">
        <v>0</v>
      </c>
      <c r="F19" s="52">
        <f t="shared" si="0"/>
        <v>0</v>
      </c>
      <c r="G19" s="49">
        <f>F19*E22</f>
        <v>0</v>
      </c>
      <c r="H19" s="51">
        <f>F19</f>
        <v>0</v>
      </c>
      <c r="I19" s="49">
        <f>H19*E22</f>
        <v>0</v>
      </c>
    </row>
    <row r="20" spans="2:12">
      <c r="B20" s="27" t="s">
        <v>17</v>
      </c>
      <c r="C20" s="49">
        <f>'(DJL-5)'!C19</f>
        <v>106275</v>
      </c>
      <c r="D20" s="50">
        <f>C20/C21</f>
        <v>3.2663703088091495E-3</v>
      </c>
      <c r="E20" s="51">
        <v>8.8200000000000001E-2</v>
      </c>
      <c r="F20" s="52">
        <f t="shared" si="0"/>
        <v>2.88093861236967E-4</v>
      </c>
      <c r="G20" s="49">
        <f>F20*E22</f>
        <v>9373.4549999999999</v>
      </c>
      <c r="H20" s="51">
        <f>F20</f>
        <v>2.88093861236967E-4</v>
      </c>
      <c r="I20" s="49">
        <f>H20*E22</f>
        <v>9373.4549999999999</v>
      </c>
    </row>
    <row r="21" spans="2:12">
      <c r="B21" s="27" t="s">
        <v>51</v>
      </c>
      <c r="C21" s="49">
        <f>SUM(C15:C20)</f>
        <v>32536115</v>
      </c>
      <c r="D21" s="50">
        <f>SUM(D15:D20)</f>
        <v>0.99999999999999989</v>
      </c>
      <c r="E21" s="52"/>
      <c r="F21" s="52">
        <f>SUM(F15:F20)</f>
        <v>6.6077893009045485E-2</v>
      </c>
      <c r="G21" s="49">
        <f>SUM(G15:G20)</f>
        <v>2149917.9259000001</v>
      </c>
      <c r="H21" s="51">
        <f>SUM(H15:H20)</f>
        <v>9.8784862643938903E-2</v>
      </c>
      <c r="I21" s="49">
        <f>SUM(I15:I20)</f>
        <v>3214075.6512424001</v>
      </c>
    </row>
    <row r="22" spans="2:12">
      <c r="B22" s="27" t="s">
        <v>52</v>
      </c>
      <c r="C22" s="49"/>
      <c r="D22" s="50"/>
      <c r="E22" s="53">
        <f>C21</f>
        <v>32536115</v>
      </c>
      <c r="F22" s="52"/>
      <c r="G22" s="61"/>
      <c r="H22" s="19"/>
      <c r="I22" s="19"/>
    </row>
    <row r="23" spans="2:12">
      <c r="B23" s="32" t="s">
        <v>87</v>
      </c>
      <c r="C23" s="28"/>
      <c r="D23" s="29"/>
      <c r="E23" s="66">
        <f>F21</f>
        <v>6.6077893009045485E-2</v>
      </c>
      <c r="F23" s="30"/>
      <c r="G23" s="1"/>
    </row>
    <row r="24" spans="2:12">
      <c r="D24" s="19"/>
      <c r="E24" s="3">
        <f>E22*E23</f>
        <v>2149917.9259000001</v>
      </c>
    </row>
    <row r="27" spans="2:12" ht="18">
      <c r="B27" s="23"/>
      <c r="C27" s="23" t="s">
        <v>55</v>
      </c>
      <c r="D27" s="23" t="s">
        <v>56</v>
      </c>
      <c r="E27" s="23" t="s">
        <v>57</v>
      </c>
      <c r="F27" s="23" t="s">
        <v>68</v>
      </c>
      <c r="G27" s="23" t="s">
        <v>69</v>
      </c>
      <c r="H27" s="23" t="s">
        <v>70</v>
      </c>
      <c r="I27" s="23" t="s">
        <v>83</v>
      </c>
    </row>
    <row r="28" spans="2:12">
      <c r="B28" s="86" t="s">
        <v>85</v>
      </c>
      <c r="C28" s="86"/>
      <c r="D28" s="86"/>
      <c r="E28" s="86"/>
      <c r="F28" s="86"/>
      <c r="G28" s="86"/>
    </row>
    <row r="29" spans="2:12" ht="42">
      <c r="B29" s="24" t="s">
        <v>1</v>
      </c>
      <c r="C29" s="25" t="s">
        <v>48</v>
      </c>
      <c r="D29" s="25" t="s">
        <v>20</v>
      </c>
      <c r="E29" s="26" t="s">
        <v>21</v>
      </c>
      <c r="F29" s="25" t="s">
        <v>22</v>
      </c>
      <c r="G29" s="25" t="s">
        <v>49</v>
      </c>
      <c r="H29" s="25" t="s">
        <v>50</v>
      </c>
      <c r="I29" s="25" t="s">
        <v>96</v>
      </c>
      <c r="L29" s="4">
        <f>C15</f>
        <v>9358417</v>
      </c>
    </row>
    <row r="30" spans="2:12">
      <c r="B30" s="27" t="s">
        <v>11</v>
      </c>
      <c r="C30" s="65">
        <f>L31/2</f>
        <v>12020495.5</v>
      </c>
      <c r="D30" s="50">
        <f>C30/C36</f>
        <v>0.37654447351980269</v>
      </c>
      <c r="E30" s="51">
        <v>4.6199999999999998E-2</v>
      </c>
      <c r="F30" s="52">
        <f>D30*E30</f>
        <v>1.7396354676614885E-2</v>
      </c>
      <c r="G30" s="49">
        <f>F30*E37</f>
        <v>555346.89210000006</v>
      </c>
      <c r="H30" s="51">
        <f>F30</f>
        <v>1.7396354676614885E-2</v>
      </c>
      <c r="I30" s="49">
        <f>H30*E37</f>
        <v>555346.89210000006</v>
      </c>
      <c r="L30" s="4">
        <f>C17</f>
        <v>14682574</v>
      </c>
    </row>
    <row r="31" spans="2:12">
      <c r="B31" s="27" t="s">
        <v>13</v>
      </c>
      <c r="C31" s="49">
        <f>C16</f>
        <v>407328</v>
      </c>
      <c r="D31" s="50">
        <f>C31/C36</f>
        <v>1.2759632688176139E-2</v>
      </c>
      <c r="E31" s="51">
        <v>2.0500000000000001E-2</v>
      </c>
      <c r="F31" s="52">
        <f t="shared" ref="F31:F35" si="1">D31*E31</f>
        <v>2.6157247010761089E-4</v>
      </c>
      <c r="G31" s="49">
        <f>F31*E37</f>
        <v>8350.224000000002</v>
      </c>
      <c r="H31" s="51">
        <f>F31</f>
        <v>2.6157247010761089E-4</v>
      </c>
      <c r="I31" s="49">
        <f>H31*E37</f>
        <v>8350.224000000002</v>
      </c>
      <c r="L31" s="4">
        <f>SUM(L29:L30)</f>
        <v>24040991</v>
      </c>
    </row>
    <row r="32" spans="2:12">
      <c r="B32" s="27" t="s">
        <v>14</v>
      </c>
      <c r="C32" s="65">
        <f>L31/2</f>
        <v>12020495.5</v>
      </c>
      <c r="D32" s="50">
        <f>C32/C36</f>
        <v>0.37654447351980269</v>
      </c>
      <c r="E32" s="51">
        <v>0.115</v>
      </c>
      <c r="F32" s="52">
        <f t="shared" si="1"/>
        <v>4.3302614454777309E-2</v>
      </c>
      <c r="G32" s="49">
        <f>F32*E37</f>
        <v>1382356.9825000002</v>
      </c>
      <c r="H32" s="51">
        <f>1.63024*F32</f>
        <v>7.0593654188756155E-2</v>
      </c>
      <c r="I32" s="49">
        <f>H32*E37</f>
        <v>2253573.6471508001</v>
      </c>
    </row>
    <row r="33" spans="2:11">
      <c r="B33" s="27" t="s">
        <v>15</v>
      </c>
      <c r="C33" s="49">
        <v>0</v>
      </c>
      <c r="D33" s="50">
        <f>C33/C36</f>
        <v>0</v>
      </c>
      <c r="E33" s="51">
        <v>1.8499999999999999E-2</v>
      </c>
      <c r="F33" s="52">
        <f t="shared" si="1"/>
        <v>0</v>
      </c>
      <c r="G33" s="49">
        <f>F33*E37</f>
        <v>0</v>
      </c>
      <c r="H33" s="51">
        <f>F33</f>
        <v>0</v>
      </c>
      <c r="I33" s="49">
        <f>H33*E37</f>
        <v>0</v>
      </c>
    </row>
    <row r="34" spans="2:11">
      <c r="B34" s="27" t="s">
        <v>82</v>
      </c>
      <c r="C34" s="49">
        <f>C19</f>
        <v>7368582</v>
      </c>
      <c r="D34" s="50">
        <f>C34/C36</f>
        <v>0.23082233421887596</v>
      </c>
      <c r="E34" s="51">
        <v>0</v>
      </c>
      <c r="F34" s="52">
        <f t="shared" si="1"/>
        <v>0</v>
      </c>
      <c r="G34" s="49">
        <f>F34*E37</f>
        <v>0</v>
      </c>
      <c r="H34" s="51">
        <f>F34</f>
        <v>0</v>
      </c>
      <c r="I34" s="49">
        <f>H34*E37</f>
        <v>0</v>
      </c>
    </row>
    <row r="35" spans="2:11">
      <c r="B35" s="27" t="s">
        <v>17</v>
      </c>
      <c r="C35" s="49">
        <f>C20</f>
        <v>106275</v>
      </c>
      <c r="D35" s="50">
        <f>C35/C36</f>
        <v>3.3290860533425623E-3</v>
      </c>
      <c r="E35" s="51">
        <f>J46</f>
        <v>6.6849999999999993E-2</v>
      </c>
      <c r="F35" s="52">
        <f t="shared" si="1"/>
        <v>2.2254940266595028E-4</v>
      </c>
      <c r="G35" s="49">
        <f>F35*E37</f>
        <v>7104.4837500000003</v>
      </c>
      <c r="H35" s="51">
        <f>F35</f>
        <v>2.2254940266595028E-4</v>
      </c>
      <c r="I35" s="49">
        <f>H35*E37</f>
        <v>7104.4837500000003</v>
      </c>
    </row>
    <row r="36" spans="2:11">
      <c r="B36" s="27" t="s">
        <v>51</v>
      </c>
      <c r="C36" s="49">
        <f>SUM(C30:C35)</f>
        <v>31923176</v>
      </c>
      <c r="D36" s="50">
        <f>SUM(D30:D35)</f>
        <v>1</v>
      </c>
      <c r="E36" s="52"/>
      <c r="F36" s="52">
        <f>SUM(F30:F35)</f>
        <v>6.1183091004165753E-2</v>
      </c>
      <c r="G36" s="49">
        <f>SUM(G30:G35)</f>
        <v>1953158.58235</v>
      </c>
      <c r="H36" s="51">
        <f>SUM(H30:H35)</f>
        <v>8.8474130738144599E-2</v>
      </c>
      <c r="I36" s="49">
        <f>SUM(I30:I35)</f>
        <v>2824375.2470008004</v>
      </c>
    </row>
    <row r="37" spans="2:11">
      <c r="B37" s="27" t="s">
        <v>52</v>
      </c>
      <c r="C37" s="49"/>
      <c r="D37" s="50"/>
      <c r="E37" s="53">
        <f>C36</f>
        <v>31923176</v>
      </c>
      <c r="F37" s="52"/>
      <c r="G37" s="61"/>
      <c r="H37" s="19"/>
      <c r="I37" s="19"/>
    </row>
    <row r="38" spans="2:11">
      <c r="B38" s="32" t="s">
        <v>87</v>
      </c>
      <c r="C38" s="28"/>
      <c r="D38" s="29"/>
      <c r="E38" s="66">
        <f>F36</f>
        <v>6.1183091004165753E-2</v>
      </c>
      <c r="F38" s="30"/>
      <c r="G38" s="1"/>
    </row>
    <row r="39" spans="2:11">
      <c r="E39" s="3">
        <f>E38*E22</f>
        <v>1990660.0849670025</v>
      </c>
    </row>
    <row r="40" spans="2:11">
      <c r="E40" s="3">
        <f>E24-E39</f>
        <v>159257.84093299764</v>
      </c>
    </row>
    <row r="41" spans="2:11">
      <c r="E41">
        <v>1.6304000000000001</v>
      </c>
    </row>
    <row r="42" spans="2:11">
      <c r="E42" s="3">
        <f>E40*E41</f>
        <v>259653.98385715936</v>
      </c>
    </row>
    <row r="44" spans="2:11">
      <c r="H44" s="62">
        <v>0.5</v>
      </c>
      <c r="I44" s="7">
        <v>4.6199999999999998E-2</v>
      </c>
      <c r="J44" s="63">
        <f>H44*I44</f>
        <v>2.3099999999999999E-2</v>
      </c>
      <c r="K44" s="7"/>
    </row>
    <row r="45" spans="2:11">
      <c r="H45" s="62">
        <v>0.5</v>
      </c>
      <c r="I45" s="7">
        <v>8.7499999999999994E-2</v>
      </c>
      <c r="J45" s="64">
        <f>H45*I45</f>
        <v>4.3749999999999997E-2</v>
      </c>
      <c r="K45" s="7"/>
    </row>
    <row r="46" spans="2:11">
      <c r="H46" s="62">
        <f>SUM(H44:H45)</f>
        <v>1</v>
      </c>
      <c r="I46" s="7"/>
      <c r="J46" s="7">
        <f>J44+J45</f>
        <v>6.6849999999999993E-2</v>
      </c>
      <c r="K46" s="7"/>
    </row>
  </sheetData>
  <mergeCells count="2">
    <mergeCell ref="B13:G13"/>
    <mergeCell ref="B28:G2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3"/>
  <sheetViews>
    <sheetView workbookViewId="0">
      <selection activeCell="B11" sqref="B11"/>
    </sheetView>
  </sheetViews>
  <sheetFormatPr baseColWidth="10" defaultRowHeight="15" x14ac:dyDescent="0"/>
  <cols>
    <col min="2" max="2" width="24" customWidth="1"/>
    <col min="3" max="3" width="13.83203125" bestFit="1" customWidth="1"/>
    <col min="4" max="5" width="12.83203125" bestFit="1" customWidth="1"/>
    <col min="6" max="6" width="11.33203125" bestFit="1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C11" s="3"/>
      <c r="D11" s="3"/>
      <c r="E11" s="3"/>
    </row>
    <row r="12" spans="1:17">
      <c r="C12" s="8"/>
      <c r="D12" s="8"/>
      <c r="E12" s="8"/>
    </row>
    <row r="13" spans="1:17">
      <c r="B13" s="10"/>
      <c r="C13" s="3"/>
      <c r="D13" s="3"/>
      <c r="E13" s="3"/>
    </row>
    <row r="14" spans="1:17">
      <c r="B14" s="10"/>
    </row>
    <row r="15" spans="1:17">
      <c r="B15" s="10"/>
      <c r="C15" s="3"/>
      <c r="D15" s="3"/>
      <c r="E15" s="3"/>
    </row>
    <row r="16" spans="1:17">
      <c r="B16" s="10"/>
      <c r="C16" s="3"/>
      <c r="D16" s="3"/>
      <c r="E16" s="3"/>
    </row>
    <row r="17" spans="2:6">
      <c r="B17" s="10"/>
      <c r="C17" s="3"/>
      <c r="D17" s="3"/>
      <c r="E17" s="3"/>
      <c r="F17" s="4"/>
    </row>
    <row r="18" spans="2:6">
      <c r="B18" s="10"/>
    </row>
    <row r="19" spans="2:6">
      <c r="C19" s="4"/>
    </row>
    <row r="20" spans="2:6">
      <c r="C20" s="4"/>
    </row>
    <row r="21" spans="2:6">
      <c r="C21" s="4"/>
    </row>
    <row r="22" spans="2:6">
      <c r="C22" s="4"/>
    </row>
    <row r="23" spans="2:6">
      <c r="B23" s="11"/>
      <c r="C23" s="12"/>
    </row>
  </sheetData>
  <phoneticPr fontId="8" type="noConversion"/>
  <pageMargins left="0.75" right="0.75" top="1" bottom="1" header="0.5" footer="0.5"/>
  <pageSetup scale="9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P55"/>
  <sheetViews>
    <sheetView tabSelected="1" topLeftCell="A38" workbookViewId="0">
      <selection activeCell="D41" sqref="D41"/>
    </sheetView>
  </sheetViews>
  <sheetFormatPr baseColWidth="10" defaultRowHeight="15" x14ac:dyDescent="0"/>
  <cols>
    <col min="2" max="2" width="31.5" customWidth="1"/>
    <col min="3" max="3" width="20" customWidth="1"/>
    <col min="4" max="4" width="14.83203125" customWidth="1"/>
    <col min="5" max="5" width="14.33203125" customWidth="1"/>
    <col min="6" max="6" width="15.1640625" customWidth="1"/>
    <col min="7" max="7" width="15.5" customWidth="1"/>
    <col min="9" max="9" width="14" customWidth="1"/>
    <col min="13" max="13" width="13.83203125" bestFit="1" customWidth="1"/>
  </cols>
  <sheetData>
    <row r="5" spans="1:16">
      <c r="A5" s="1"/>
      <c r="B5" s="1"/>
      <c r="C5" s="1"/>
      <c r="D5" s="1"/>
      <c r="E5" s="1"/>
      <c r="F5" s="1"/>
      <c r="G5" s="1"/>
    </row>
    <row r="6" spans="1:16" ht="20">
      <c r="A6" s="1"/>
      <c r="B6" s="87" t="s">
        <v>80</v>
      </c>
      <c r="C6" s="87"/>
      <c r="D6" s="87"/>
      <c r="E6" s="87"/>
      <c r="F6" s="87"/>
      <c r="G6" s="87"/>
      <c r="H6" s="67"/>
      <c r="I6" s="67"/>
    </row>
    <row r="7" spans="1:16" ht="20">
      <c r="A7" s="1"/>
      <c r="B7" s="87" t="s">
        <v>81</v>
      </c>
      <c r="C7" s="87"/>
      <c r="D7" s="87"/>
      <c r="E7" s="87"/>
      <c r="F7" s="87"/>
      <c r="G7" s="87"/>
      <c r="H7" s="67"/>
      <c r="I7" s="67"/>
    </row>
    <row r="8" spans="1:16" ht="20">
      <c r="A8" s="1"/>
      <c r="B8" s="87" t="s">
        <v>47</v>
      </c>
      <c r="C8" s="87"/>
      <c r="D8" s="87"/>
      <c r="E8" s="87"/>
      <c r="F8" s="87"/>
      <c r="G8" s="87"/>
      <c r="H8" s="67"/>
      <c r="I8" s="67"/>
    </row>
    <row r="9" spans="1:16" ht="20">
      <c r="A9" s="1"/>
      <c r="B9" s="48"/>
      <c r="C9" s="48"/>
      <c r="D9" s="48"/>
      <c r="E9" s="48"/>
      <c r="F9" s="48"/>
      <c r="G9" s="48"/>
      <c r="H9" s="48"/>
      <c r="I9" s="48"/>
    </row>
    <row r="10" spans="1:16" ht="20">
      <c r="A10" s="1"/>
      <c r="B10" s="48"/>
      <c r="C10" s="48"/>
      <c r="D10" s="48"/>
      <c r="E10" s="48"/>
      <c r="F10" s="48"/>
      <c r="G10" s="48"/>
      <c r="H10" s="48"/>
      <c r="I10" s="48"/>
    </row>
    <row r="11" spans="1:16" ht="18">
      <c r="A11" s="1"/>
      <c r="B11" s="23"/>
      <c r="C11" s="23" t="s">
        <v>55</v>
      </c>
      <c r="D11" s="23" t="s">
        <v>56</v>
      </c>
      <c r="E11" s="23" t="s">
        <v>57</v>
      </c>
      <c r="F11" s="23" t="s">
        <v>68</v>
      </c>
      <c r="G11" s="23" t="s">
        <v>69</v>
      </c>
      <c r="H11" s="23"/>
      <c r="I11" s="23"/>
    </row>
    <row r="12" spans="1:16">
      <c r="A12" s="1"/>
      <c r="B12" s="86" t="s">
        <v>85</v>
      </c>
      <c r="C12" s="86"/>
      <c r="D12" s="86"/>
      <c r="E12" s="86"/>
      <c r="F12" s="86"/>
      <c r="G12" s="86"/>
    </row>
    <row r="13" spans="1:16">
      <c r="A13" s="1"/>
      <c r="B13" s="24" t="s">
        <v>1</v>
      </c>
      <c r="C13" s="25" t="s">
        <v>48</v>
      </c>
      <c r="D13" s="25" t="s">
        <v>20</v>
      </c>
      <c r="E13" s="26" t="s">
        <v>21</v>
      </c>
      <c r="F13" s="25" t="s">
        <v>22</v>
      </c>
      <c r="G13" s="25" t="s">
        <v>49</v>
      </c>
      <c r="H13" s="25"/>
      <c r="I13" s="25"/>
    </row>
    <row r="14" spans="1:16">
      <c r="A14" s="1"/>
      <c r="B14" s="27" t="s">
        <v>11</v>
      </c>
      <c r="C14" s="49">
        <f>'(DJL-2)'!C27</f>
        <v>9358417</v>
      </c>
      <c r="D14" s="50">
        <f>C14/C20</f>
        <v>0.28763166714895128</v>
      </c>
      <c r="E14" s="51">
        <v>4.6199999999999998E-2</v>
      </c>
      <c r="F14" s="52">
        <f>D14*E14</f>
        <v>1.3288583022281548E-2</v>
      </c>
      <c r="G14" s="49">
        <f>F14*E21</f>
        <v>432358.86540000001</v>
      </c>
      <c r="H14" s="51"/>
      <c r="I14" s="49"/>
      <c r="M14" s="3"/>
      <c r="N14" s="7"/>
      <c r="O14" s="33"/>
      <c r="P14" s="33"/>
    </row>
    <row r="15" spans="1:16">
      <c r="A15" s="1"/>
      <c r="B15" s="27" t="s">
        <v>13</v>
      </c>
      <c r="C15" s="49">
        <f>'(DJL-2)'!C29</f>
        <v>407328</v>
      </c>
      <c r="D15" s="50">
        <f>C15/C20</f>
        <v>1.2519257446686551E-2</v>
      </c>
      <c r="E15" s="51">
        <v>2.0500000000000001E-2</v>
      </c>
      <c r="F15" s="52">
        <f t="shared" ref="F15:F19" si="0">D15*E15</f>
        <v>2.5664477765707431E-4</v>
      </c>
      <c r="G15" s="49">
        <f>F15*E21</f>
        <v>8350.2240000000002</v>
      </c>
      <c r="H15" s="51"/>
      <c r="I15" s="49"/>
      <c r="M15" s="3"/>
      <c r="N15" s="7"/>
      <c r="O15" s="33"/>
      <c r="P15" s="33"/>
    </row>
    <row r="16" spans="1:16">
      <c r="A16" s="1"/>
      <c r="B16" s="27" t="s">
        <v>14</v>
      </c>
      <c r="C16" s="49">
        <f>'(DJL-2)'!C30</f>
        <v>14682574</v>
      </c>
      <c r="D16" s="50">
        <f>C16/C20</f>
        <v>0.45127004253580982</v>
      </c>
      <c r="E16" s="51">
        <v>0.115</v>
      </c>
      <c r="F16" s="52">
        <f t="shared" si="0"/>
        <v>5.1896054891618131E-2</v>
      </c>
      <c r="G16" s="49">
        <f>F16*E21</f>
        <v>1688496.01</v>
      </c>
      <c r="H16" s="51"/>
      <c r="I16" s="49"/>
      <c r="M16" s="3"/>
      <c r="N16" s="7"/>
      <c r="P16" s="33"/>
    </row>
    <row r="17" spans="1:9">
      <c r="A17" s="1"/>
      <c r="B17" s="27" t="s">
        <v>15</v>
      </c>
      <c r="C17" s="49">
        <f>'(DJL-2)'!C31</f>
        <v>612939</v>
      </c>
      <c r="D17" s="50">
        <f>C17/C20</f>
        <v>1.8838727364960443E-2</v>
      </c>
      <c r="E17" s="51">
        <v>1.8499999999999999E-2</v>
      </c>
      <c r="F17" s="52">
        <f t="shared" si="0"/>
        <v>3.4851645625176819E-4</v>
      </c>
      <c r="G17" s="49">
        <f>F17*E21</f>
        <v>11339.371499999999</v>
      </c>
      <c r="H17" s="51"/>
      <c r="I17" s="49"/>
    </row>
    <row r="18" spans="1:9">
      <c r="A18" s="1"/>
      <c r="B18" s="27" t="s">
        <v>82</v>
      </c>
      <c r="C18" s="49">
        <f>'(DJL-2)'!C32</f>
        <v>7368582</v>
      </c>
      <c r="D18" s="50">
        <f>C18/C20</f>
        <v>0.22647393519478279</v>
      </c>
      <c r="E18" s="51">
        <v>0</v>
      </c>
      <c r="F18" s="52">
        <f t="shared" si="0"/>
        <v>0</v>
      </c>
      <c r="G18" s="49">
        <f>F18*E21</f>
        <v>0</v>
      </c>
      <c r="H18" s="51"/>
      <c r="I18" s="49"/>
    </row>
    <row r="19" spans="1:9">
      <c r="A19" s="1"/>
      <c r="B19" s="27" t="s">
        <v>17</v>
      </c>
      <c r="C19" s="49">
        <f>'(DJL-2)'!C33</f>
        <v>106275</v>
      </c>
      <c r="D19" s="50">
        <f>C19/C20</f>
        <v>3.2663703088091495E-3</v>
      </c>
      <c r="E19" s="51">
        <v>8.8200000000000001E-2</v>
      </c>
      <c r="F19" s="52">
        <f t="shared" si="0"/>
        <v>2.88093861236967E-4</v>
      </c>
      <c r="G19" s="49">
        <f>F19*E21</f>
        <v>9373.4549999999999</v>
      </c>
      <c r="H19" s="51"/>
      <c r="I19" s="49"/>
    </row>
    <row r="20" spans="1:9">
      <c r="A20" s="1"/>
      <c r="B20" s="27" t="s">
        <v>51</v>
      </c>
      <c r="C20" s="49">
        <f>SUM(C14:C19)</f>
        <v>32536115</v>
      </c>
      <c r="D20" s="50">
        <f>SUM(D14:D19)</f>
        <v>0.99999999999999989</v>
      </c>
      <c r="E20" s="52"/>
      <c r="F20" s="52">
        <f>SUM(F14:F19)</f>
        <v>6.6077893009045485E-2</v>
      </c>
      <c r="G20" s="49">
        <f>SUM(G14:G19)</f>
        <v>2149917.9259000001</v>
      </c>
      <c r="H20" s="51"/>
      <c r="I20" s="49"/>
    </row>
    <row r="21" spans="1:9">
      <c r="A21" s="1"/>
      <c r="B21" s="27" t="s">
        <v>52</v>
      </c>
      <c r="C21" s="49"/>
      <c r="D21" s="50"/>
      <c r="E21" s="53">
        <f>C20</f>
        <v>32536115</v>
      </c>
      <c r="F21" s="52"/>
      <c r="G21" s="5"/>
      <c r="H21" s="19"/>
      <c r="I21" s="19"/>
    </row>
    <row r="22" spans="1:9">
      <c r="A22" s="1"/>
      <c r="B22" s="32" t="s">
        <v>87</v>
      </c>
      <c r="C22" s="28"/>
      <c r="D22" s="29"/>
      <c r="E22" s="1"/>
      <c r="F22" s="30"/>
      <c r="G22" s="1"/>
    </row>
    <row r="23" spans="1:9">
      <c r="A23" s="1"/>
      <c r="B23" s="27"/>
      <c r="C23" s="28"/>
      <c r="D23" s="29"/>
      <c r="E23" s="1"/>
      <c r="F23" s="30"/>
      <c r="G23" s="1"/>
    </row>
    <row r="24" spans="1:9">
      <c r="A24" s="1"/>
      <c r="B24" s="86" t="s">
        <v>86</v>
      </c>
      <c r="C24" s="86"/>
      <c r="D24" s="86"/>
      <c r="E24" s="86"/>
      <c r="F24" s="86"/>
      <c r="G24" s="86"/>
    </row>
    <row r="25" spans="1:9">
      <c r="A25" s="1"/>
      <c r="B25" s="24" t="s">
        <v>1</v>
      </c>
      <c r="C25" s="25" t="s">
        <v>53</v>
      </c>
      <c r="D25" s="25" t="s">
        <v>20</v>
      </c>
      <c r="E25" s="25" t="s">
        <v>21</v>
      </c>
      <c r="F25" s="25" t="s">
        <v>22</v>
      </c>
      <c r="G25" s="25" t="s">
        <v>49</v>
      </c>
      <c r="H25" s="25"/>
      <c r="I25" s="25"/>
    </row>
    <row r="26" spans="1:9">
      <c r="A26" s="1"/>
      <c r="B26" s="27" t="s">
        <v>11</v>
      </c>
      <c r="C26" s="49">
        <v>11636598</v>
      </c>
      <c r="D26" s="50">
        <f>C26/C32</f>
        <v>0.3555810646496026</v>
      </c>
      <c r="E26" s="52">
        <v>4.6199999999999998E-2</v>
      </c>
      <c r="F26" s="51">
        <f>D26*E26</f>
        <v>1.6427845186811639E-2</v>
      </c>
      <c r="G26" s="49">
        <f>F26*E33</f>
        <v>537610.82759999996</v>
      </c>
      <c r="H26" s="58"/>
      <c r="I26" s="54"/>
    </row>
    <row r="27" spans="1:9">
      <c r="A27" s="1"/>
      <c r="B27" s="27" t="s">
        <v>13</v>
      </c>
      <c r="C27" s="49">
        <v>409700</v>
      </c>
      <c r="D27" s="50">
        <f>C27/C32</f>
        <v>1.2519257104777718E-2</v>
      </c>
      <c r="E27" s="51">
        <f>E15</f>
        <v>2.0500000000000001E-2</v>
      </c>
      <c r="F27" s="51">
        <f t="shared" ref="F27:F31" si="1">D27*E27</f>
        <v>2.5664477064794324E-4</v>
      </c>
      <c r="G27" s="49">
        <f>F27*E33</f>
        <v>8398.85</v>
      </c>
      <c r="H27" s="58"/>
      <c r="I27" s="54"/>
    </row>
    <row r="28" spans="1:9">
      <c r="A28" s="1"/>
      <c r="B28" s="27" t="s">
        <v>14</v>
      </c>
      <c r="C28" s="49">
        <v>12398749</v>
      </c>
      <c r="D28" s="50">
        <f>C28/C32</f>
        <v>0.37887021359191025</v>
      </c>
      <c r="E28" s="51">
        <v>8.7499999999999994E-2</v>
      </c>
      <c r="F28" s="51">
        <f t="shared" si="1"/>
        <v>3.3151143689292145E-2</v>
      </c>
      <c r="G28" s="49">
        <f>F28*E33</f>
        <v>1084890.5375000001</v>
      </c>
      <c r="H28" s="58"/>
      <c r="I28" s="54"/>
    </row>
    <row r="29" spans="1:9">
      <c r="A29" s="1"/>
      <c r="B29" s="27" t="s">
        <v>15</v>
      </c>
      <c r="C29" s="49">
        <v>762151</v>
      </c>
      <c r="D29" s="50">
        <f>C29/C32</f>
        <v>2.3289148942307644E-2</v>
      </c>
      <c r="E29" s="51">
        <v>1.8499999999999999E-2</v>
      </c>
      <c r="F29" s="51">
        <f t="shared" si="1"/>
        <v>4.308492554326914E-4</v>
      </c>
      <c r="G29" s="49">
        <f>F29*E33</f>
        <v>14099.7935</v>
      </c>
      <c r="H29" s="58"/>
      <c r="I29" s="54"/>
    </row>
    <row r="30" spans="1:9">
      <c r="A30" s="1"/>
      <c r="B30" s="27" t="s">
        <v>82</v>
      </c>
      <c r="C30" s="49">
        <v>7411492</v>
      </c>
      <c r="D30" s="50">
        <f>C30/C32</f>
        <v>0.22647394161094267</v>
      </c>
      <c r="E30" s="51">
        <f>E18</f>
        <v>0</v>
      </c>
      <c r="F30" s="51">
        <f t="shared" si="1"/>
        <v>0</v>
      </c>
      <c r="G30" s="49">
        <f>F30*E33</f>
        <v>0</v>
      </c>
      <c r="H30" s="58"/>
      <c r="I30" s="54"/>
    </row>
    <row r="31" spans="1:9">
      <c r="A31" s="1"/>
      <c r="B31" s="27" t="s">
        <v>17</v>
      </c>
      <c r="C31" s="49">
        <v>106894</v>
      </c>
      <c r="D31" s="50">
        <f>C31/C32</f>
        <v>3.2663741004591391E-3</v>
      </c>
      <c r="E31" s="51">
        <v>6.7500000000000004E-2</v>
      </c>
      <c r="F31" s="51">
        <f t="shared" si="1"/>
        <v>2.2048025178099189E-4</v>
      </c>
      <c r="G31" s="49">
        <f>F31*E33</f>
        <v>7215.3449999999993</v>
      </c>
      <c r="H31" s="59"/>
      <c r="I31" s="54"/>
    </row>
    <row r="32" spans="1:9">
      <c r="A32" s="1"/>
      <c r="B32" s="27" t="s">
        <v>51</v>
      </c>
      <c r="C32" s="49">
        <f>SUM(C26:C31)</f>
        <v>32725584</v>
      </c>
      <c r="D32" s="50">
        <f>SUM(D26:D31)</f>
        <v>1</v>
      </c>
      <c r="E32" s="55" t="s">
        <v>54</v>
      </c>
      <c r="F32" s="51">
        <f>SUM(F26:F31)</f>
        <v>5.0486963153965413E-2</v>
      </c>
      <c r="G32" s="49">
        <f>SUM(G26:G31)</f>
        <v>1652215.3536</v>
      </c>
      <c r="H32" s="59"/>
      <c r="I32" s="54"/>
    </row>
    <row r="33" spans="1:9">
      <c r="A33" s="1"/>
      <c r="B33" s="27" t="s">
        <v>52</v>
      </c>
      <c r="C33" s="49"/>
      <c r="D33" s="50"/>
      <c r="E33" s="53">
        <v>32725584</v>
      </c>
      <c r="F33" s="51"/>
      <c r="G33" s="56">
        <f>G32-G20</f>
        <v>-497702.57230000012</v>
      </c>
      <c r="H33" s="7"/>
      <c r="I33" s="57"/>
    </row>
    <row r="34" spans="1:9">
      <c r="A34" s="1"/>
      <c r="B34" s="32" t="s">
        <v>107</v>
      </c>
      <c r="C34" s="28"/>
      <c r="D34" s="29"/>
      <c r="E34" s="1"/>
      <c r="F34" s="30"/>
      <c r="G34" s="31"/>
      <c r="H34" s="7"/>
      <c r="I34" s="4"/>
    </row>
    <row r="35" spans="1:9" ht="18">
      <c r="A35" s="1"/>
      <c r="B35" s="32"/>
      <c r="C35" s="35" t="s">
        <v>55</v>
      </c>
      <c r="D35" s="36" t="s">
        <v>56</v>
      </c>
      <c r="E35" s="23" t="s">
        <v>57</v>
      </c>
      <c r="F35" s="30"/>
      <c r="G35" s="31"/>
      <c r="H35" s="7"/>
      <c r="I35" s="4"/>
    </row>
    <row r="36" spans="1:9" ht="56">
      <c r="A36" s="2" t="s">
        <v>0</v>
      </c>
      <c r="B36" s="1" t="s">
        <v>1</v>
      </c>
      <c r="C36" s="2" t="s">
        <v>109</v>
      </c>
      <c r="D36" s="2" t="s">
        <v>95</v>
      </c>
      <c r="E36" s="1" t="s">
        <v>58</v>
      </c>
      <c r="F36" s="37" t="s">
        <v>59</v>
      </c>
      <c r="G36" s="37" t="s">
        <v>60</v>
      </c>
      <c r="H36" s="37"/>
    </row>
    <row r="37" spans="1:9" ht="56">
      <c r="A37">
        <v>1</v>
      </c>
      <c r="B37" s="38" t="s">
        <v>52</v>
      </c>
      <c r="C37" s="4">
        <f>C20</f>
        <v>32536115</v>
      </c>
      <c r="D37" s="39">
        <f>E33</f>
        <v>32725584</v>
      </c>
      <c r="E37" s="34"/>
      <c r="F37" s="37" t="s">
        <v>88</v>
      </c>
      <c r="G37" s="37" t="s">
        <v>108</v>
      </c>
    </row>
    <row r="38" spans="1:9" ht="56">
      <c r="A38">
        <f>A37+1</f>
        <v>2</v>
      </c>
      <c r="B38" s="38" t="s">
        <v>61</v>
      </c>
      <c r="C38" s="33">
        <f>F20</f>
        <v>6.6077893009045485E-2</v>
      </c>
      <c r="D38" s="33">
        <f>F32</f>
        <v>5.0486963153965413E-2</v>
      </c>
      <c r="E38" s="34"/>
      <c r="F38" s="37" t="s">
        <v>89</v>
      </c>
      <c r="G38" s="37" t="s">
        <v>108</v>
      </c>
    </row>
    <row r="39" spans="1:9">
      <c r="A39" s="40">
        <f t="shared" ref="A39:A48" si="2">A38+1</f>
        <v>3</v>
      </c>
      <c r="B39" s="38" t="s">
        <v>49</v>
      </c>
      <c r="C39" s="4">
        <f>C38*C37</f>
        <v>2149917.9259000001</v>
      </c>
      <c r="D39" s="4">
        <f>D38*D37</f>
        <v>1652215.3536</v>
      </c>
      <c r="E39" s="34">
        <f>D39-C39</f>
        <v>-497702.57230000012</v>
      </c>
      <c r="F39" s="37" t="s">
        <v>62</v>
      </c>
      <c r="G39" s="37" t="s">
        <v>62</v>
      </c>
      <c r="H39" s="41"/>
    </row>
    <row r="40" spans="1:9" ht="23">
      <c r="A40" s="40">
        <f t="shared" si="2"/>
        <v>4</v>
      </c>
      <c r="B40" s="10" t="s">
        <v>110</v>
      </c>
      <c r="C40" s="4">
        <v>1665925</v>
      </c>
      <c r="D40" s="4">
        <v>1140564</v>
      </c>
      <c r="E40" s="34">
        <f>D40-C40</f>
        <v>-525361</v>
      </c>
      <c r="F40" s="37" t="s">
        <v>90</v>
      </c>
      <c r="G40" s="37" t="s">
        <v>111</v>
      </c>
    </row>
    <row r="41" spans="1:9">
      <c r="A41" s="40">
        <f t="shared" si="2"/>
        <v>5</v>
      </c>
      <c r="B41" s="38" t="s">
        <v>63</v>
      </c>
      <c r="C41" s="4">
        <f>SUM(C39:C40)</f>
        <v>3815842.9259000001</v>
      </c>
      <c r="D41" s="4">
        <f>SUM(D39:D40)</f>
        <v>2792779.3536</v>
      </c>
      <c r="E41" s="34">
        <f>D41-C41</f>
        <v>-1023063.5723000001</v>
      </c>
      <c r="F41" s="37" t="s">
        <v>64</v>
      </c>
      <c r="G41" s="37" t="s">
        <v>64</v>
      </c>
      <c r="H41" s="41"/>
    </row>
    <row r="42" spans="1:9">
      <c r="A42" s="40">
        <f t="shared" si="2"/>
        <v>6</v>
      </c>
      <c r="B42" s="38" t="s">
        <v>65</v>
      </c>
      <c r="C42" s="4">
        <f>C14+C17</f>
        <v>9971356</v>
      </c>
      <c r="D42" s="4">
        <f>C26+C29</f>
        <v>12398749</v>
      </c>
      <c r="E42" s="34">
        <f>D42-C42</f>
        <v>2427393</v>
      </c>
      <c r="F42" s="42" t="s">
        <v>112</v>
      </c>
      <c r="G42" s="37" t="s">
        <v>112</v>
      </c>
      <c r="H42" s="41"/>
    </row>
    <row r="43" spans="1:9" ht="23">
      <c r="A43" s="40">
        <f t="shared" si="2"/>
        <v>7</v>
      </c>
      <c r="B43" s="10" t="s">
        <v>66</v>
      </c>
      <c r="C43" s="4">
        <f>G14+G17</f>
        <v>443698.23690000002</v>
      </c>
      <c r="D43" s="4">
        <f>G26+G29</f>
        <v>551710.62109999999</v>
      </c>
      <c r="E43" s="43"/>
      <c r="F43" s="37" t="s">
        <v>67</v>
      </c>
      <c r="G43" s="37" t="s">
        <v>67</v>
      </c>
    </row>
    <row r="44" spans="1:9" ht="18">
      <c r="A44" s="40"/>
      <c r="B44" s="38"/>
      <c r="C44" s="35" t="s">
        <v>68</v>
      </c>
      <c r="D44" s="35" t="s">
        <v>69</v>
      </c>
      <c r="E44" s="44" t="s">
        <v>70</v>
      </c>
      <c r="F44" s="44" t="s">
        <v>83</v>
      </c>
      <c r="G44" s="6"/>
    </row>
    <row r="45" spans="1:9" ht="45">
      <c r="A45" s="40"/>
      <c r="B45" s="38" t="s">
        <v>71</v>
      </c>
      <c r="E45" s="6" t="s">
        <v>72</v>
      </c>
      <c r="F45" s="6" t="s">
        <v>91</v>
      </c>
      <c r="G45" s="45"/>
    </row>
    <row r="46" spans="1:9">
      <c r="A46" s="40">
        <v>8</v>
      </c>
      <c r="B46" s="38" t="s">
        <v>73</v>
      </c>
      <c r="C46" s="46">
        <f>C41/C43</f>
        <v>8.6000858433882144</v>
      </c>
      <c r="D46" s="46">
        <f>D41/D43</f>
        <v>5.0620365945316763</v>
      </c>
      <c r="E46" s="5" t="s">
        <v>74</v>
      </c>
      <c r="F46" s="60" t="s">
        <v>92</v>
      </c>
      <c r="G46" s="47"/>
    </row>
    <row r="47" spans="1:9">
      <c r="A47" s="40">
        <f t="shared" si="2"/>
        <v>9</v>
      </c>
      <c r="B47" s="10" t="s">
        <v>75</v>
      </c>
      <c r="C47" s="7">
        <f>C41/C42</f>
        <v>0.38268044244935195</v>
      </c>
      <c r="D47" s="7">
        <f>D41/D42</f>
        <v>0.22524686592171517</v>
      </c>
      <c r="E47" s="5" t="s">
        <v>76</v>
      </c>
      <c r="F47" s="60" t="s">
        <v>93</v>
      </c>
      <c r="G47" s="47"/>
    </row>
    <row r="48" spans="1:9">
      <c r="A48" s="40">
        <f t="shared" si="2"/>
        <v>10</v>
      </c>
      <c r="B48" s="10" t="s">
        <v>77</v>
      </c>
      <c r="C48" s="8">
        <v>0.40400000000000003</v>
      </c>
      <c r="D48" s="8">
        <v>0.5</v>
      </c>
      <c r="E48" s="5" t="s">
        <v>78</v>
      </c>
      <c r="F48" s="60" t="s">
        <v>94</v>
      </c>
      <c r="G48" s="47"/>
    </row>
    <row r="49" spans="1:7">
      <c r="A49" s="40"/>
      <c r="B49" s="32" t="s">
        <v>79</v>
      </c>
      <c r="G49" s="47"/>
    </row>
    <row r="50" spans="1:7">
      <c r="A50" s="40"/>
      <c r="B50" s="32" t="s">
        <v>113</v>
      </c>
    </row>
    <row r="51" spans="1:7">
      <c r="A51" s="40"/>
      <c r="B51" s="32" t="s">
        <v>114</v>
      </c>
    </row>
    <row r="52" spans="1:7">
      <c r="B52" s="32" t="s">
        <v>115</v>
      </c>
    </row>
    <row r="53" spans="1:7">
      <c r="B53" s="41" t="s">
        <v>97</v>
      </c>
    </row>
    <row r="54" spans="1:7">
      <c r="B54" s="32" t="s">
        <v>106</v>
      </c>
    </row>
    <row r="55" spans="1:7">
      <c r="B55" s="32"/>
    </row>
  </sheetData>
  <mergeCells count="5">
    <mergeCell ref="B12:G12"/>
    <mergeCell ref="B24:G24"/>
    <mergeCell ref="B6:G6"/>
    <mergeCell ref="B7:G7"/>
    <mergeCell ref="B8:G8"/>
  </mergeCells>
  <phoneticPr fontId="8" type="noConversion"/>
  <pageMargins left="0.75" right="0.75" top="1" bottom="1" header="0.5" footer="0.5"/>
  <pageSetup scale="56" orientation="portrait" horizontalDpi="4294967292" verticalDpi="4294967292"/>
  <headerFooter>
    <oddHeader>&amp;R&amp;"Calibri,Regular"&amp;K000000Exhibit____x000D_Schedule (DJL-5)_x000D_Page 1 of 1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(DJL-2)</vt:lpstr>
      <vt:lpstr>(DJL-3)</vt:lpstr>
      <vt:lpstr>(DJL-4)</vt:lpstr>
      <vt:lpstr>sheet</vt:lpstr>
      <vt:lpstr>Sheet5</vt:lpstr>
      <vt:lpstr>(DJL-5)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cp:lastPrinted>2016-07-06T02:15:31Z</cp:lastPrinted>
  <dcterms:created xsi:type="dcterms:W3CDTF">2016-03-30T21:03:25Z</dcterms:created>
  <dcterms:modified xsi:type="dcterms:W3CDTF">2016-07-07T01:14:14Z</dcterms:modified>
</cp:coreProperties>
</file>