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1.xml" ContentType="application/vnd.openxmlformats-officedocument.spreadsheetml.chart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588" yWindow="-12" windowWidth="9636" windowHeight="11016" tabRatio="1000"/>
  </bookViews>
  <sheets>
    <sheet name="Documentation" sheetId="13" r:id="rId1"/>
    <sheet name="Model Comparison" sheetId="9" r:id="rId2"/>
    <sheet name="GS-1 Use MStat" sheetId="1" r:id="rId3"/>
    <sheet name="Med Sales MStat" sheetId="2" r:id="rId4"/>
    <sheet name="Large Sales MStat" sheetId="3" r:id="rId5"/>
    <sheet name="2014 Ind Sales Var" sheetId="12" r:id="rId6"/>
    <sheet name="Total Monthly SALES" sheetId="6" r:id="rId7"/>
    <sheet name="Total Annual IND Sales" sheetId="7" r:id="rId8"/>
    <sheet name="Total Annual Sales Chart1" sheetId="10" r:id="rId9"/>
    <sheet name="Sheet1" sheetId="14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6" hidden="1">'Total Monthly SALES'!$A$5:$I$378</definedName>
    <definedName name="DRI_Mnemonics" localSheetId="7">#REF!</definedName>
    <definedName name="DRI_Mnemonics">#REF!</definedName>
    <definedName name="Pal_Workbook_GUID" hidden="1">"8JHMH9DXSMHNF44G668W66ZD"</definedName>
    <definedName name="_xlnm.Print_Area" localSheetId="2">'GS-1 Use MStat'!$A$4:$K$39</definedName>
    <definedName name="_xlnm.Print_Area" localSheetId="4">'Large Sales MStat'!$A$4:$K$39</definedName>
    <definedName name="_xlnm.Print_Area" localSheetId="3">'Med Sales MStat'!$A$4:$K$40</definedName>
    <definedName name="_xlnm.Print_Area" localSheetId="1">'Model Comparison'!$A$4:$D$52</definedName>
    <definedName name="_xlnm.Print_Area" localSheetId="7">'Total Annual IND Sales'!$A$4:$I$77</definedName>
    <definedName name="_xlnm.Print_Area">#REF!</definedName>
    <definedName name="_xlnm.Print_Titles" localSheetId="6">'Total Monthly SALES'!$A:$B,'Total Monthly SALES'!$4:$5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SAPBEXhrIndnt" hidden="1">1</definedName>
    <definedName name="SAPBEXrevision" hidden="1">1</definedName>
    <definedName name="SAPBEXsysID" hidden="1">"GP1"</definedName>
    <definedName name="SAPBEXwbID" hidden="1">"3VOBL88ZUH0TJHQP6RXNFLORZ"</definedName>
  </definedNames>
  <calcPr calcId="145621"/>
</workbook>
</file>

<file path=xl/calcChain.xml><?xml version="1.0" encoding="utf-8"?>
<calcChain xmlns="http://schemas.openxmlformats.org/spreadsheetml/2006/main">
  <c r="B31" i="12" l="1"/>
  <c r="M19" i="7" l="1"/>
  <c r="M21" i="7"/>
  <c r="M20" i="7"/>
  <c r="R377" i="6" l="1"/>
  <c r="R376" i="6"/>
  <c r="R375" i="6"/>
  <c r="R374" i="6"/>
  <c r="R373" i="6"/>
  <c r="R372" i="6"/>
  <c r="R371" i="6"/>
  <c r="R370" i="6"/>
  <c r="R369" i="6"/>
  <c r="R368" i="6"/>
  <c r="R367" i="6"/>
  <c r="R366" i="6"/>
  <c r="R365" i="6"/>
  <c r="R364" i="6"/>
  <c r="R363" i="6"/>
  <c r="R362" i="6"/>
  <c r="R361" i="6"/>
  <c r="R360" i="6"/>
  <c r="R359" i="6"/>
  <c r="R358" i="6"/>
  <c r="R357" i="6"/>
  <c r="R356" i="6"/>
  <c r="R355" i="6"/>
  <c r="R354" i="6"/>
  <c r="R353" i="6"/>
  <c r="R352" i="6"/>
  <c r="R351" i="6"/>
  <c r="R350" i="6"/>
  <c r="R349" i="6"/>
  <c r="R348" i="6"/>
  <c r="R347" i="6"/>
  <c r="R346" i="6"/>
  <c r="R345" i="6"/>
  <c r="R344" i="6"/>
  <c r="R343" i="6"/>
  <c r="R342" i="6"/>
  <c r="R341" i="6"/>
  <c r="R340" i="6"/>
  <c r="R339" i="6"/>
  <c r="R338" i="6"/>
  <c r="R337" i="6"/>
  <c r="R336" i="6"/>
  <c r="R335" i="6"/>
  <c r="R334" i="6"/>
  <c r="R333" i="6"/>
  <c r="R332" i="6"/>
  <c r="R331" i="6"/>
  <c r="R330" i="6"/>
  <c r="R329" i="6"/>
  <c r="R328" i="6"/>
  <c r="R327" i="6"/>
  <c r="R326" i="6"/>
  <c r="R325" i="6"/>
  <c r="R324" i="6"/>
  <c r="R323" i="6"/>
  <c r="R322" i="6"/>
  <c r="R321" i="6"/>
  <c r="R320" i="6"/>
  <c r="R319" i="6"/>
  <c r="R318" i="6"/>
  <c r="R317" i="6"/>
  <c r="R316" i="6"/>
  <c r="R315" i="6"/>
  <c r="R314" i="6"/>
  <c r="R313" i="6"/>
  <c r="R312" i="6"/>
  <c r="R311" i="6"/>
  <c r="R310" i="6"/>
  <c r="R309" i="6"/>
  <c r="R308" i="6"/>
  <c r="R307" i="6"/>
  <c r="R306" i="6"/>
  <c r="R305" i="6"/>
  <c r="R304" i="6"/>
  <c r="R303" i="6"/>
  <c r="R302" i="6"/>
  <c r="R301" i="6"/>
  <c r="R300" i="6"/>
  <c r="R299" i="6"/>
  <c r="R298" i="6"/>
  <c r="R297" i="6"/>
  <c r="R296" i="6"/>
  <c r="R295" i="6"/>
  <c r="R294" i="6"/>
  <c r="R293" i="6"/>
  <c r="R292" i="6"/>
  <c r="R291" i="6"/>
  <c r="R290" i="6"/>
  <c r="R289" i="6"/>
  <c r="R288" i="6"/>
  <c r="R287" i="6"/>
  <c r="R286" i="6"/>
  <c r="R285" i="6"/>
  <c r="R284" i="6"/>
  <c r="R283" i="6"/>
  <c r="R282" i="6"/>
  <c r="R281" i="6"/>
  <c r="R280" i="6"/>
  <c r="R279" i="6"/>
  <c r="R278" i="6"/>
  <c r="R277" i="6"/>
  <c r="R276" i="6"/>
  <c r="R275" i="6"/>
  <c r="R274" i="6"/>
  <c r="R273" i="6"/>
  <c r="R272" i="6"/>
  <c r="R271" i="6"/>
  <c r="R270" i="6"/>
  <c r="R269" i="6"/>
  <c r="R268" i="6"/>
  <c r="R267" i="6"/>
  <c r="R266" i="6"/>
  <c r="R265" i="6"/>
  <c r="R264" i="6"/>
  <c r="R263" i="6"/>
  <c r="R262" i="6"/>
  <c r="R261" i="6"/>
  <c r="R260" i="6"/>
  <c r="R259" i="6"/>
  <c r="R258" i="6"/>
  <c r="M377" i="6"/>
  <c r="M376" i="6"/>
  <c r="M375" i="6"/>
  <c r="M374" i="6"/>
  <c r="M373" i="6"/>
  <c r="M372" i="6"/>
  <c r="M371" i="6"/>
  <c r="M370" i="6"/>
  <c r="M369" i="6"/>
  <c r="M368" i="6"/>
  <c r="M367" i="6"/>
  <c r="M366" i="6"/>
  <c r="M365" i="6"/>
  <c r="M364" i="6"/>
  <c r="M363" i="6"/>
  <c r="M362" i="6"/>
  <c r="M361" i="6"/>
  <c r="M360" i="6"/>
  <c r="M359" i="6"/>
  <c r="M358" i="6"/>
  <c r="M357" i="6"/>
  <c r="M356" i="6"/>
  <c r="M355" i="6"/>
  <c r="M354" i="6"/>
  <c r="M353" i="6"/>
  <c r="M352" i="6"/>
  <c r="M351" i="6"/>
  <c r="M350" i="6"/>
  <c r="M349" i="6"/>
  <c r="M348" i="6"/>
  <c r="M347" i="6"/>
  <c r="M346" i="6"/>
  <c r="M345" i="6"/>
  <c r="M344" i="6"/>
  <c r="M343" i="6"/>
  <c r="M342" i="6"/>
  <c r="M341" i="6"/>
  <c r="M340" i="6"/>
  <c r="M339" i="6"/>
  <c r="M338" i="6"/>
  <c r="M337" i="6"/>
  <c r="M336" i="6"/>
  <c r="M335" i="6"/>
  <c r="M334" i="6"/>
  <c r="M333" i="6"/>
  <c r="M332" i="6"/>
  <c r="M331" i="6"/>
  <c r="M330" i="6"/>
  <c r="M329" i="6"/>
  <c r="M328" i="6"/>
  <c r="M327" i="6"/>
  <c r="M326" i="6"/>
  <c r="M325" i="6"/>
  <c r="M324" i="6"/>
  <c r="M323" i="6"/>
  <c r="M322" i="6"/>
  <c r="M321" i="6"/>
  <c r="M320" i="6"/>
  <c r="M319" i="6"/>
  <c r="M318" i="6"/>
  <c r="M317" i="6"/>
  <c r="M316" i="6"/>
  <c r="M315" i="6"/>
  <c r="M314" i="6"/>
  <c r="M313" i="6"/>
  <c r="M312" i="6"/>
  <c r="M311" i="6"/>
  <c r="M310" i="6"/>
  <c r="M309" i="6"/>
  <c r="M308" i="6"/>
  <c r="M307" i="6"/>
  <c r="M306" i="6"/>
  <c r="M305" i="6"/>
  <c r="M304" i="6"/>
  <c r="M303" i="6"/>
  <c r="M302" i="6"/>
  <c r="M301" i="6"/>
  <c r="M300" i="6"/>
  <c r="M299" i="6"/>
  <c r="M298" i="6"/>
  <c r="M297" i="6"/>
  <c r="M296" i="6"/>
  <c r="M295" i="6"/>
  <c r="M294" i="6"/>
  <c r="M293" i="6"/>
  <c r="M292" i="6"/>
  <c r="M291" i="6"/>
  <c r="M290" i="6"/>
  <c r="M289" i="6"/>
  <c r="M288" i="6"/>
  <c r="M287" i="6"/>
  <c r="M286" i="6"/>
  <c r="M285" i="6"/>
  <c r="M284" i="6"/>
  <c r="M283" i="6"/>
  <c r="M282" i="6"/>
  <c r="M281" i="6"/>
  <c r="M280" i="6"/>
  <c r="M279" i="6"/>
  <c r="M278" i="6"/>
  <c r="M277" i="6"/>
  <c r="M276" i="6"/>
  <c r="M275" i="6"/>
  <c r="M274" i="6"/>
  <c r="M273" i="6"/>
  <c r="M272" i="6"/>
  <c r="M271" i="6"/>
  <c r="M270" i="6"/>
  <c r="M269" i="6"/>
  <c r="M268" i="6"/>
  <c r="M267" i="6"/>
  <c r="M266" i="6"/>
  <c r="M265" i="6"/>
  <c r="M264" i="6"/>
  <c r="M263" i="6"/>
  <c r="M262" i="6"/>
  <c r="M261" i="6"/>
  <c r="M260" i="6"/>
  <c r="M259" i="6"/>
  <c r="M258" i="6"/>
  <c r="G377" i="6"/>
  <c r="G270" i="6"/>
  <c r="G271" i="6"/>
  <c r="G272" i="6"/>
  <c r="G273" i="6"/>
  <c r="G274" i="6"/>
  <c r="G275" i="6"/>
  <c r="G276" i="6"/>
  <c r="G277" i="6"/>
  <c r="G278" i="6"/>
  <c r="G279" i="6"/>
  <c r="G280" i="6"/>
  <c r="G281" i="6"/>
  <c r="G282" i="6"/>
  <c r="G283" i="6"/>
  <c r="G284" i="6"/>
  <c r="G285" i="6"/>
  <c r="G286" i="6"/>
  <c r="G287" i="6"/>
  <c r="G288" i="6"/>
  <c r="G289" i="6"/>
  <c r="G290" i="6"/>
  <c r="G291" i="6"/>
  <c r="G292" i="6"/>
  <c r="G293" i="6"/>
  <c r="G294" i="6"/>
  <c r="G295" i="6"/>
  <c r="G296" i="6"/>
  <c r="G297" i="6"/>
  <c r="G298" i="6"/>
  <c r="G299" i="6"/>
  <c r="G300" i="6"/>
  <c r="G301" i="6"/>
  <c r="G302" i="6"/>
  <c r="G303" i="6"/>
  <c r="G304" i="6"/>
  <c r="G305" i="6"/>
  <c r="G306" i="6"/>
  <c r="G307" i="6"/>
  <c r="G308" i="6"/>
  <c r="G309" i="6"/>
  <c r="G310" i="6"/>
  <c r="G311" i="6"/>
  <c r="G312" i="6"/>
  <c r="G313" i="6"/>
  <c r="G314" i="6"/>
  <c r="G315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54" i="6"/>
  <c r="G355" i="6"/>
  <c r="G356" i="6"/>
  <c r="G357" i="6"/>
  <c r="G358" i="6"/>
  <c r="G359" i="6"/>
  <c r="G360" i="6"/>
  <c r="G361" i="6"/>
  <c r="G362" i="6"/>
  <c r="G363" i="6"/>
  <c r="G364" i="6"/>
  <c r="G365" i="6"/>
  <c r="G366" i="6"/>
  <c r="G367" i="6"/>
  <c r="G368" i="6"/>
  <c r="G369" i="6"/>
  <c r="G370" i="6"/>
  <c r="G371" i="6"/>
  <c r="G372" i="6"/>
  <c r="G373" i="6"/>
  <c r="G374" i="6"/>
  <c r="G375" i="6"/>
  <c r="G376" i="6"/>
  <c r="G258" i="6"/>
  <c r="G259" i="6"/>
  <c r="G260" i="6"/>
  <c r="G261" i="6"/>
  <c r="G262" i="6"/>
  <c r="G263" i="6"/>
  <c r="G264" i="6"/>
  <c r="G265" i="6"/>
  <c r="G266" i="6"/>
  <c r="G267" i="6"/>
  <c r="G268" i="6"/>
  <c r="G269" i="6"/>
  <c r="N269" i="6" l="1"/>
  <c r="N281" i="6"/>
  <c r="N293" i="6"/>
  <c r="N305" i="6"/>
  <c r="N317" i="6"/>
  <c r="N318" i="6" s="1"/>
  <c r="N329" i="6"/>
  <c r="N341" i="6"/>
  <c r="N353" i="6"/>
  <c r="N365" i="6"/>
  <c r="N377" i="6"/>
  <c r="C8" i="13"/>
  <c r="N342" i="6" l="1"/>
  <c r="N306" i="6"/>
  <c r="N330" i="6"/>
  <c r="N378" i="6"/>
  <c r="N282" i="6"/>
  <c r="N366" i="6"/>
  <c r="N294" i="6"/>
  <c r="N354" i="6"/>
  <c r="AA70" i="6"/>
  <c r="F7" i="6" l="1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F192" i="6"/>
  <c r="F193" i="6"/>
  <c r="F194" i="6"/>
  <c r="F195" i="6"/>
  <c r="F196" i="6"/>
  <c r="F197" i="6"/>
  <c r="F198" i="6"/>
  <c r="F199" i="6"/>
  <c r="F200" i="6"/>
  <c r="F201" i="6"/>
  <c r="F202" i="6"/>
  <c r="F203" i="6"/>
  <c r="F204" i="6"/>
  <c r="F205" i="6"/>
  <c r="F206" i="6"/>
  <c r="F207" i="6"/>
  <c r="F208" i="6"/>
  <c r="F209" i="6"/>
  <c r="F210" i="6"/>
  <c r="F211" i="6"/>
  <c r="F212" i="6"/>
  <c r="F213" i="6"/>
  <c r="F214" i="6"/>
  <c r="F215" i="6"/>
  <c r="F216" i="6"/>
  <c r="F217" i="6"/>
  <c r="F218" i="6"/>
  <c r="F219" i="6"/>
  <c r="F220" i="6"/>
  <c r="F221" i="6"/>
  <c r="F222" i="6"/>
  <c r="F223" i="6"/>
  <c r="F224" i="6"/>
  <c r="F225" i="6"/>
  <c r="F226" i="6"/>
  <c r="F227" i="6"/>
  <c r="F228" i="6"/>
  <c r="F229" i="6"/>
  <c r="F230" i="6"/>
  <c r="F231" i="6"/>
  <c r="F232" i="6"/>
  <c r="F233" i="6"/>
  <c r="F234" i="6"/>
  <c r="F235" i="6"/>
  <c r="F236" i="6"/>
  <c r="F237" i="6"/>
  <c r="F238" i="6"/>
  <c r="F239" i="6"/>
  <c r="F240" i="6"/>
  <c r="F241" i="6"/>
  <c r="F242" i="6"/>
  <c r="F243" i="6"/>
  <c r="F244" i="6"/>
  <c r="F245" i="6"/>
  <c r="F246" i="6"/>
  <c r="F247" i="6"/>
  <c r="F248" i="6"/>
  <c r="F249" i="6"/>
  <c r="F250" i="6"/>
  <c r="F251" i="6"/>
  <c r="F252" i="6"/>
  <c r="F253" i="6"/>
  <c r="F254" i="6"/>
  <c r="F255" i="6"/>
  <c r="F256" i="6"/>
  <c r="F257" i="6"/>
  <c r="F258" i="6"/>
  <c r="H258" i="6" s="1"/>
  <c r="F259" i="6"/>
  <c r="H259" i="6" s="1"/>
  <c r="W259" i="6" s="1"/>
  <c r="F260" i="6"/>
  <c r="H260" i="6" s="1"/>
  <c r="W260" i="6" s="1"/>
  <c r="F261" i="6"/>
  <c r="H261" i="6" s="1"/>
  <c r="W261" i="6" s="1"/>
  <c r="F262" i="6"/>
  <c r="H262" i="6" s="1"/>
  <c r="W262" i="6" s="1"/>
  <c r="F263" i="6"/>
  <c r="H263" i="6" s="1"/>
  <c r="W263" i="6" s="1"/>
  <c r="F264" i="6"/>
  <c r="H264" i="6" s="1"/>
  <c r="W264" i="6" s="1"/>
  <c r="F265" i="6"/>
  <c r="H265" i="6" s="1"/>
  <c r="W265" i="6" s="1"/>
  <c r="F266" i="6"/>
  <c r="H266" i="6" s="1"/>
  <c r="W266" i="6" s="1"/>
  <c r="F267" i="6"/>
  <c r="H267" i="6" s="1"/>
  <c r="W267" i="6" s="1"/>
  <c r="F268" i="6"/>
  <c r="H268" i="6" s="1"/>
  <c r="W268" i="6" s="1"/>
  <c r="F269" i="6"/>
  <c r="H269" i="6" s="1"/>
  <c r="W269" i="6" s="1"/>
  <c r="F270" i="6"/>
  <c r="H270" i="6" s="1"/>
  <c r="F271" i="6"/>
  <c r="H271" i="6" s="1"/>
  <c r="W271" i="6" s="1"/>
  <c r="F272" i="6"/>
  <c r="H272" i="6" s="1"/>
  <c r="W272" i="6" s="1"/>
  <c r="F273" i="6"/>
  <c r="H273" i="6" s="1"/>
  <c r="W273" i="6" s="1"/>
  <c r="F274" i="6"/>
  <c r="H274" i="6" s="1"/>
  <c r="W274" i="6" s="1"/>
  <c r="F275" i="6"/>
  <c r="H275" i="6" s="1"/>
  <c r="W275" i="6" s="1"/>
  <c r="F276" i="6"/>
  <c r="H276" i="6" s="1"/>
  <c r="W276" i="6" s="1"/>
  <c r="F277" i="6"/>
  <c r="H277" i="6" s="1"/>
  <c r="W277" i="6" s="1"/>
  <c r="F278" i="6"/>
  <c r="H278" i="6" s="1"/>
  <c r="W278" i="6" s="1"/>
  <c r="F279" i="6"/>
  <c r="H279" i="6" s="1"/>
  <c r="W279" i="6" s="1"/>
  <c r="F280" i="6"/>
  <c r="H280" i="6" s="1"/>
  <c r="W280" i="6" s="1"/>
  <c r="F281" i="6"/>
  <c r="H281" i="6" s="1"/>
  <c r="W281" i="6" s="1"/>
  <c r="F282" i="6"/>
  <c r="H282" i="6" s="1"/>
  <c r="F283" i="6"/>
  <c r="H283" i="6" s="1"/>
  <c r="W283" i="6" s="1"/>
  <c r="F284" i="6"/>
  <c r="H284" i="6" s="1"/>
  <c r="W284" i="6" s="1"/>
  <c r="F285" i="6"/>
  <c r="H285" i="6" s="1"/>
  <c r="W285" i="6" s="1"/>
  <c r="F286" i="6"/>
  <c r="H286" i="6" s="1"/>
  <c r="W286" i="6" s="1"/>
  <c r="F287" i="6"/>
  <c r="H287" i="6" s="1"/>
  <c r="W287" i="6" s="1"/>
  <c r="F288" i="6"/>
  <c r="H288" i="6" s="1"/>
  <c r="W288" i="6" s="1"/>
  <c r="F289" i="6"/>
  <c r="H289" i="6" s="1"/>
  <c r="W289" i="6" s="1"/>
  <c r="F290" i="6"/>
  <c r="H290" i="6" s="1"/>
  <c r="W290" i="6" s="1"/>
  <c r="F291" i="6"/>
  <c r="H291" i="6" s="1"/>
  <c r="W291" i="6" s="1"/>
  <c r="F292" i="6"/>
  <c r="H292" i="6" s="1"/>
  <c r="W292" i="6" s="1"/>
  <c r="F293" i="6"/>
  <c r="H293" i="6" s="1"/>
  <c r="W293" i="6" s="1"/>
  <c r="F294" i="6"/>
  <c r="H294" i="6" s="1"/>
  <c r="F295" i="6"/>
  <c r="H295" i="6" s="1"/>
  <c r="W295" i="6" s="1"/>
  <c r="F296" i="6"/>
  <c r="H296" i="6" s="1"/>
  <c r="W296" i="6" s="1"/>
  <c r="F297" i="6"/>
  <c r="H297" i="6" s="1"/>
  <c r="W297" i="6" s="1"/>
  <c r="F298" i="6"/>
  <c r="H298" i="6" s="1"/>
  <c r="W298" i="6" s="1"/>
  <c r="F299" i="6"/>
  <c r="H299" i="6" s="1"/>
  <c r="W299" i="6" s="1"/>
  <c r="F300" i="6"/>
  <c r="H300" i="6" s="1"/>
  <c r="W300" i="6" s="1"/>
  <c r="F301" i="6"/>
  <c r="H301" i="6" s="1"/>
  <c r="W301" i="6" s="1"/>
  <c r="F302" i="6"/>
  <c r="H302" i="6" s="1"/>
  <c r="W302" i="6" s="1"/>
  <c r="F303" i="6"/>
  <c r="H303" i="6" s="1"/>
  <c r="W303" i="6" s="1"/>
  <c r="F304" i="6"/>
  <c r="H304" i="6" s="1"/>
  <c r="W304" i="6" s="1"/>
  <c r="F305" i="6"/>
  <c r="H305" i="6" s="1"/>
  <c r="W305" i="6" s="1"/>
  <c r="F306" i="6"/>
  <c r="H306" i="6" s="1"/>
  <c r="F307" i="6"/>
  <c r="H307" i="6" s="1"/>
  <c r="W307" i="6" s="1"/>
  <c r="F308" i="6"/>
  <c r="H308" i="6" s="1"/>
  <c r="W308" i="6" s="1"/>
  <c r="F309" i="6"/>
  <c r="H309" i="6" s="1"/>
  <c r="W309" i="6" s="1"/>
  <c r="F310" i="6"/>
  <c r="H310" i="6" s="1"/>
  <c r="W310" i="6" s="1"/>
  <c r="F311" i="6"/>
  <c r="H311" i="6" s="1"/>
  <c r="W311" i="6" s="1"/>
  <c r="F312" i="6"/>
  <c r="H312" i="6" s="1"/>
  <c r="W312" i="6" s="1"/>
  <c r="F313" i="6"/>
  <c r="H313" i="6" s="1"/>
  <c r="W313" i="6" s="1"/>
  <c r="F314" i="6"/>
  <c r="H314" i="6" s="1"/>
  <c r="W314" i="6" s="1"/>
  <c r="F315" i="6"/>
  <c r="H315" i="6" s="1"/>
  <c r="W315" i="6" s="1"/>
  <c r="F316" i="6"/>
  <c r="H316" i="6" s="1"/>
  <c r="W316" i="6" s="1"/>
  <c r="F317" i="6"/>
  <c r="H317" i="6" s="1"/>
  <c r="W317" i="6" s="1"/>
  <c r="F318" i="6"/>
  <c r="H318" i="6" s="1"/>
  <c r="F319" i="6"/>
  <c r="H319" i="6" s="1"/>
  <c r="W319" i="6" s="1"/>
  <c r="F320" i="6"/>
  <c r="H320" i="6" s="1"/>
  <c r="W320" i="6" s="1"/>
  <c r="F321" i="6"/>
  <c r="H321" i="6" s="1"/>
  <c r="W321" i="6" s="1"/>
  <c r="F322" i="6"/>
  <c r="H322" i="6" s="1"/>
  <c r="W322" i="6" s="1"/>
  <c r="F323" i="6"/>
  <c r="H323" i="6" s="1"/>
  <c r="W323" i="6" s="1"/>
  <c r="F324" i="6"/>
  <c r="H324" i="6" s="1"/>
  <c r="W324" i="6" s="1"/>
  <c r="F325" i="6"/>
  <c r="H325" i="6" s="1"/>
  <c r="W325" i="6" s="1"/>
  <c r="F326" i="6"/>
  <c r="H326" i="6" s="1"/>
  <c r="W326" i="6" s="1"/>
  <c r="F327" i="6"/>
  <c r="H327" i="6" s="1"/>
  <c r="W327" i="6" s="1"/>
  <c r="F328" i="6"/>
  <c r="H328" i="6" s="1"/>
  <c r="W328" i="6" s="1"/>
  <c r="F329" i="6"/>
  <c r="H329" i="6" s="1"/>
  <c r="W329" i="6" s="1"/>
  <c r="F330" i="6"/>
  <c r="H330" i="6" s="1"/>
  <c r="F331" i="6"/>
  <c r="H331" i="6" s="1"/>
  <c r="W331" i="6" s="1"/>
  <c r="F332" i="6"/>
  <c r="H332" i="6" s="1"/>
  <c r="W332" i="6" s="1"/>
  <c r="F333" i="6"/>
  <c r="H333" i="6" s="1"/>
  <c r="W333" i="6" s="1"/>
  <c r="F334" i="6"/>
  <c r="H334" i="6" s="1"/>
  <c r="W334" i="6" s="1"/>
  <c r="F335" i="6"/>
  <c r="H335" i="6" s="1"/>
  <c r="W335" i="6" s="1"/>
  <c r="F336" i="6"/>
  <c r="H336" i="6" s="1"/>
  <c r="W336" i="6" s="1"/>
  <c r="F337" i="6"/>
  <c r="H337" i="6" s="1"/>
  <c r="W337" i="6" s="1"/>
  <c r="F338" i="6"/>
  <c r="H338" i="6" s="1"/>
  <c r="W338" i="6" s="1"/>
  <c r="F339" i="6"/>
  <c r="H339" i="6" s="1"/>
  <c r="W339" i="6" s="1"/>
  <c r="F340" i="6"/>
  <c r="H340" i="6" s="1"/>
  <c r="W340" i="6" s="1"/>
  <c r="F341" i="6"/>
  <c r="H341" i="6" s="1"/>
  <c r="W341" i="6" s="1"/>
  <c r="F342" i="6"/>
  <c r="H342" i="6" s="1"/>
  <c r="F343" i="6"/>
  <c r="H343" i="6" s="1"/>
  <c r="W343" i="6" s="1"/>
  <c r="F344" i="6"/>
  <c r="H344" i="6" s="1"/>
  <c r="W344" i="6" s="1"/>
  <c r="F345" i="6"/>
  <c r="H345" i="6" s="1"/>
  <c r="W345" i="6" s="1"/>
  <c r="F346" i="6"/>
  <c r="H346" i="6" s="1"/>
  <c r="W346" i="6" s="1"/>
  <c r="F347" i="6"/>
  <c r="H347" i="6" s="1"/>
  <c r="W347" i="6" s="1"/>
  <c r="F348" i="6"/>
  <c r="H348" i="6" s="1"/>
  <c r="W348" i="6" s="1"/>
  <c r="F349" i="6"/>
  <c r="H349" i="6" s="1"/>
  <c r="W349" i="6" s="1"/>
  <c r="F350" i="6"/>
  <c r="H350" i="6" s="1"/>
  <c r="W350" i="6" s="1"/>
  <c r="F351" i="6"/>
  <c r="H351" i="6" s="1"/>
  <c r="W351" i="6" s="1"/>
  <c r="F352" i="6"/>
  <c r="H352" i="6" s="1"/>
  <c r="W352" i="6" s="1"/>
  <c r="F353" i="6"/>
  <c r="H353" i="6" s="1"/>
  <c r="W353" i="6" s="1"/>
  <c r="F354" i="6"/>
  <c r="H354" i="6" s="1"/>
  <c r="F355" i="6"/>
  <c r="H355" i="6" s="1"/>
  <c r="W355" i="6" s="1"/>
  <c r="F356" i="6"/>
  <c r="H356" i="6" s="1"/>
  <c r="W356" i="6" s="1"/>
  <c r="F357" i="6"/>
  <c r="H357" i="6" s="1"/>
  <c r="W357" i="6" s="1"/>
  <c r="F358" i="6"/>
  <c r="H358" i="6" s="1"/>
  <c r="W358" i="6" s="1"/>
  <c r="F359" i="6"/>
  <c r="H359" i="6" s="1"/>
  <c r="W359" i="6" s="1"/>
  <c r="F360" i="6"/>
  <c r="H360" i="6" s="1"/>
  <c r="W360" i="6" s="1"/>
  <c r="F361" i="6"/>
  <c r="H361" i="6" s="1"/>
  <c r="W361" i="6" s="1"/>
  <c r="F362" i="6"/>
  <c r="H362" i="6" s="1"/>
  <c r="W362" i="6" s="1"/>
  <c r="F363" i="6"/>
  <c r="H363" i="6" s="1"/>
  <c r="W363" i="6" s="1"/>
  <c r="F364" i="6"/>
  <c r="H364" i="6" s="1"/>
  <c r="W364" i="6" s="1"/>
  <c r="F365" i="6"/>
  <c r="H365" i="6" s="1"/>
  <c r="W365" i="6" s="1"/>
  <c r="F366" i="6"/>
  <c r="H366" i="6" s="1"/>
  <c r="F367" i="6"/>
  <c r="H367" i="6" s="1"/>
  <c r="W367" i="6" s="1"/>
  <c r="F368" i="6"/>
  <c r="H368" i="6" s="1"/>
  <c r="W368" i="6" s="1"/>
  <c r="F369" i="6"/>
  <c r="H369" i="6" s="1"/>
  <c r="W369" i="6" s="1"/>
  <c r="F370" i="6"/>
  <c r="H370" i="6" s="1"/>
  <c r="W370" i="6" s="1"/>
  <c r="F371" i="6"/>
  <c r="H371" i="6" s="1"/>
  <c r="W371" i="6" s="1"/>
  <c r="F372" i="6"/>
  <c r="H372" i="6" s="1"/>
  <c r="W372" i="6" s="1"/>
  <c r="F373" i="6"/>
  <c r="H373" i="6" s="1"/>
  <c r="W373" i="6" s="1"/>
  <c r="F374" i="6"/>
  <c r="H374" i="6" s="1"/>
  <c r="W374" i="6" s="1"/>
  <c r="F375" i="6"/>
  <c r="H375" i="6" s="1"/>
  <c r="W375" i="6" s="1"/>
  <c r="F376" i="6"/>
  <c r="H376" i="6" s="1"/>
  <c r="W376" i="6" s="1"/>
  <c r="F377" i="6"/>
  <c r="H377" i="6" s="1"/>
  <c r="W377" i="6" s="1"/>
  <c r="F6" i="6"/>
  <c r="C59" i="6"/>
  <c r="C58" i="6"/>
  <c r="C57" i="6"/>
  <c r="C56" i="6"/>
  <c r="C55" i="6"/>
  <c r="C54" i="6"/>
  <c r="C53" i="6"/>
  <c r="C52" i="6"/>
  <c r="C51" i="6"/>
  <c r="C50" i="6"/>
  <c r="C49" i="6"/>
  <c r="C48" i="6"/>
  <c r="C47" i="6"/>
  <c r="C46" i="6"/>
  <c r="C45" i="6"/>
  <c r="C44" i="6"/>
  <c r="C43" i="6"/>
  <c r="C42" i="6"/>
  <c r="C41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I377" i="6" l="1"/>
  <c r="W366" i="6"/>
  <c r="X377" i="6" s="1"/>
  <c r="I365" i="6"/>
  <c r="W354" i="6"/>
  <c r="X365" i="6" s="1"/>
  <c r="I353" i="6"/>
  <c r="W342" i="6"/>
  <c r="X353" i="6" s="1"/>
  <c r="I341" i="6"/>
  <c r="W330" i="6"/>
  <c r="X341" i="6" s="1"/>
  <c r="I329" i="6"/>
  <c r="W318" i="6"/>
  <c r="X329" i="6" s="1"/>
  <c r="I317" i="6"/>
  <c r="W306" i="6"/>
  <c r="X317" i="6" s="1"/>
  <c r="I305" i="6"/>
  <c r="W294" i="6"/>
  <c r="X305" i="6" s="1"/>
  <c r="I293" i="6"/>
  <c r="W282" i="6"/>
  <c r="X293" i="6" s="1"/>
  <c r="I281" i="6"/>
  <c r="W270" i="6"/>
  <c r="X281" i="6" s="1"/>
  <c r="I269" i="6"/>
  <c r="W258" i="6"/>
  <c r="X269" i="6" s="1"/>
  <c r="B49" i="9"/>
  <c r="B48" i="9"/>
  <c r="B47" i="9"/>
  <c r="I294" i="6" l="1"/>
  <c r="I318" i="6"/>
  <c r="I342" i="6"/>
  <c r="I366" i="6"/>
  <c r="X294" i="6"/>
  <c r="X318" i="6"/>
  <c r="X342" i="6"/>
  <c r="X366" i="6"/>
  <c r="X282" i="6"/>
  <c r="X306" i="6"/>
  <c r="X330" i="6"/>
  <c r="X354" i="6"/>
  <c r="X378" i="6"/>
  <c r="I282" i="6"/>
  <c r="I306" i="6"/>
  <c r="I330" i="6"/>
  <c r="I354" i="6"/>
  <c r="I378" i="6"/>
  <c r="C31" i="13"/>
  <c r="C19" i="13"/>
  <c r="L30" i="12" l="1"/>
  <c r="G30" i="12"/>
  <c r="B30" i="12"/>
  <c r="L12" i="12"/>
  <c r="M7" i="6" l="1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M93" i="6"/>
  <c r="M94" i="6"/>
  <c r="M95" i="6"/>
  <c r="M96" i="6"/>
  <c r="M97" i="6"/>
  <c r="M98" i="6"/>
  <c r="M99" i="6"/>
  <c r="M100" i="6"/>
  <c r="M101" i="6"/>
  <c r="M102" i="6"/>
  <c r="M103" i="6"/>
  <c r="M104" i="6"/>
  <c r="M105" i="6"/>
  <c r="M106" i="6"/>
  <c r="M107" i="6"/>
  <c r="M108" i="6"/>
  <c r="M109" i="6"/>
  <c r="M110" i="6"/>
  <c r="M111" i="6"/>
  <c r="M112" i="6"/>
  <c r="M113" i="6"/>
  <c r="M114" i="6"/>
  <c r="M115" i="6"/>
  <c r="M116" i="6"/>
  <c r="M117" i="6"/>
  <c r="M118" i="6"/>
  <c r="M119" i="6"/>
  <c r="M120" i="6"/>
  <c r="M121" i="6"/>
  <c r="M122" i="6"/>
  <c r="M123" i="6"/>
  <c r="M124" i="6"/>
  <c r="M125" i="6"/>
  <c r="M126" i="6"/>
  <c r="M127" i="6"/>
  <c r="M128" i="6"/>
  <c r="M129" i="6"/>
  <c r="M130" i="6"/>
  <c r="M131" i="6"/>
  <c r="M132" i="6"/>
  <c r="M133" i="6"/>
  <c r="M134" i="6"/>
  <c r="M135" i="6"/>
  <c r="M136" i="6"/>
  <c r="M137" i="6"/>
  <c r="M138" i="6"/>
  <c r="M139" i="6"/>
  <c r="M140" i="6"/>
  <c r="M141" i="6"/>
  <c r="M142" i="6"/>
  <c r="M143" i="6"/>
  <c r="M144" i="6"/>
  <c r="M145" i="6"/>
  <c r="M146" i="6"/>
  <c r="M147" i="6"/>
  <c r="M148" i="6"/>
  <c r="M149" i="6"/>
  <c r="M150" i="6"/>
  <c r="M151" i="6"/>
  <c r="M152" i="6"/>
  <c r="M153" i="6"/>
  <c r="M154" i="6"/>
  <c r="M155" i="6"/>
  <c r="M156" i="6"/>
  <c r="M157" i="6"/>
  <c r="M158" i="6"/>
  <c r="M159" i="6"/>
  <c r="M160" i="6"/>
  <c r="M161" i="6"/>
  <c r="M162" i="6"/>
  <c r="M163" i="6"/>
  <c r="M164" i="6"/>
  <c r="M165" i="6"/>
  <c r="M166" i="6"/>
  <c r="M167" i="6"/>
  <c r="M168" i="6"/>
  <c r="M169" i="6"/>
  <c r="M170" i="6"/>
  <c r="M171" i="6"/>
  <c r="M172" i="6"/>
  <c r="M173" i="6"/>
  <c r="M174" i="6"/>
  <c r="M175" i="6"/>
  <c r="M176" i="6"/>
  <c r="M177" i="6"/>
  <c r="M178" i="6"/>
  <c r="M179" i="6"/>
  <c r="M180" i="6"/>
  <c r="M181" i="6"/>
  <c r="M182" i="6"/>
  <c r="M183" i="6"/>
  <c r="M184" i="6"/>
  <c r="M185" i="6"/>
  <c r="M186" i="6"/>
  <c r="M187" i="6"/>
  <c r="M188" i="6"/>
  <c r="M189" i="6"/>
  <c r="M190" i="6"/>
  <c r="M191" i="6"/>
  <c r="M192" i="6"/>
  <c r="M193" i="6"/>
  <c r="M194" i="6"/>
  <c r="M195" i="6"/>
  <c r="M196" i="6"/>
  <c r="M197" i="6"/>
  <c r="M198" i="6"/>
  <c r="M199" i="6"/>
  <c r="M200" i="6"/>
  <c r="M201" i="6"/>
  <c r="M202" i="6"/>
  <c r="M203" i="6"/>
  <c r="M204" i="6"/>
  <c r="M205" i="6"/>
  <c r="M206" i="6"/>
  <c r="M207" i="6"/>
  <c r="M208" i="6"/>
  <c r="M209" i="6"/>
  <c r="M210" i="6"/>
  <c r="M211" i="6"/>
  <c r="M212" i="6"/>
  <c r="M213" i="6"/>
  <c r="M214" i="6"/>
  <c r="M215" i="6"/>
  <c r="M216" i="6"/>
  <c r="M217" i="6"/>
  <c r="M218" i="6"/>
  <c r="M219" i="6"/>
  <c r="M220" i="6"/>
  <c r="M221" i="6"/>
  <c r="M222" i="6"/>
  <c r="M223" i="6"/>
  <c r="M224" i="6"/>
  <c r="M225" i="6"/>
  <c r="M226" i="6"/>
  <c r="M227" i="6"/>
  <c r="M228" i="6"/>
  <c r="M229" i="6"/>
  <c r="M230" i="6"/>
  <c r="M231" i="6"/>
  <c r="M232" i="6"/>
  <c r="M233" i="6"/>
  <c r="M234" i="6"/>
  <c r="M235" i="6"/>
  <c r="M236" i="6"/>
  <c r="M237" i="6"/>
  <c r="M238" i="6"/>
  <c r="M239" i="6"/>
  <c r="M240" i="6"/>
  <c r="M241" i="6"/>
  <c r="M242" i="6"/>
  <c r="M243" i="6"/>
  <c r="M244" i="6"/>
  <c r="M245" i="6"/>
  <c r="M246" i="6"/>
  <c r="M247" i="6"/>
  <c r="M248" i="6"/>
  <c r="M249" i="6"/>
  <c r="M250" i="6"/>
  <c r="M251" i="6"/>
  <c r="M252" i="6"/>
  <c r="M253" i="6"/>
  <c r="M254" i="6"/>
  <c r="M255" i="6"/>
  <c r="M256" i="6"/>
  <c r="M257" i="6"/>
  <c r="M6" i="6"/>
  <c r="N257" i="6" l="1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G198" i="6"/>
  <c r="G199" i="6"/>
  <c r="G200" i="6"/>
  <c r="G201" i="6"/>
  <c r="G202" i="6"/>
  <c r="G203" i="6"/>
  <c r="G204" i="6"/>
  <c r="G205" i="6"/>
  <c r="G206" i="6"/>
  <c r="G207" i="6"/>
  <c r="G208" i="6"/>
  <c r="G209" i="6"/>
  <c r="G210" i="6"/>
  <c r="G211" i="6"/>
  <c r="G212" i="6"/>
  <c r="G213" i="6"/>
  <c r="G214" i="6"/>
  <c r="G215" i="6"/>
  <c r="G216" i="6"/>
  <c r="G217" i="6"/>
  <c r="G218" i="6"/>
  <c r="G219" i="6"/>
  <c r="G220" i="6"/>
  <c r="G221" i="6"/>
  <c r="G222" i="6"/>
  <c r="G223" i="6"/>
  <c r="G224" i="6"/>
  <c r="G225" i="6"/>
  <c r="G226" i="6"/>
  <c r="G227" i="6"/>
  <c r="G228" i="6"/>
  <c r="G229" i="6"/>
  <c r="G230" i="6"/>
  <c r="G231" i="6"/>
  <c r="G232" i="6"/>
  <c r="G233" i="6"/>
  <c r="G234" i="6"/>
  <c r="G235" i="6"/>
  <c r="G236" i="6"/>
  <c r="G237" i="6"/>
  <c r="G238" i="6"/>
  <c r="G239" i="6"/>
  <c r="G240" i="6"/>
  <c r="G241" i="6"/>
  <c r="G242" i="6"/>
  <c r="G243" i="6"/>
  <c r="G244" i="6"/>
  <c r="G245" i="6"/>
  <c r="G246" i="6"/>
  <c r="G247" i="6"/>
  <c r="G248" i="6"/>
  <c r="G249" i="6"/>
  <c r="G250" i="6"/>
  <c r="G251" i="6"/>
  <c r="G252" i="6"/>
  <c r="G253" i="6"/>
  <c r="G254" i="6"/>
  <c r="G255" i="6"/>
  <c r="G256" i="6"/>
  <c r="G257" i="6"/>
  <c r="G6" i="6"/>
  <c r="N270" i="6" l="1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5" i="6"/>
  <c r="R46" i="6"/>
  <c r="R47" i="6"/>
  <c r="R48" i="6"/>
  <c r="R49" i="6"/>
  <c r="R50" i="6"/>
  <c r="R51" i="6"/>
  <c r="R52" i="6"/>
  <c r="R53" i="6"/>
  <c r="R54" i="6"/>
  <c r="R55" i="6"/>
  <c r="R56" i="6"/>
  <c r="R57" i="6"/>
  <c r="R58" i="6"/>
  <c r="R59" i="6"/>
  <c r="R60" i="6"/>
  <c r="R61" i="6"/>
  <c r="R62" i="6"/>
  <c r="R63" i="6"/>
  <c r="R64" i="6"/>
  <c r="R65" i="6"/>
  <c r="R66" i="6"/>
  <c r="R67" i="6"/>
  <c r="R68" i="6"/>
  <c r="R69" i="6"/>
  <c r="R70" i="6"/>
  <c r="R71" i="6"/>
  <c r="R72" i="6"/>
  <c r="R73" i="6"/>
  <c r="R74" i="6"/>
  <c r="R75" i="6"/>
  <c r="R76" i="6"/>
  <c r="R77" i="6"/>
  <c r="R78" i="6"/>
  <c r="R79" i="6"/>
  <c r="R80" i="6"/>
  <c r="R81" i="6"/>
  <c r="R82" i="6"/>
  <c r="R83" i="6"/>
  <c r="R84" i="6"/>
  <c r="R85" i="6"/>
  <c r="R86" i="6"/>
  <c r="R87" i="6"/>
  <c r="R88" i="6"/>
  <c r="R89" i="6"/>
  <c r="R90" i="6"/>
  <c r="R91" i="6"/>
  <c r="R92" i="6"/>
  <c r="R93" i="6"/>
  <c r="R94" i="6"/>
  <c r="R95" i="6"/>
  <c r="R96" i="6"/>
  <c r="R97" i="6"/>
  <c r="R98" i="6"/>
  <c r="R99" i="6"/>
  <c r="R100" i="6"/>
  <c r="R101" i="6"/>
  <c r="R102" i="6"/>
  <c r="R103" i="6"/>
  <c r="R104" i="6"/>
  <c r="R105" i="6"/>
  <c r="R106" i="6"/>
  <c r="R107" i="6"/>
  <c r="R108" i="6"/>
  <c r="R109" i="6"/>
  <c r="R110" i="6"/>
  <c r="R111" i="6"/>
  <c r="R112" i="6"/>
  <c r="R113" i="6"/>
  <c r="R114" i="6"/>
  <c r="R115" i="6"/>
  <c r="R116" i="6"/>
  <c r="R117" i="6"/>
  <c r="R118" i="6"/>
  <c r="R119" i="6"/>
  <c r="R120" i="6"/>
  <c r="R121" i="6"/>
  <c r="R122" i="6"/>
  <c r="R123" i="6"/>
  <c r="R124" i="6"/>
  <c r="R125" i="6"/>
  <c r="R126" i="6"/>
  <c r="R127" i="6"/>
  <c r="R128" i="6"/>
  <c r="R129" i="6"/>
  <c r="R130" i="6"/>
  <c r="R131" i="6"/>
  <c r="R132" i="6"/>
  <c r="R133" i="6"/>
  <c r="R134" i="6"/>
  <c r="R135" i="6"/>
  <c r="R136" i="6"/>
  <c r="R137" i="6"/>
  <c r="R138" i="6"/>
  <c r="R139" i="6"/>
  <c r="R140" i="6"/>
  <c r="R141" i="6"/>
  <c r="R142" i="6"/>
  <c r="R143" i="6"/>
  <c r="R144" i="6"/>
  <c r="R145" i="6"/>
  <c r="R146" i="6"/>
  <c r="R147" i="6"/>
  <c r="R148" i="6"/>
  <c r="R149" i="6"/>
  <c r="R150" i="6"/>
  <c r="R151" i="6"/>
  <c r="R152" i="6"/>
  <c r="R153" i="6"/>
  <c r="R154" i="6"/>
  <c r="R155" i="6"/>
  <c r="R156" i="6"/>
  <c r="R157" i="6"/>
  <c r="R158" i="6"/>
  <c r="R159" i="6"/>
  <c r="R160" i="6"/>
  <c r="R161" i="6"/>
  <c r="R162" i="6"/>
  <c r="R163" i="6"/>
  <c r="R164" i="6"/>
  <c r="R165" i="6"/>
  <c r="R166" i="6"/>
  <c r="R167" i="6"/>
  <c r="R168" i="6"/>
  <c r="R169" i="6"/>
  <c r="R170" i="6"/>
  <c r="R171" i="6"/>
  <c r="R172" i="6"/>
  <c r="R173" i="6"/>
  <c r="R174" i="6"/>
  <c r="R175" i="6"/>
  <c r="R176" i="6"/>
  <c r="R177" i="6"/>
  <c r="R178" i="6"/>
  <c r="R179" i="6"/>
  <c r="R180" i="6"/>
  <c r="R181" i="6"/>
  <c r="R182" i="6"/>
  <c r="R183" i="6"/>
  <c r="R184" i="6"/>
  <c r="R185" i="6"/>
  <c r="R186" i="6"/>
  <c r="R187" i="6"/>
  <c r="R188" i="6"/>
  <c r="R189" i="6"/>
  <c r="R190" i="6"/>
  <c r="R191" i="6"/>
  <c r="R192" i="6"/>
  <c r="R193" i="6"/>
  <c r="R194" i="6"/>
  <c r="R195" i="6"/>
  <c r="R196" i="6"/>
  <c r="R197" i="6"/>
  <c r="R198" i="6"/>
  <c r="R199" i="6"/>
  <c r="R200" i="6"/>
  <c r="R201" i="6"/>
  <c r="R202" i="6"/>
  <c r="R203" i="6"/>
  <c r="R204" i="6"/>
  <c r="R205" i="6"/>
  <c r="R206" i="6"/>
  <c r="R207" i="6"/>
  <c r="R208" i="6"/>
  <c r="R209" i="6"/>
  <c r="R210" i="6"/>
  <c r="R211" i="6"/>
  <c r="R212" i="6"/>
  <c r="R213" i="6"/>
  <c r="R214" i="6"/>
  <c r="R215" i="6"/>
  <c r="R216" i="6"/>
  <c r="R217" i="6"/>
  <c r="R218" i="6"/>
  <c r="R219" i="6"/>
  <c r="R220" i="6"/>
  <c r="R221" i="6"/>
  <c r="R222" i="6"/>
  <c r="R223" i="6"/>
  <c r="R224" i="6"/>
  <c r="R225" i="6"/>
  <c r="R226" i="6"/>
  <c r="R227" i="6"/>
  <c r="R228" i="6"/>
  <c r="R229" i="6"/>
  <c r="R230" i="6"/>
  <c r="R231" i="6"/>
  <c r="R232" i="6"/>
  <c r="R233" i="6"/>
  <c r="R234" i="6"/>
  <c r="R235" i="6"/>
  <c r="R236" i="6"/>
  <c r="R237" i="6"/>
  <c r="R238" i="6"/>
  <c r="R239" i="6"/>
  <c r="R240" i="6"/>
  <c r="R241" i="6"/>
  <c r="R242" i="6"/>
  <c r="R243" i="6"/>
  <c r="R244" i="6"/>
  <c r="R245" i="6"/>
  <c r="R246" i="6"/>
  <c r="R247" i="6"/>
  <c r="R248" i="6"/>
  <c r="R249" i="6"/>
  <c r="R250" i="6"/>
  <c r="R251" i="6"/>
  <c r="R252" i="6"/>
  <c r="R253" i="6"/>
  <c r="R254" i="6"/>
  <c r="R255" i="6"/>
  <c r="R256" i="6"/>
  <c r="R257" i="6"/>
  <c r="R6" i="6"/>
  <c r="C30" i="13" l="1"/>
  <c r="C33" i="13" l="1"/>
  <c r="C32" i="13"/>
  <c r="C20" i="13" l="1"/>
  <c r="C22" i="13" l="1"/>
  <c r="C21" i="13"/>
  <c r="B34" i="9"/>
  <c r="B33" i="9"/>
  <c r="B32" i="9"/>
  <c r="C10" i="13" l="1"/>
  <c r="C9" i="13"/>
  <c r="B18" i="9" l="1"/>
  <c r="G8" i="7" l="1"/>
  <c r="H7" i="12" l="1"/>
  <c r="L26" i="12" l="1"/>
  <c r="L27" i="12"/>
  <c r="L28" i="12"/>
  <c r="L29" i="12"/>
  <c r="L31" i="12"/>
  <c r="L32" i="12"/>
  <c r="L33" i="12"/>
  <c r="L34" i="12"/>
  <c r="L35" i="12"/>
  <c r="L36" i="12"/>
  <c r="L25" i="12"/>
  <c r="L38" i="12" s="1"/>
  <c r="G26" i="12"/>
  <c r="G27" i="12"/>
  <c r="G28" i="12"/>
  <c r="G29" i="12"/>
  <c r="G31" i="12"/>
  <c r="G32" i="12"/>
  <c r="G33" i="12"/>
  <c r="G34" i="12"/>
  <c r="Q34" i="12" s="1"/>
  <c r="G35" i="12"/>
  <c r="G36" i="12"/>
  <c r="G25" i="12"/>
  <c r="B26" i="12"/>
  <c r="B27" i="12"/>
  <c r="B28" i="12"/>
  <c r="B29" i="12"/>
  <c r="B32" i="12"/>
  <c r="B33" i="12"/>
  <c r="B34" i="12"/>
  <c r="B35" i="12"/>
  <c r="B36" i="12"/>
  <c r="B25" i="12"/>
  <c r="B38" i="12" s="1"/>
  <c r="H25" i="12"/>
  <c r="G38" i="12" l="1"/>
  <c r="Q31" i="12"/>
  <c r="Q30" i="12"/>
  <c r="J25" i="12"/>
  <c r="Q32" i="12"/>
  <c r="Q35" i="12"/>
  <c r="Q33" i="12"/>
  <c r="Q29" i="12"/>
  <c r="Q36" i="12"/>
  <c r="Q25" i="12"/>
  <c r="Q28" i="12"/>
  <c r="I25" i="12"/>
  <c r="Q26" i="12"/>
  <c r="Q27" i="12"/>
  <c r="M8" i="12"/>
  <c r="M26" i="12" s="1"/>
  <c r="O26" i="12" s="1"/>
  <c r="M9" i="12"/>
  <c r="M10" i="12"/>
  <c r="M28" i="12" s="1"/>
  <c r="O28" i="12" s="1"/>
  <c r="M11" i="12"/>
  <c r="M12" i="12"/>
  <c r="M13" i="12"/>
  <c r="M31" i="12" s="1"/>
  <c r="M14" i="12"/>
  <c r="M32" i="12" s="1"/>
  <c r="M15" i="12"/>
  <c r="M33" i="12" s="1"/>
  <c r="M16" i="12"/>
  <c r="M34" i="12" s="1"/>
  <c r="M17" i="12"/>
  <c r="M35" i="12" s="1"/>
  <c r="M18" i="12"/>
  <c r="M36" i="12" s="1"/>
  <c r="M7" i="12"/>
  <c r="H8" i="12"/>
  <c r="H9" i="12"/>
  <c r="H10" i="12"/>
  <c r="H11" i="12"/>
  <c r="H12" i="12"/>
  <c r="H13" i="12"/>
  <c r="H31" i="12" s="1"/>
  <c r="H14" i="12"/>
  <c r="H32" i="12" s="1"/>
  <c r="H15" i="12"/>
  <c r="H33" i="12" s="1"/>
  <c r="H16" i="12"/>
  <c r="H34" i="12" s="1"/>
  <c r="H17" i="12"/>
  <c r="H35" i="12" s="1"/>
  <c r="H18" i="12"/>
  <c r="H36" i="12" s="1"/>
  <c r="C8" i="12"/>
  <c r="C26" i="12" s="1"/>
  <c r="E26" i="12" s="1"/>
  <c r="C9" i="12"/>
  <c r="C10" i="12"/>
  <c r="C28" i="12" s="1"/>
  <c r="D28" i="12" s="1"/>
  <c r="C11" i="12"/>
  <c r="C29" i="12" s="1"/>
  <c r="E29" i="12" s="1"/>
  <c r="C12" i="12"/>
  <c r="C13" i="12"/>
  <c r="C31" i="12" s="1"/>
  <c r="C14" i="12"/>
  <c r="C32" i="12" s="1"/>
  <c r="C15" i="12"/>
  <c r="C33" i="12" s="1"/>
  <c r="C16" i="12"/>
  <c r="C34" i="12" s="1"/>
  <c r="C17" i="12"/>
  <c r="C35" i="12" s="1"/>
  <c r="C18" i="12"/>
  <c r="C36" i="12" s="1"/>
  <c r="C7" i="12"/>
  <c r="Q16" i="12"/>
  <c r="Q38" i="12" l="1"/>
  <c r="D32" i="12"/>
  <c r="E32" i="12"/>
  <c r="I35" i="12"/>
  <c r="J35" i="12"/>
  <c r="I31" i="12"/>
  <c r="J31" i="12"/>
  <c r="N35" i="12"/>
  <c r="O35" i="12"/>
  <c r="N31" i="12"/>
  <c r="O31" i="12"/>
  <c r="D35" i="12"/>
  <c r="E35" i="12"/>
  <c r="D31" i="12"/>
  <c r="E31" i="12"/>
  <c r="I34" i="12"/>
  <c r="J34" i="12"/>
  <c r="N34" i="12"/>
  <c r="O34" i="12"/>
  <c r="D36" i="12"/>
  <c r="E36" i="12"/>
  <c r="D34" i="12"/>
  <c r="E34" i="12"/>
  <c r="I33" i="12"/>
  <c r="J33" i="12"/>
  <c r="N33" i="12"/>
  <c r="O33" i="12"/>
  <c r="D33" i="12"/>
  <c r="E33" i="12"/>
  <c r="I36" i="12"/>
  <c r="J36" i="12"/>
  <c r="I32" i="12"/>
  <c r="J32" i="12"/>
  <c r="N36" i="12"/>
  <c r="O36" i="12"/>
  <c r="N32" i="12"/>
  <c r="O32" i="12"/>
  <c r="C30" i="12"/>
  <c r="H30" i="12"/>
  <c r="H20" i="12"/>
  <c r="M30" i="12"/>
  <c r="N12" i="12"/>
  <c r="O12" i="12"/>
  <c r="H29" i="12"/>
  <c r="M20" i="12"/>
  <c r="M29" i="12"/>
  <c r="C20" i="12"/>
  <c r="R36" i="12"/>
  <c r="Q18" i="12"/>
  <c r="Q14" i="12"/>
  <c r="N28" i="12"/>
  <c r="R7" i="12"/>
  <c r="E28" i="12"/>
  <c r="R32" i="12"/>
  <c r="D29" i="12"/>
  <c r="H26" i="12"/>
  <c r="R12" i="12"/>
  <c r="R33" i="12"/>
  <c r="R15" i="12"/>
  <c r="R11" i="12"/>
  <c r="D26" i="12"/>
  <c r="H28" i="12"/>
  <c r="R18" i="12"/>
  <c r="R14" i="12"/>
  <c r="R10" i="12"/>
  <c r="R34" i="12"/>
  <c r="R16" i="12"/>
  <c r="R8" i="12"/>
  <c r="C25" i="12"/>
  <c r="M25" i="12"/>
  <c r="C27" i="12"/>
  <c r="H27" i="12"/>
  <c r="R35" i="12"/>
  <c r="R31" i="12"/>
  <c r="M27" i="12"/>
  <c r="R17" i="12"/>
  <c r="R13" i="12"/>
  <c r="R9" i="12"/>
  <c r="N26" i="12"/>
  <c r="R28" i="12"/>
  <c r="T28" i="12" s="1"/>
  <c r="Q15" i="12"/>
  <c r="Q13" i="12"/>
  <c r="Q17" i="12"/>
  <c r="C38" i="12" l="1"/>
  <c r="S35" i="12"/>
  <c r="T35" i="12"/>
  <c r="H38" i="12"/>
  <c r="J38" i="12" s="1"/>
  <c r="S36" i="12"/>
  <c r="T36" i="12"/>
  <c r="S31" i="12"/>
  <c r="T31" i="12"/>
  <c r="M38" i="12"/>
  <c r="S34" i="12"/>
  <c r="T34" i="12"/>
  <c r="S33" i="12"/>
  <c r="T33" i="12"/>
  <c r="S32" i="12"/>
  <c r="T32" i="12"/>
  <c r="R29" i="12"/>
  <c r="R30" i="12"/>
  <c r="S30" i="12" s="1"/>
  <c r="R20" i="12"/>
  <c r="R26" i="12"/>
  <c r="S26" i="12" s="1"/>
  <c r="I30" i="12"/>
  <c r="J30" i="12"/>
  <c r="O29" i="12"/>
  <c r="N29" i="12"/>
  <c r="T30" i="12"/>
  <c r="I29" i="12"/>
  <c r="J29" i="12"/>
  <c r="N30" i="12"/>
  <c r="O30" i="12"/>
  <c r="D30" i="12"/>
  <c r="E30" i="12"/>
  <c r="C40" i="12"/>
  <c r="M40" i="12"/>
  <c r="H40" i="12"/>
  <c r="S28" i="12"/>
  <c r="E25" i="12"/>
  <c r="D25" i="12"/>
  <c r="O27" i="12"/>
  <c r="R27" i="12"/>
  <c r="N27" i="12"/>
  <c r="J27" i="12"/>
  <c r="I27" i="12"/>
  <c r="N25" i="12"/>
  <c r="O25" i="12"/>
  <c r="R25" i="12"/>
  <c r="J26" i="12"/>
  <c r="I26" i="12"/>
  <c r="E27" i="12"/>
  <c r="D27" i="12"/>
  <c r="J28" i="12"/>
  <c r="I28" i="12"/>
  <c r="S29" i="12"/>
  <c r="T29" i="12"/>
  <c r="R38" i="12" l="1"/>
  <c r="I38" i="12"/>
  <c r="T26" i="12"/>
  <c r="O38" i="12"/>
  <c r="N38" i="12"/>
  <c r="D38" i="12"/>
  <c r="E38" i="12"/>
  <c r="R40" i="12"/>
  <c r="T27" i="12"/>
  <c r="S27" i="12"/>
  <c r="T25" i="12"/>
  <c r="S25" i="12"/>
  <c r="T38" i="12" l="1"/>
  <c r="S38" i="12"/>
  <c r="F8" i="7"/>
  <c r="F42" i="7"/>
  <c r="H42" i="7"/>
  <c r="L42" i="7"/>
  <c r="L43" i="7"/>
  <c r="L44" i="7"/>
  <c r="L45" i="7"/>
  <c r="L46" i="7"/>
  <c r="L41" i="7"/>
  <c r="B49" i="7"/>
  <c r="B50" i="7"/>
  <c r="B51" i="7"/>
  <c r="B52" i="7"/>
  <c r="B53" i="7"/>
  <c r="B54" i="7"/>
  <c r="B55" i="7"/>
  <c r="B56" i="7"/>
  <c r="B57" i="7"/>
  <c r="B59" i="7" l="1"/>
  <c r="L47" i="7"/>
  <c r="P54" i="6" l="1"/>
  <c r="L7" i="12" s="1"/>
  <c r="P55" i="6"/>
  <c r="L8" i="12" s="1"/>
  <c r="P56" i="6"/>
  <c r="L9" i="12" s="1"/>
  <c r="P57" i="6"/>
  <c r="L10" i="12" s="1"/>
  <c r="P58" i="6"/>
  <c r="L11" i="12" s="1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6" i="6"/>
  <c r="K54" i="6"/>
  <c r="G7" i="12" s="1"/>
  <c r="K55" i="6"/>
  <c r="G8" i="12" s="1"/>
  <c r="K56" i="6"/>
  <c r="G9" i="12" s="1"/>
  <c r="K57" i="6"/>
  <c r="G10" i="12" s="1"/>
  <c r="K58" i="6"/>
  <c r="G11" i="12" s="1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6" i="6"/>
  <c r="D54" i="6"/>
  <c r="B7" i="12" s="1"/>
  <c r="D55" i="6"/>
  <c r="B8" i="12" s="1"/>
  <c r="D56" i="6"/>
  <c r="B9" i="12" s="1"/>
  <c r="D57" i="6"/>
  <c r="B10" i="12" s="1"/>
  <c r="D58" i="6"/>
  <c r="B11" i="12" s="1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6" i="6"/>
  <c r="D8" i="12" l="1"/>
  <c r="E8" i="12"/>
  <c r="J9" i="12"/>
  <c r="I9" i="12"/>
  <c r="O10" i="12"/>
  <c r="N10" i="12"/>
  <c r="Q10" i="12"/>
  <c r="D11" i="12"/>
  <c r="E11" i="12"/>
  <c r="E7" i="12"/>
  <c r="D7" i="12"/>
  <c r="I8" i="12"/>
  <c r="J8" i="12"/>
  <c r="Q9" i="12"/>
  <c r="O9" i="12"/>
  <c r="N9" i="12"/>
  <c r="D10" i="12"/>
  <c r="E10" i="12"/>
  <c r="J11" i="12"/>
  <c r="I11" i="12"/>
  <c r="J7" i="12"/>
  <c r="I7" i="12"/>
  <c r="L20" i="12"/>
  <c r="O8" i="12"/>
  <c r="N8" i="12"/>
  <c r="Q8" i="12"/>
  <c r="D9" i="12"/>
  <c r="E9" i="12"/>
  <c r="J10" i="12"/>
  <c r="I10" i="12"/>
  <c r="O11" i="12"/>
  <c r="N11" i="12"/>
  <c r="Q11" i="12"/>
  <c r="Q7" i="12"/>
  <c r="N7" i="12"/>
  <c r="O7" i="12"/>
  <c r="U53" i="6"/>
  <c r="U49" i="6"/>
  <c r="U57" i="6"/>
  <c r="U52" i="6"/>
  <c r="U48" i="6"/>
  <c r="U56" i="6"/>
  <c r="U51" i="6"/>
  <c r="U55" i="6"/>
  <c r="U50" i="6"/>
  <c r="U58" i="6"/>
  <c r="U54" i="6"/>
  <c r="D18" i="9"/>
  <c r="D17" i="9"/>
  <c r="D16" i="9"/>
  <c r="H53" i="6"/>
  <c r="H54" i="6"/>
  <c r="H55" i="6"/>
  <c r="H56" i="6"/>
  <c r="H57" i="6"/>
  <c r="H58" i="6"/>
  <c r="O20" i="12" l="1"/>
  <c r="N20" i="12"/>
  <c r="S7" i="12"/>
  <c r="T7" i="12"/>
  <c r="T8" i="12"/>
  <c r="S8" i="12"/>
  <c r="T9" i="12"/>
  <c r="S9" i="12"/>
  <c r="T10" i="12"/>
  <c r="S10" i="12"/>
  <c r="T11" i="12"/>
  <c r="S11" i="12"/>
  <c r="B281" i="6"/>
  <c r="B293" i="6" s="1"/>
  <c r="B305" i="6" s="1"/>
  <c r="B280" i="6"/>
  <c r="B292" i="6" s="1"/>
  <c r="B304" i="6" s="1"/>
  <c r="B279" i="6"/>
  <c r="B291" i="6" s="1"/>
  <c r="B303" i="6" s="1"/>
  <c r="B278" i="6"/>
  <c r="B290" i="6" s="1"/>
  <c r="B302" i="6" s="1"/>
  <c r="B277" i="6"/>
  <c r="B289" i="6" s="1"/>
  <c r="B301" i="6" s="1"/>
  <c r="B276" i="6"/>
  <c r="B288" i="6" s="1"/>
  <c r="B300" i="6" s="1"/>
  <c r="B275" i="6"/>
  <c r="B287" i="6" s="1"/>
  <c r="B299" i="6" s="1"/>
  <c r="B274" i="6"/>
  <c r="B286" i="6" s="1"/>
  <c r="B298" i="6" s="1"/>
  <c r="B273" i="6"/>
  <c r="B285" i="6" s="1"/>
  <c r="B297" i="6" s="1"/>
  <c r="B272" i="6"/>
  <c r="B284" i="6" s="1"/>
  <c r="B296" i="6" s="1"/>
  <c r="B271" i="6"/>
  <c r="B283" i="6" s="1"/>
  <c r="B295" i="6" s="1"/>
  <c r="B270" i="6"/>
  <c r="B282" i="6" s="1"/>
  <c r="B294" i="6" s="1"/>
  <c r="S17" i="6" l="1"/>
  <c r="S53" i="6"/>
  <c r="S41" i="6"/>
  <c r="S29" i="6"/>
  <c r="S293" i="6"/>
  <c r="S329" i="6"/>
  <c r="S365" i="6"/>
  <c r="S269" i="6"/>
  <c r="S281" i="6"/>
  <c r="S305" i="6"/>
  <c r="S317" i="6"/>
  <c r="S341" i="6"/>
  <c r="S353" i="6"/>
  <c r="S377" i="6"/>
  <c r="S378" i="6" l="1"/>
  <c r="S54" i="6"/>
  <c r="S42" i="6"/>
  <c r="S366" i="6"/>
  <c r="S294" i="6"/>
  <c r="S330" i="6"/>
  <c r="S30" i="6"/>
  <c r="S306" i="6"/>
  <c r="S354" i="6"/>
  <c r="S282" i="6"/>
  <c r="S318" i="6"/>
  <c r="S342" i="6"/>
  <c r="A258" i="6"/>
  <c r="A270" i="6" s="1"/>
  <c r="A282" i="6" l="1"/>
  <c r="A271" i="6"/>
  <c r="A272" i="6" s="1"/>
  <c r="A273" i="6" s="1"/>
  <c r="A274" i="6" s="1"/>
  <c r="A275" i="6" s="1"/>
  <c r="A276" i="6" s="1"/>
  <c r="A277" i="6" s="1"/>
  <c r="A278" i="6" s="1"/>
  <c r="A279" i="6" s="1"/>
  <c r="A280" i="6" s="1"/>
  <c r="A281" i="6" s="1"/>
  <c r="A259" i="6"/>
  <c r="A260" i="6" s="1"/>
  <c r="A261" i="6" s="1"/>
  <c r="A262" i="6" s="1"/>
  <c r="A263" i="6" s="1"/>
  <c r="A264" i="6" s="1"/>
  <c r="A265" i="6" s="1"/>
  <c r="A266" i="6" s="1"/>
  <c r="A267" i="6" s="1"/>
  <c r="A268" i="6" s="1"/>
  <c r="A269" i="6" s="1"/>
  <c r="A294" i="6" l="1"/>
  <c r="A283" i="6"/>
  <c r="A284" i="6" l="1"/>
  <c r="A295" i="6"/>
  <c r="A296" i="6" l="1"/>
  <c r="A285" i="6"/>
  <c r="A297" i="6" l="1"/>
  <c r="A286" i="6"/>
  <c r="A298" i="6" l="1"/>
  <c r="A287" i="6"/>
  <c r="A288" i="6" l="1"/>
  <c r="A299" i="6"/>
  <c r="U47" i="6"/>
  <c r="A300" i="6" l="1"/>
  <c r="A289" i="6"/>
  <c r="A290" i="6" l="1"/>
  <c r="A301" i="6"/>
  <c r="C81" i="2"/>
  <c r="C82" i="2"/>
  <c r="B82" i="2"/>
  <c r="B81" i="2"/>
  <c r="A302" i="6" l="1"/>
  <c r="A291" i="6"/>
  <c r="A292" i="6" l="1"/>
  <c r="A303" i="6"/>
  <c r="A304" i="6" l="1"/>
  <c r="A293" i="6"/>
  <c r="A305" i="6" s="1"/>
  <c r="L35" i="7" l="1"/>
  <c r="L36" i="7"/>
  <c r="L37" i="7"/>
  <c r="L38" i="7"/>
  <c r="L39" i="7"/>
  <c r="L40" i="7"/>
  <c r="L34" i="7"/>
  <c r="N49" i="7"/>
  <c r="N53" i="7" l="1"/>
  <c r="C53" i="7"/>
  <c r="D53" i="7"/>
  <c r="N56" i="7"/>
  <c r="D56" i="7"/>
  <c r="C56" i="7"/>
  <c r="N52" i="7"/>
  <c r="C52" i="7"/>
  <c r="D52" i="7"/>
  <c r="N57" i="7"/>
  <c r="C57" i="7"/>
  <c r="D57" i="7"/>
  <c r="N55" i="7"/>
  <c r="D55" i="7"/>
  <c r="C55" i="7"/>
  <c r="N51" i="7"/>
  <c r="D51" i="7"/>
  <c r="C51" i="7"/>
  <c r="N54" i="7"/>
  <c r="D54" i="7"/>
  <c r="C54" i="7"/>
  <c r="N50" i="7"/>
  <c r="D50" i="7"/>
  <c r="C50" i="7"/>
  <c r="H41" i="7"/>
  <c r="F41" i="7"/>
  <c r="H40" i="7"/>
  <c r="F40" i="7"/>
  <c r="H39" i="7"/>
  <c r="F39" i="7"/>
  <c r="H38" i="7"/>
  <c r="F38" i="7"/>
  <c r="H37" i="7"/>
  <c r="F37" i="7"/>
  <c r="H36" i="7"/>
  <c r="F36" i="7"/>
  <c r="H35" i="7"/>
  <c r="F35" i="7"/>
  <c r="H34" i="7"/>
  <c r="F34" i="7"/>
  <c r="H33" i="7"/>
  <c r="F33" i="7"/>
  <c r="H32" i="7"/>
  <c r="F32" i="7"/>
  <c r="H31" i="7"/>
  <c r="F31" i="7"/>
  <c r="H30" i="7"/>
  <c r="F30" i="7"/>
  <c r="H29" i="7"/>
  <c r="F29" i="7"/>
  <c r="H28" i="7"/>
  <c r="F28" i="7"/>
  <c r="H27" i="7"/>
  <c r="F27" i="7"/>
  <c r="H26" i="7"/>
  <c r="F26" i="7"/>
  <c r="H25" i="7"/>
  <c r="F25" i="7"/>
  <c r="H24" i="7"/>
  <c r="F24" i="7"/>
  <c r="H23" i="7"/>
  <c r="F23" i="7"/>
  <c r="H22" i="7"/>
  <c r="F22" i="7"/>
  <c r="H21" i="7"/>
  <c r="F21" i="7"/>
  <c r="H20" i="7"/>
  <c r="F20" i="7"/>
  <c r="E17" i="6" l="1"/>
  <c r="E41" i="6"/>
  <c r="E29" i="6"/>
  <c r="U46" i="6"/>
  <c r="U43" i="6"/>
  <c r="U39" i="6"/>
  <c r="U38" i="6"/>
  <c r="U35" i="6"/>
  <c r="U34" i="6"/>
  <c r="U31" i="6"/>
  <c r="U30" i="6"/>
  <c r="U27" i="6"/>
  <c r="U26" i="6"/>
  <c r="U23" i="6"/>
  <c r="U22" i="6"/>
  <c r="U19" i="6"/>
  <c r="Q29" i="6"/>
  <c r="U15" i="6"/>
  <c r="U14" i="6"/>
  <c r="U11" i="6"/>
  <c r="U10" i="6"/>
  <c r="U7" i="6"/>
  <c r="Q17" i="6"/>
  <c r="U45" i="6"/>
  <c r="U44" i="6"/>
  <c r="U41" i="6"/>
  <c r="U40" i="6"/>
  <c r="U37" i="6"/>
  <c r="U36" i="6"/>
  <c r="U33" i="6"/>
  <c r="U32" i="6"/>
  <c r="U29" i="6"/>
  <c r="U28" i="6"/>
  <c r="U25" i="6"/>
  <c r="U24" i="6"/>
  <c r="U21" i="6"/>
  <c r="U20" i="6"/>
  <c r="U17" i="6"/>
  <c r="U16" i="6"/>
  <c r="U13" i="6"/>
  <c r="U12" i="6"/>
  <c r="U9" i="6"/>
  <c r="U8" i="6"/>
  <c r="E30" i="6" l="1"/>
  <c r="E42" i="6"/>
  <c r="Q30" i="6"/>
  <c r="Q41" i="6"/>
  <c r="U6" i="6"/>
  <c r="U18" i="6"/>
  <c r="U42" i="6"/>
  <c r="V41" i="6"/>
  <c r="L17" i="6"/>
  <c r="L29" i="6"/>
  <c r="L41" i="6"/>
  <c r="L53" i="6"/>
  <c r="H249" i="6"/>
  <c r="H229" i="6"/>
  <c r="H213" i="6"/>
  <c r="H197" i="6"/>
  <c r="H177" i="6"/>
  <c r="H165" i="6"/>
  <c r="H157" i="6"/>
  <c r="H133" i="6"/>
  <c r="H125" i="6"/>
  <c r="H113" i="6"/>
  <c r="H93" i="6"/>
  <c r="H81" i="6"/>
  <c r="H69" i="6"/>
  <c r="H49" i="6"/>
  <c r="H37" i="6"/>
  <c r="H29" i="6"/>
  <c r="H257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30" i="6"/>
  <c r="H31" i="6"/>
  <c r="H32" i="6"/>
  <c r="H33" i="6"/>
  <c r="H34" i="6"/>
  <c r="H35" i="6"/>
  <c r="H36" i="6"/>
  <c r="H38" i="6"/>
  <c r="H39" i="6"/>
  <c r="H40" i="6"/>
  <c r="H41" i="6"/>
  <c r="H42" i="6"/>
  <c r="H43" i="6"/>
  <c r="H44" i="6"/>
  <c r="H45" i="6"/>
  <c r="H46" i="6"/>
  <c r="H47" i="6"/>
  <c r="H48" i="6"/>
  <c r="H50" i="6"/>
  <c r="H51" i="6"/>
  <c r="H52" i="6"/>
  <c r="H59" i="6"/>
  <c r="H60" i="6"/>
  <c r="H61" i="6"/>
  <c r="H62" i="6"/>
  <c r="H63" i="6"/>
  <c r="H64" i="6"/>
  <c r="H65" i="6"/>
  <c r="D65" i="6" s="1"/>
  <c r="H66" i="6"/>
  <c r="H67" i="6"/>
  <c r="H68" i="6"/>
  <c r="H70" i="6"/>
  <c r="H71" i="6"/>
  <c r="H72" i="6"/>
  <c r="H73" i="6"/>
  <c r="H74" i="6"/>
  <c r="H75" i="6"/>
  <c r="H76" i="6"/>
  <c r="H77" i="6"/>
  <c r="H78" i="6"/>
  <c r="H79" i="6"/>
  <c r="H80" i="6"/>
  <c r="H82" i="6"/>
  <c r="H83" i="6"/>
  <c r="H84" i="6"/>
  <c r="H85" i="6"/>
  <c r="H86" i="6"/>
  <c r="H87" i="6"/>
  <c r="H88" i="6"/>
  <c r="H89" i="6"/>
  <c r="H90" i="6"/>
  <c r="H91" i="6"/>
  <c r="H92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4" i="6"/>
  <c r="H115" i="6"/>
  <c r="H116" i="6"/>
  <c r="H117" i="6"/>
  <c r="H118" i="6"/>
  <c r="H119" i="6"/>
  <c r="H120" i="6"/>
  <c r="H121" i="6"/>
  <c r="H122" i="6"/>
  <c r="H123" i="6"/>
  <c r="H124" i="6"/>
  <c r="H126" i="6"/>
  <c r="H127" i="6"/>
  <c r="H128" i="6"/>
  <c r="H129" i="6"/>
  <c r="H130" i="6"/>
  <c r="H131" i="6"/>
  <c r="H132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8" i="6"/>
  <c r="H159" i="6"/>
  <c r="H160" i="6"/>
  <c r="H161" i="6"/>
  <c r="H162" i="6"/>
  <c r="H163" i="6"/>
  <c r="H164" i="6"/>
  <c r="H166" i="6"/>
  <c r="H167" i="6"/>
  <c r="H168" i="6"/>
  <c r="H169" i="6"/>
  <c r="H170" i="6"/>
  <c r="H171" i="6"/>
  <c r="H172" i="6"/>
  <c r="H173" i="6"/>
  <c r="H174" i="6"/>
  <c r="H175" i="6"/>
  <c r="H176" i="6"/>
  <c r="H178" i="6"/>
  <c r="H179" i="6"/>
  <c r="H180" i="6"/>
  <c r="H181" i="6"/>
  <c r="H182" i="6"/>
  <c r="H183" i="6"/>
  <c r="H184" i="6"/>
  <c r="H185" i="6"/>
  <c r="H186" i="6"/>
  <c r="H187" i="6"/>
  <c r="H188" i="6"/>
  <c r="H189" i="6"/>
  <c r="H190" i="6"/>
  <c r="H191" i="6"/>
  <c r="H192" i="6"/>
  <c r="H193" i="6"/>
  <c r="H194" i="6"/>
  <c r="H195" i="6"/>
  <c r="H196" i="6"/>
  <c r="H198" i="6"/>
  <c r="H199" i="6"/>
  <c r="H200" i="6"/>
  <c r="H201" i="6"/>
  <c r="H202" i="6"/>
  <c r="H203" i="6"/>
  <c r="H204" i="6"/>
  <c r="H205" i="6"/>
  <c r="H206" i="6"/>
  <c r="H207" i="6"/>
  <c r="H208" i="6"/>
  <c r="H209" i="6"/>
  <c r="H210" i="6"/>
  <c r="H211" i="6"/>
  <c r="H212" i="6"/>
  <c r="H214" i="6"/>
  <c r="H215" i="6"/>
  <c r="H216" i="6"/>
  <c r="H217" i="6"/>
  <c r="H218" i="6"/>
  <c r="H219" i="6"/>
  <c r="H220" i="6"/>
  <c r="H221" i="6"/>
  <c r="H222" i="6"/>
  <c r="H223" i="6"/>
  <c r="H224" i="6"/>
  <c r="H225" i="6"/>
  <c r="H226" i="6"/>
  <c r="H227" i="6"/>
  <c r="H228" i="6"/>
  <c r="H230" i="6"/>
  <c r="H231" i="6"/>
  <c r="H232" i="6"/>
  <c r="H233" i="6"/>
  <c r="H234" i="6"/>
  <c r="H235" i="6"/>
  <c r="H236" i="6"/>
  <c r="H237" i="6"/>
  <c r="H238" i="6"/>
  <c r="H239" i="6"/>
  <c r="H240" i="6"/>
  <c r="H241" i="6"/>
  <c r="H242" i="6"/>
  <c r="H243" i="6"/>
  <c r="H244" i="6"/>
  <c r="H245" i="6"/>
  <c r="H246" i="6"/>
  <c r="H247" i="6"/>
  <c r="H248" i="6"/>
  <c r="H250" i="6"/>
  <c r="H251" i="6"/>
  <c r="H252" i="6"/>
  <c r="H253" i="6"/>
  <c r="H254" i="6"/>
  <c r="H255" i="6"/>
  <c r="H256" i="6"/>
  <c r="H6" i="6"/>
  <c r="D61" i="6" l="1"/>
  <c r="D63" i="6"/>
  <c r="D59" i="6"/>
  <c r="B12" i="12" s="1"/>
  <c r="D64" i="6"/>
  <c r="D60" i="6"/>
  <c r="D62" i="6"/>
  <c r="Q42" i="6"/>
  <c r="V17" i="6"/>
  <c r="V29" i="6"/>
  <c r="L30" i="6"/>
  <c r="L54" i="6"/>
  <c r="L42" i="6"/>
  <c r="I137" i="6"/>
  <c r="I17" i="6"/>
  <c r="I257" i="6"/>
  <c r="I270" i="6" s="1"/>
  <c r="I245" i="6"/>
  <c r="I233" i="6"/>
  <c r="I221" i="6"/>
  <c r="I209" i="6"/>
  <c r="I197" i="6"/>
  <c r="I185" i="6"/>
  <c r="I173" i="6"/>
  <c r="I161" i="6"/>
  <c r="I149" i="6"/>
  <c r="I125" i="6"/>
  <c r="I113" i="6"/>
  <c r="I101" i="6"/>
  <c r="I89" i="6"/>
  <c r="I77" i="6"/>
  <c r="I65" i="6"/>
  <c r="I53" i="6"/>
  <c r="I41" i="6"/>
  <c r="I29" i="6"/>
  <c r="B20" i="12" l="1"/>
  <c r="D12" i="12"/>
  <c r="E12" i="12"/>
  <c r="E65" i="6"/>
  <c r="V30" i="6"/>
  <c r="V42" i="6"/>
  <c r="E53" i="6"/>
  <c r="E54" i="6" s="1"/>
  <c r="I234" i="6"/>
  <c r="I126" i="6"/>
  <c r="I186" i="6"/>
  <c r="I78" i="6"/>
  <c r="I30" i="6"/>
  <c r="I150" i="6"/>
  <c r="I138" i="6"/>
  <c r="I42" i="6"/>
  <c r="I90" i="6"/>
  <c r="I198" i="6"/>
  <c r="I246" i="6"/>
  <c r="I54" i="6"/>
  <c r="I102" i="6"/>
  <c r="I162" i="6"/>
  <c r="I210" i="6"/>
  <c r="I258" i="6"/>
  <c r="I66" i="6"/>
  <c r="I114" i="6"/>
  <c r="I174" i="6"/>
  <c r="I222" i="6"/>
  <c r="E20" i="12" l="1"/>
  <c r="D20" i="12"/>
  <c r="E66" i="6"/>
  <c r="Q53" i="6"/>
  <c r="Q54" i="6" l="1"/>
  <c r="V53" i="6"/>
  <c r="V54" i="6" l="1"/>
  <c r="W9" i="6"/>
  <c r="W10" i="6"/>
  <c r="W13" i="6"/>
  <c r="W17" i="6"/>
  <c r="W21" i="6"/>
  <c r="W25" i="6"/>
  <c r="W29" i="6"/>
  <c r="W33" i="6"/>
  <c r="W34" i="6"/>
  <c r="W37" i="6"/>
  <c r="W45" i="6"/>
  <c r="W49" i="6"/>
  <c r="W50" i="6"/>
  <c r="W53" i="6"/>
  <c r="W70" i="6"/>
  <c r="W73" i="6"/>
  <c r="W77" i="6"/>
  <c r="W86" i="6"/>
  <c r="W89" i="6"/>
  <c r="W94" i="6"/>
  <c r="W97" i="6"/>
  <c r="W101" i="6"/>
  <c r="W106" i="6"/>
  <c r="W109" i="6"/>
  <c r="W110" i="6"/>
  <c r="W113" i="6"/>
  <c r="W118" i="6"/>
  <c r="W122" i="6"/>
  <c r="W125" i="6"/>
  <c r="W130" i="6"/>
  <c r="W133" i="6"/>
  <c r="W134" i="6"/>
  <c r="W137" i="6"/>
  <c r="W145" i="6"/>
  <c r="W146" i="6"/>
  <c r="W149" i="6"/>
  <c r="W154" i="6"/>
  <c r="W157" i="6"/>
  <c r="W161" i="6"/>
  <c r="W166" i="6"/>
  <c r="W169" i="6"/>
  <c r="W170" i="6"/>
  <c r="W173" i="6"/>
  <c r="W181" i="6"/>
  <c r="W182" i="6"/>
  <c r="W185" i="6"/>
  <c r="W188" i="6"/>
  <c r="W190" i="6"/>
  <c r="W194" i="6"/>
  <c r="W197" i="6"/>
  <c r="W202" i="6"/>
  <c r="W205" i="6"/>
  <c r="W206" i="6"/>
  <c r="W209" i="6"/>
  <c r="W214" i="6"/>
  <c r="W217" i="6"/>
  <c r="W218" i="6"/>
  <c r="W226" i="6"/>
  <c r="W228" i="6"/>
  <c r="W229" i="6"/>
  <c r="W230" i="6"/>
  <c r="W233" i="6"/>
  <c r="W238" i="6"/>
  <c r="W241" i="6"/>
  <c r="W242" i="6"/>
  <c r="W244" i="6"/>
  <c r="W245" i="6"/>
  <c r="W248" i="6"/>
  <c r="W250" i="6"/>
  <c r="W253" i="6"/>
  <c r="W254" i="6"/>
  <c r="W257" i="6"/>
  <c r="W236" i="6"/>
  <c r="W220" i="6"/>
  <c r="W212" i="6"/>
  <c r="W204" i="6"/>
  <c r="W196" i="6"/>
  <c r="W192" i="6"/>
  <c r="W184" i="6"/>
  <c r="W178" i="6"/>
  <c r="W172" i="6"/>
  <c r="W168" i="6"/>
  <c r="W160" i="6"/>
  <c r="W152" i="6"/>
  <c r="W144" i="6"/>
  <c r="W136" i="6"/>
  <c r="W132" i="6"/>
  <c r="W124" i="6"/>
  <c r="W121" i="6"/>
  <c r="W120" i="6"/>
  <c r="W116" i="6"/>
  <c r="W108" i="6"/>
  <c r="W104" i="6"/>
  <c r="W100" i="6"/>
  <c r="W98" i="6"/>
  <c r="W92" i="6"/>
  <c r="W88" i="6"/>
  <c r="W85" i="6"/>
  <c r="W84" i="6"/>
  <c r="W80" i="6"/>
  <c r="W76" i="6"/>
  <c r="W74" i="6"/>
  <c r="W68" i="6"/>
  <c r="W52" i="6"/>
  <c r="W46" i="6"/>
  <c r="W44" i="6"/>
  <c r="W40" i="6"/>
  <c r="W38" i="6"/>
  <c r="W36" i="6"/>
  <c r="W32" i="6"/>
  <c r="W28" i="6"/>
  <c r="W24" i="6"/>
  <c r="W22" i="6"/>
  <c r="W20" i="6"/>
  <c r="W14" i="6"/>
  <c r="W12" i="6"/>
  <c r="W8" i="6"/>
  <c r="W23" i="6"/>
  <c r="W27" i="6"/>
  <c r="W31" i="6"/>
  <c r="W35" i="6"/>
  <c r="W39" i="6"/>
  <c r="W41" i="6"/>
  <c r="W43" i="6"/>
  <c r="W47" i="6"/>
  <c r="W51" i="6"/>
  <c r="K59" i="6"/>
  <c r="G12" i="12" s="1"/>
  <c r="W67" i="6"/>
  <c r="W75" i="6"/>
  <c r="W83" i="6"/>
  <c r="W91" i="6"/>
  <c r="W95" i="6"/>
  <c r="W99" i="6"/>
  <c r="W103" i="6"/>
  <c r="W107" i="6"/>
  <c r="W111" i="6"/>
  <c r="W115" i="6"/>
  <c r="W119" i="6"/>
  <c r="W123" i="6"/>
  <c r="W127" i="6"/>
  <c r="W131" i="6"/>
  <c r="W159" i="6"/>
  <c r="W163" i="6"/>
  <c r="W171" i="6"/>
  <c r="W179" i="6"/>
  <c r="W187" i="6"/>
  <c r="W191" i="6"/>
  <c r="W193" i="6"/>
  <c r="W195" i="6"/>
  <c r="W221" i="6"/>
  <c r="W239" i="6"/>
  <c r="W247" i="6"/>
  <c r="W255" i="6"/>
  <c r="W16" i="6"/>
  <c r="W48" i="6"/>
  <c r="W140" i="6"/>
  <c r="W148" i="6"/>
  <c r="W156" i="6"/>
  <c r="W164" i="6"/>
  <c r="W200" i="6"/>
  <c r="W208" i="6"/>
  <c r="W216" i="6"/>
  <c r="W224" i="6"/>
  <c r="W232" i="6"/>
  <c r="W240" i="6"/>
  <c r="W252" i="6"/>
  <c r="W256" i="6"/>
  <c r="W71" i="6"/>
  <c r="W135" i="6"/>
  <c r="W167" i="6"/>
  <c r="W199" i="6"/>
  <c r="W243" i="6"/>
  <c r="W251" i="6"/>
  <c r="W7" i="6"/>
  <c r="W11" i="6"/>
  <c r="W15" i="6"/>
  <c r="W19" i="6"/>
  <c r="W26" i="6"/>
  <c r="W72" i="6"/>
  <c r="W79" i="6"/>
  <c r="W82" i="6"/>
  <c r="W87" i="6"/>
  <c r="W96" i="6"/>
  <c r="W112" i="6"/>
  <c r="W128" i="6"/>
  <c r="W139" i="6"/>
  <c r="W142" i="6"/>
  <c r="W143" i="6"/>
  <c r="W147" i="6"/>
  <c r="W151" i="6"/>
  <c r="W155" i="6"/>
  <c r="W158" i="6"/>
  <c r="W175" i="6"/>
  <c r="W176" i="6"/>
  <c r="W180" i="6"/>
  <c r="W183" i="6"/>
  <c r="W203" i="6"/>
  <c r="W207" i="6"/>
  <c r="W211" i="6"/>
  <c r="W215" i="6"/>
  <c r="W219" i="6"/>
  <c r="W223" i="6"/>
  <c r="W227" i="6"/>
  <c r="W231" i="6"/>
  <c r="W235" i="6"/>
  <c r="I12" i="12" l="1"/>
  <c r="J12" i="12"/>
  <c r="G20" i="12"/>
  <c r="Q12" i="12"/>
  <c r="K61" i="6"/>
  <c r="K60" i="6"/>
  <c r="K65" i="6"/>
  <c r="K64" i="6"/>
  <c r="K63" i="6"/>
  <c r="K62" i="6"/>
  <c r="N245" i="6"/>
  <c r="N258" i="6" s="1"/>
  <c r="W234" i="6"/>
  <c r="N233" i="6"/>
  <c r="W222" i="6"/>
  <c r="N221" i="6"/>
  <c r="W210" i="6"/>
  <c r="N209" i="6"/>
  <c r="W198" i="6"/>
  <c r="N185" i="6"/>
  <c r="W174" i="6"/>
  <c r="N173" i="6"/>
  <c r="W162" i="6"/>
  <c r="N149" i="6"/>
  <c r="W138" i="6"/>
  <c r="N137" i="6"/>
  <c r="W126" i="6"/>
  <c r="N125" i="6"/>
  <c r="W114" i="6"/>
  <c r="N113" i="6"/>
  <c r="W102" i="6"/>
  <c r="N101" i="6"/>
  <c r="W90" i="6"/>
  <c r="N89" i="6"/>
  <c r="W78" i="6"/>
  <c r="N77" i="6"/>
  <c r="W66" i="6"/>
  <c r="N53" i="6"/>
  <c r="W42" i="6"/>
  <c r="X53" i="6" s="1"/>
  <c r="N29" i="6"/>
  <c r="W18" i="6"/>
  <c r="X29" i="6" s="1"/>
  <c r="N17" i="6"/>
  <c r="W6" i="6"/>
  <c r="X17" i="6" s="1"/>
  <c r="N65" i="6"/>
  <c r="N41" i="6"/>
  <c r="W30" i="6"/>
  <c r="X41" i="6" s="1"/>
  <c r="N197" i="6"/>
  <c r="W186" i="6"/>
  <c r="N161" i="6"/>
  <c r="W150" i="6"/>
  <c r="Q20" i="12" l="1"/>
  <c r="S12" i="12"/>
  <c r="T12" i="12"/>
  <c r="I20" i="12"/>
  <c r="J20" i="12"/>
  <c r="N198" i="6"/>
  <c r="N66" i="6"/>
  <c r="N102" i="6"/>
  <c r="N126" i="6"/>
  <c r="N30" i="6"/>
  <c r="N162" i="6"/>
  <c r="N42" i="6"/>
  <c r="L65" i="6"/>
  <c r="L66" i="6" s="1"/>
  <c r="X30" i="6"/>
  <c r="X42" i="6"/>
  <c r="N78" i="6"/>
  <c r="N150" i="6"/>
  <c r="N186" i="6"/>
  <c r="N222" i="6"/>
  <c r="N246" i="6"/>
  <c r="X54" i="6"/>
  <c r="W246" i="6"/>
  <c r="N54" i="6"/>
  <c r="N90" i="6"/>
  <c r="N114" i="6"/>
  <c r="N138" i="6"/>
  <c r="N174" i="6"/>
  <c r="N210" i="6"/>
  <c r="N234" i="6"/>
  <c r="S20" i="12" l="1"/>
  <c r="T20" i="12"/>
  <c r="W58" i="6"/>
  <c r="P62" i="6" l="1"/>
  <c r="U62" i="6" s="1"/>
  <c r="W62" i="6"/>
  <c r="W59" i="6"/>
  <c r="P63" i="6"/>
  <c r="U63" i="6" s="1"/>
  <c r="W63" i="6"/>
  <c r="P60" i="6"/>
  <c r="U60" i="6" s="1"/>
  <c r="W60" i="6"/>
  <c r="P64" i="6"/>
  <c r="U64" i="6" s="1"/>
  <c r="W64" i="6"/>
  <c r="P61" i="6"/>
  <c r="U61" i="6" s="1"/>
  <c r="W61" i="6"/>
  <c r="P65" i="6"/>
  <c r="U65" i="6" s="1"/>
  <c r="W65" i="6"/>
  <c r="S77" i="6"/>
  <c r="W57" i="6"/>
  <c r="W56" i="6"/>
  <c r="W55" i="6"/>
  <c r="S65" i="6" l="1"/>
  <c r="S66" i="6" s="1"/>
  <c r="W54" i="6"/>
  <c r="X65" i="6" s="1"/>
  <c r="X66" i="6" s="1"/>
  <c r="W69" i="6"/>
  <c r="X77" i="6" s="1"/>
  <c r="Q65" i="6"/>
  <c r="Q66" i="6" s="1"/>
  <c r="U59" i="6"/>
  <c r="B48" i="7" l="1"/>
  <c r="AA69" i="6"/>
  <c r="AA71" i="6" s="1"/>
  <c r="V65" i="6"/>
  <c r="V66" i="6" s="1"/>
  <c r="S78" i="6"/>
  <c r="S89" i="6"/>
  <c r="W81" i="6"/>
  <c r="X89" i="6" s="1"/>
  <c r="E49" i="7"/>
  <c r="X78" i="6"/>
  <c r="E48" i="7"/>
  <c r="S90" i="6" l="1"/>
  <c r="G10" i="7"/>
  <c r="C48" i="7"/>
  <c r="D48" i="7"/>
  <c r="N48" i="7"/>
  <c r="C49" i="7"/>
  <c r="F10" i="7" s="1"/>
  <c r="D49" i="7"/>
  <c r="E50" i="7"/>
  <c r="X90" i="6"/>
  <c r="S101" i="6"/>
  <c r="W93" i="6"/>
  <c r="X101" i="6" s="1"/>
  <c r="Q48" i="7"/>
  <c r="G48" i="7"/>
  <c r="F48" i="7"/>
  <c r="I48" i="7"/>
  <c r="H48" i="7"/>
  <c r="M48" i="7"/>
  <c r="P48" i="7" s="1"/>
  <c r="M49" i="7"/>
  <c r="P49" i="7" s="1"/>
  <c r="Q49" i="7"/>
  <c r="I49" i="7"/>
  <c r="H49" i="7"/>
  <c r="F49" i="7"/>
  <c r="G49" i="7"/>
  <c r="S102" i="6" l="1"/>
  <c r="G50" i="7"/>
  <c r="H50" i="7"/>
  <c r="I50" i="7"/>
  <c r="F50" i="7"/>
  <c r="Q50" i="7"/>
  <c r="M50" i="7"/>
  <c r="P50" i="7" s="1"/>
  <c r="S113" i="6"/>
  <c r="W105" i="6"/>
  <c r="X113" i="6" s="1"/>
  <c r="E51" i="7"/>
  <c r="X102" i="6"/>
  <c r="S114" i="6" l="1"/>
  <c r="Q51" i="7"/>
  <c r="F51" i="7"/>
  <c r="H51" i="7"/>
  <c r="I51" i="7"/>
  <c r="M51" i="7"/>
  <c r="P51" i="7" s="1"/>
  <c r="G51" i="7"/>
  <c r="S125" i="6"/>
  <c r="W117" i="6"/>
  <c r="X125" i="6" s="1"/>
  <c r="E52" i="7"/>
  <c r="X114" i="6"/>
  <c r="S126" i="6" l="1"/>
  <c r="H52" i="7"/>
  <c r="I52" i="7"/>
  <c r="M52" i="7"/>
  <c r="P52" i="7" s="1"/>
  <c r="F52" i="7"/>
  <c r="Q52" i="7"/>
  <c r="G52" i="7"/>
  <c r="E53" i="7"/>
  <c r="X126" i="6"/>
  <c r="S137" i="6"/>
  <c r="W129" i="6"/>
  <c r="X137" i="6" s="1"/>
  <c r="S138" i="6" l="1"/>
  <c r="S149" i="6"/>
  <c r="W141" i="6"/>
  <c r="X149" i="6" s="1"/>
  <c r="E54" i="7"/>
  <c r="X138" i="6"/>
  <c r="G53" i="7"/>
  <c r="Q53" i="7"/>
  <c r="F53" i="7"/>
  <c r="I53" i="7"/>
  <c r="M53" i="7"/>
  <c r="P53" i="7" s="1"/>
  <c r="H53" i="7"/>
  <c r="S150" i="6" l="1"/>
  <c r="E55" i="7"/>
  <c r="X150" i="6"/>
  <c r="S161" i="6"/>
  <c r="W153" i="6"/>
  <c r="X161" i="6" s="1"/>
  <c r="F54" i="7"/>
  <c r="M54" i="7"/>
  <c r="P54" i="7" s="1"/>
  <c r="G54" i="7"/>
  <c r="H54" i="7"/>
  <c r="I54" i="7"/>
  <c r="Q54" i="7"/>
  <c r="S162" i="6" l="1"/>
  <c r="E56" i="7"/>
  <c r="X162" i="6"/>
  <c r="S173" i="6"/>
  <c r="W165" i="6"/>
  <c r="X173" i="6" s="1"/>
  <c r="Q55" i="7"/>
  <c r="I55" i="7"/>
  <c r="M55" i="7"/>
  <c r="P55" i="7" s="1"/>
  <c r="H55" i="7"/>
  <c r="F55" i="7"/>
  <c r="G55" i="7"/>
  <c r="S174" i="6" l="1"/>
  <c r="S185" i="6"/>
  <c r="W177" i="6"/>
  <c r="X185" i="6" s="1"/>
  <c r="X186" i="6" s="1"/>
  <c r="E57" i="7"/>
  <c r="E59" i="7" s="1"/>
  <c r="I59" i="7" s="1"/>
  <c r="X174" i="6"/>
  <c r="F56" i="7"/>
  <c r="H56" i="7"/>
  <c r="I56" i="7"/>
  <c r="Q56" i="7"/>
  <c r="M56" i="7"/>
  <c r="P56" i="7" s="1"/>
  <c r="G56" i="7"/>
  <c r="H57" i="7" l="1"/>
  <c r="M57" i="7"/>
  <c r="P57" i="7" s="1"/>
  <c r="F57" i="7"/>
  <c r="F11" i="7" s="1"/>
  <c r="Q57" i="7"/>
  <c r="G57" i="7"/>
  <c r="I57" i="7"/>
  <c r="G11" i="7"/>
  <c r="S197" i="6"/>
  <c r="S198" i="6" s="1"/>
  <c r="W189" i="6"/>
  <c r="X197" i="6" s="1"/>
  <c r="X198" i="6" s="1"/>
  <c r="S186" i="6"/>
  <c r="S209" i="6" l="1"/>
  <c r="S210" i="6" s="1"/>
  <c r="W201" i="6"/>
  <c r="X209" i="6" s="1"/>
  <c r="X210" i="6" s="1"/>
  <c r="S221" i="6" l="1"/>
  <c r="S222" i="6" s="1"/>
  <c r="W213" i="6"/>
  <c r="X221" i="6" s="1"/>
  <c r="X222" i="6" s="1"/>
  <c r="S233" i="6" l="1"/>
  <c r="S234" i="6" s="1"/>
  <c r="W225" i="6"/>
  <c r="X233" i="6" s="1"/>
  <c r="X234" i="6" s="1"/>
  <c r="S245" i="6" l="1"/>
  <c r="S246" i="6" s="1"/>
  <c r="W237" i="6"/>
  <c r="X245" i="6" s="1"/>
  <c r="X246" i="6" s="1"/>
  <c r="S257" i="6" l="1"/>
  <c r="W249" i="6"/>
  <c r="X257" i="6" s="1"/>
  <c r="X258" i="6" l="1"/>
  <c r="X270" i="6"/>
  <c r="S258" i="6"/>
  <c r="S270" i="6"/>
</calcChain>
</file>

<file path=xl/comments1.xml><?xml version="1.0" encoding="utf-8"?>
<comments xmlns="http://schemas.openxmlformats.org/spreadsheetml/2006/main">
  <authors>
    <author>HAZ0UTF</author>
  </authors>
  <commentList>
    <comment ref="B48" authorId="0">
      <text>
        <r>
          <rPr>
            <b/>
            <sz val="9"/>
            <color indexed="81"/>
            <rFont val="Tahoma"/>
            <family val="2"/>
          </rPr>
          <t>HAZ0UTF:</t>
        </r>
        <r>
          <rPr>
            <sz val="9"/>
            <color indexed="81"/>
            <rFont val="Tahoma"/>
            <family val="2"/>
          </rPr>
          <t xml:space="preserve">
Include Actuals thru May 2014</t>
        </r>
      </text>
    </comment>
    <comment ref="E48" authorId="0">
      <text>
        <r>
          <rPr>
            <b/>
            <sz val="9"/>
            <color indexed="81"/>
            <rFont val="Tahoma"/>
            <family val="2"/>
          </rPr>
          <t>HAZ0UTF:</t>
        </r>
        <r>
          <rPr>
            <sz val="9"/>
            <color indexed="81"/>
            <rFont val="Tahoma"/>
            <family val="2"/>
          </rPr>
          <t xml:space="preserve">
Actual thru June 2014</t>
        </r>
      </text>
    </comment>
  </commentList>
</comments>
</file>

<file path=xl/sharedStrings.xml><?xml version="1.0" encoding="utf-8"?>
<sst xmlns="http://schemas.openxmlformats.org/spreadsheetml/2006/main" count="512" uniqueCount="202">
  <si>
    <t>Model Statistics</t>
  </si>
  <si>
    <t>Iterations</t>
  </si>
  <si>
    <t>Adjusted Observations</t>
  </si>
  <si>
    <t>Deg. of Freedom for Error</t>
  </si>
  <si>
    <t>R-Squared</t>
  </si>
  <si>
    <t>Adjusted R-Squared</t>
  </si>
  <si>
    <t>AIC</t>
  </si>
  <si>
    <t>BIC</t>
  </si>
  <si>
    <t>F-Statistic</t>
  </si>
  <si>
    <t>Prob (F-Statistic)</t>
  </si>
  <si>
    <t>Log-Likelihood</t>
  </si>
  <si>
    <t>Model Sum of Squares</t>
  </si>
  <si>
    <t>Sum of Squared Errors</t>
  </si>
  <si>
    <t>Mean Squared Error</t>
  </si>
  <si>
    <t>Std. Error of Regression</t>
  </si>
  <si>
    <t>Mean Abs. Dev. (MAD)</t>
  </si>
  <si>
    <t>Mean Abs. % Err. (MAPE)</t>
  </si>
  <si>
    <t>Durbin-Watson Statistic</t>
  </si>
  <si>
    <t>Durbin-H Statistic</t>
  </si>
  <si>
    <t>#NA</t>
  </si>
  <si>
    <t>Ljung-Box Statistic</t>
  </si>
  <si>
    <t>Prob (Ljung-Box)</t>
  </si>
  <si>
    <t>Skewness</t>
  </si>
  <si>
    <t>Kurtosis</t>
  </si>
  <si>
    <t>Jarque-Bera</t>
  </si>
  <si>
    <t>Prob (Jarque-Bera)</t>
  </si>
  <si>
    <t>Variable</t>
  </si>
  <si>
    <t>Coefficient</t>
  </si>
  <si>
    <t>StdErr</t>
  </si>
  <si>
    <t>T-Stat</t>
  </si>
  <si>
    <t>P-Value</t>
  </si>
  <si>
    <t>CONST</t>
  </si>
  <si>
    <t>Economics_2013.CPI</t>
  </si>
  <si>
    <t>Weather2013.CDH_Billed</t>
  </si>
  <si>
    <t>Weather2013.HDH_Billed</t>
  </si>
  <si>
    <t>Trans1.DummAUG_04</t>
  </si>
  <si>
    <t>AR(1)</t>
  </si>
  <si>
    <t>Trans1.DumFEB_06</t>
  </si>
  <si>
    <t>MA(1)</t>
  </si>
  <si>
    <t>Trans1.DumOCT_04</t>
  </si>
  <si>
    <t>Trans1.DummyNOV_04</t>
  </si>
  <si>
    <t>Trans1.DummyOCT_05</t>
  </si>
  <si>
    <t>Economics_2013.Wgt_Per_Capital_Income</t>
  </si>
  <si>
    <t>Trans1.DumFeb_05</t>
  </si>
  <si>
    <t>Trans1.DumNOV_2005</t>
  </si>
  <si>
    <t>Trans1.Dumm09_05</t>
  </si>
  <si>
    <t>Actual</t>
  </si>
  <si>
    <t>YTD</t>
  </si>
  <si>
    <t>Total Industrial Sales</t>
  </si>
  <si>
    <t>Independent Variable</t>
  </si>
  <si>
    <t>Model</t>
  </si>
  <si>
    <t>Estimation Period</t>
  </si>
  <si>
    <t>Adj R_sq.</t>
  </si>
  <si>
    <t>DW</t>
  </si>
  <si>
    <t>MAPE %</t>
  </si>
  <si>
    <t xml:space="preserve">Regression </t>
  </si>
  <si>
    <t>ARMA Term</t>
  </si>
  <si>
    <t>CPI</t>
  </si>
  <si>
    <t>Weighted Per Capita Income</t>
  </si>
  <si>
    <t>CDH_Billed</t>
  </si>
  <si>
    <t>HDH_Billed</t>
  </si>
  <si>
    <t>March 2003 - May 2013</t>
  </si>
  <si>
    <r>
      <t>Medium</t>
    </r>
    <r>
      <rPr>
        <b/>
        <sz val="11"/>
        <color rgb="FFFF0000"/>
        <rFont val="Calibri"/>
        <family val="2"/>
        <scheme val="minor"/>
      </rPr>
      <t xml:space="preserve"> Sales</t>
    </r>
  </si>
  <si>
    <r>
      <t xml:space="preserve">Large </t>
    </r>
    <r>
      <rPr>
        <b/>
        <sz val="11"/>
        <color rgb="FFFF0000"/>
        <rFont val="Calibri"/>
        <family val="2"/>
        <scheme val="minor"/>
      </rPr>
      <t>Sales</t>
    </r>
  </si>
  <si>
    <t>AR Term</t>
  </si>
  <si>
    <t>Year</t>
  </si>
  <si>
    <t>Month</t>
  </si>
  <si>
    <t>Actual UPC</t>
  </si>
  <si>
    <t>Pred UPC</t>
  </si>
  <si>
    <t>Pred Customers</t>
  </si>
  <si>
    <t>Pred SALES</t>
  </si>
  <si>
    <t>Annual Pred SALES</t>
  </si>
  <si>
    <t>Actual SALES</t>
  </si>
  <si>
    <t>GS-1 SALES</t>
  </si>
  <si>
    <t>Annual Actual SALES</t>
  </si>
  <si>
    <t>Medium SALES</t>
  </si>
  <si>
    <t>Large SALES</t>
  </si>
  <si>
    <t>TOTAL INDUSTRIAL SALES</t>
  </si>
  <si>
    <t>AVERAGE ANNUAL GROWTH</t>
  </si>
  <si>
    <t>HISTORY</t>
  </si>
  <si>
    <t>Growth</t>
  </si>
  <si>
    <t>Absolute</t>
  </si>
  <si>
    <t>%</t>
  </si>
  <si>
    <t>FORECAST</t>
  </si>
  <si>
    <t xml:space="preserve">Delta </t>
  </si>
  <si>
    <t>Forecast</t>
  </si>
  <si>
    <t>2013 TYSP</t>
  </si>
  <si>
    <t>New Forecast</t>
  </si>
  <si>
    <t>2013 New Fcst</t>
  </si>
  <si>
    <t>The new  Large includes CDH enabling weather normalization and shows improved Stats.</t>
  </si>
  <si>
    <t>dl</t>
  </si>
  <si>
    <t>du</t>
  </si>
  <si>
    <t>n = 100</t>
  </si>
  <si>
    <t>n = 150</t>
  </si>
  <si>
    <t>n = 125</t>
  </si>
  <si>
    <t>Parameters</t>
  </si>
  <si>
    <t>Weather2013.Cal_Winter_HDD</t>
  </si>
  <si>
    <r>
      <rPr>
        <b/>
        <sz val="11"/>
        <color theme="1"/>
        <rFont val="Calibri"/>
        <family val="2"/>
        <scheme val="minor"/>
      </rPr>
      <t>Note</t>
    </r>
    <r>
      <rPr>
        <sz val="11"/>
        <color theme="1"/>
        <rFont val="Calibri"/>
        <family val="2"/>
        <scheme val="minor"/>
      </rPr>
      <t>: even though the Mstats are similar, the proposed new GS-1 model includes economics variables enhancing variance analysis.</t>
    </r>
  </si>
  <si>
    <t>In addition to improved Stats, the new  Medium model includes both CDH and HDHs facilitating  weather normalization.</t>
  </si>
  <si>
    <t>Proposed Model</t>
  </si>
  <si>
    <r>
      <t>GS-1</t>
    </r>
    <r>
      <rPr>
        <b/>
        <sz val="11"/>
        <color rgb="FFFF0000"/>
        <rFont val="Calibri"/>
        <family val="2"/>
        <scheme val="minor"/>
      </rPr>
      <t xml:space="preserve"> Use Per Customer</t>
    </r>
  </si>
  <si>
    <t>June Fcst</t>
  </si>
  <si>
    <t>Disposable Income per Household</t>
  </si>
  <si>
    <t>Jan 2000 -June 2013</t>
  </si>
  <si>
    <t>Economics_2013.Disp_INCperHH</t>
  </si>
  <si>
    <t>MA(2)</t>
  </si>
  <si>
    <t>Winter_HDD</t>
  </si>
  <si>
    <t>July 2002 - June 2013</t>
  </si>
  <si>
    <t>2014 TYSP</t>
  </si>
  <si>
    <t>April 2000 -May 2014</t>
  </si>
  <si>
    <t>2014 NEW FORECAST</t>
  </si>
  <si>
    <t>Based on Fcst for 2014 TYSP (2014-2023)</t>
  </si>
  <si>
    <t>Based on New Fcst for 2014 (2014-2023)</t>
  </si>
  <si>
    <t>HISTORY (1990 to 2013)</t>
  </si>
  <si>
    <t>Small Industrial</t>
  </si>
  <si>
    <t>Medium Industrial</t>
  </si>
  <si>
    <t>Large Industrial</t>
  </si>
  <si>
    <t>Total Industrial</t>
  </si>
  <si>
    <t>2014:01</t>
  </si>
  <si>
    <t>2014:02</t>
  </si>
  <si>
    <t>2014:03</t>
  </si>
  <si>
    <t>2014:04</t>
  </si>
  <si>
    <t>2014:05</t>
  </si>
  <si>
    <t>2014:06</t>
  </si>
  <si>
    <t>2014:07</t>
  </si>
  <si>
    <t>2014:08</t>
  </si>
  <si>
    <t>2014:09</t>
  </si>
  <si>
    <t>2014:10</t>
  </si>
  <si>
    <t>2014:11</t>
  </si>
  <si>
    <t>2014:12</t>
  </si>
  <si>
    <t>Diff</t>
  </si>
  <si>
    <t>Diff %</t>
  </si>
  <si>
    <t>WN Actual</t>
  </si>
  <si>
    <r>
      <rPr>
        <b/>
        <sz val="12"/>
        <color rgb="FFFF0000"/>
        <rFont val="Arial"/>
        <family val="2"/>
      </rPr>
      <t>2014 TYSP</t>
    </r>
    <r>
      <rPr>
        <b/>
        <sz val="12"/>
        <rFont val="Arial"/>
        <family val="2"/>
      </rPr>
      <t xml:space="preserve"> LARGE SALES MODEL</t>
    </r>
  </si>
  <si>
    <r>
      <rPr>
        <b/>
        <sz val="14"/>
        <color rgb="FFFF0000"/>
        <rFont val="Calibri"/>
        <family val="2"/>
        <scheme val="minor"/>
      </rPr>
      <t>2014 TYSP</t>
    </r>
    <r>
      <rPr>
        <b/>
        <sz val="14"/>
        <color theme="1"/>
        <rFont val="Calibri"/>
        <family val="2"/>
        <scheme val="minor"/>
      </rPr>
      <t xml:space="preserve"> Medium Industrial Sales</t>
    </r>
  </si>
  <si>
    <r>
      <rPr>
        <b/>
        <sz val="12"/>
        <color rgb="FFFF0000"/>
        <rFont val="Arial"/>
        <family val="2"/>
      </rPr>
      <t>2014 TYSP</t>
    </r>
    <r>
      <rPr>
        <b/>
        <sz val="12"/>
        <rFont val="Arial"/>
        <family val="2"/>
      </rPr>
      <t xml:space="preserve"> GS1 </t>
    </r>
    <r>
      <rPr>
        <b/>
        <sz val="12"/>
        <color rgb="FFFF0000"/>
        <rFont val="Arial"/>
        <family val="2"/>
      </rPr>
      <t>UPC</t>
    </r>
    <r>
      <rPr>
        <b/>
        <sz val="12"/>
        <rFont val="Arial"/>
        <family val="2"/>
      </rPr>
      <t xml:space="preserve"> MODEL</t>
    </r>
  </si>
  <si>
    <t>WEATHER NORMALIZED vs. FORECAST</t>
  </si>
  <si>
    <t>NOMINAL vs. FORECAST</t>
  </si>
  <si>
    <t>2014 FCST</t>
  </si>
  <si>
    <r>
      <t xml:space="preserve">PROPOSED </t>
    </r>
    <r>
      <rPr>
        <b/>
        <sz val="12"/>
        <color rgb="FFFF0000"/>
        <rFont val="Arial"/>
        <family val="2"/>
      </rPr>
      <t>2014</t>
    </r>
    <r>
      <rPr>
        <b/>
        <sz val="12"/>
        <rFont val="Arial"/>
        <family val="2"/>
      </rPr>
      <t xml:space="preserve"> GS1 </t>
    </r>
    <r>
      <rPr>
        <b/>
        <sz val="12"/>
        <color rgb="FFFF0000"/>
        <rFont val="Arial"/>
        <family val="2"/>
      </rPr>
      <t>UPC</t>
    </r>
    <r>
      <rPr>
        <b/>
        <sz val="12"/>
        <rFont val="Arial"/>
        <family val="2"/>
      </rPr>
      <t xml:space="preserve"> MODEL</t>
    </r>
  </si>
  <si>
    <t>Economics.Real_Disp_INCperHH</t>
  </si>
  <si>
    <t>Weather.CDH_Billed</t>
  </si>
  <si>
    <t>Weather.HDH_Billed</t>
  </si>
  <si>
    <t>SMA(1)</t>
  </si>
  <si>
    <t>Link</t>
  </si>
  <si>
    <t>Output File</t>
  </si>
  <si>
    <t>ND Matrix File</t>
  </si>
  <si>
    <t>2014 Industrial_by_SIZE may_19.NDM</t>
  </si>
  <si>
    <t>GS1 UPC incHH</t>
  </si>
  <si>
    <r>
      <t>GS-1</t>
    </r>
    <r>
      <rPr>
        <b/>
        <sz val="14"/>
        <color rgb="FFFF0000"/>
        <rFont val="Calibri"/>
        <family val="2"/>
        <scheme val="minor"/>
      </rPr>
      <t xml:space="preserve"> Use Per Customer</t>
    </r>
  </si>
  <si>
    <r>
      <t xml:space="preserve">PROPOSED </t>
    </r>
    <r>
      <rPr>
        <b/>
        <sz val="12"/>
        <color rgb="FFFF0000"/>
        <rFont val="Arial"/>
        <family val="2"/>
      </rPr>
      <t>2014</t>
    </r>
    <r>
      <rPr>
        <b/>
        <sz val="12"/>
        <rFont val="Arial"/>
        <family val="2"/>
      </rPr>
      <t xml:space="preserve"> MEDIUM </t>
    </r>
    <r>
      <rPr>
        <b/>
        <sz val="12"/>
        <color rgb="FFFF0000"/>
        <rFont val="Arial"/>
        <family val="2"/>
      </rPr>
      <t>UPC</t>
    </r>
    <r>
      <rPr>
        <b/>
        <sz val="12"/>
        <rFont val="Arial"/>
        <family val="2"/>
      </rPr>
      <t xml:space="preserve"> MODEL</t>
    </r>
  </si>
  <si>
    <t>GI_Data_Monthly.FL_GSP</t>
  </si>
  <si>
    <t>Economics.CPI</t>
  </si>
  <si>
    <t>Weather.Jan_HDD</t>
  </si>
  <si>
    <t>Trans1.Feb_2005</t>
  </si>
  <si>
    <t>Trans1.Nov_2005</t>
  </si>
  <si>
    <t>AR(2)</t>
  </si>
  <si>
    <r>
      <t>Adjusted Medium</t>
    </r>
    <r>
      <rPr>
        <b/>
        <sz val="14"/>
        <color rgb="FFFF0000"/>
        <rFont val="Calibri"/>
        <family val="2"/>
        <scheme val="minor"/>
      </rPr>
      <t xml:space="preserve"> Use Per Customer</t>
    </r>
  </si>
  <si>
    <r>
      <t>Adjusted Medium</t>
    </r>
    <r>
      <rPr>
        <b/>
        <sz val="11"/>
        <color rgb="FFFF0000"/>
        <rFont val="Calibri"/>
        <family val="2"/>
        <scheme val="minor"/>
      </rPr>
      <t xml:space="preserve"> Use Per Customer</t>
    </r>
  </si>
  <si>
    <t>Florida GSP</t>
  </si>
  <si>
    <t>January_HDD</t>
  </si>
  <si>
    <t>Med UPC gsp</t>
  </si>
  <si>
    <r>
      <t xml:space="preserve">Adjusted Large </t>
    </r>
    <r>
      <rPr>
        <b/>
        <sz val="14"/>
        <color rgb="FFFF0000"/>
        <rFont val="Calibri"/>
        <family val="2"/>
        <scheme val="minor"/>
      </rPr>
      <t>Sales</t>
    </r>
  </si>
  <si>
    <t>Florida GSP_Mfg</t>
  </si>
  <si>
    <r>
      <t xml:space="preserve">Adjusted Large </t>
    </r>
    <r>
      <rPr>
        <b/>
        <sz val="11"/>
        <color rgb="FFFF0000"/>
        <rFont val="Calibri"/>
        <family val="2"/>
        <scheme val="minor"/>
      </rPr>
      <t>Sales</t>
    </r>
  </si>
  <si>
    <t>April 2000 - May 2014</t>
  </si>
  <si>
    <t>Proposed Models</t>
  </si>
  <si>
    <t>GI_Data_Monthly.FL_GSP_Mfg</t>
  </si>
  <si>
    <t>GI_Data_Monthly.Consumer_Price_Index</t>
  </si>
  <si>
    <r>
      <t xml:space="preserve">PROPOSED </t>
    </r>
    <r>
      <rPr>
        <b/>
        <sz val="12"/>
        <color rgb="FFFF0000"/>
        <rFont val="Arial"/>
        <family val="2"/>
      </rPr>
      <t>2014</t>
    </r>
    <r>
      <rPr>
        <b/>
        <sz val="12"/>
        <rFont val="Arial"/>
        <family val="2"/>
      </rPr>
      <t xml:space="preserve"> LARGE SALES MODEL</t>
    </r>
  </si>
  <si>
    <t>GI July 15 20 14 Forecast</t>
  </si>
  <si>
    <t>As of June 2014</t>
  </si>
  <si>
    <t>Employment-Popul ratio</t>
  </si>
  <si>
    <t>ADJUSTED Med_UPC_gsp OUT JULY21 2014</t>
  </si>
  <si>
    <t>ADJUSTED Med_UPC_gsp OUT JULY21 2014.xlsx</t>
  </si>
  <si>
    <t>Florida Real GSP</t>
  </si>
  <si>
    <t>ADJUSTED Lg_Total_GSP_mfg Epratio JULY21 2014</t>
  </si>
  <si>
    <t>ADJ_Lg_Total_Ind_mfg_EPratio JULY21 2014.xlsx</t>
  </si>
  <si>
    <t>Florida GSP Mfg</t>
  </si>
  <si>
    <t>Employment-Population ratio</t>
  </si>
  <si>
    <t>Jan 2001 - May 2014</t>
  </si>
  <si>
    <t>Economics.Emp_Pop_Ratio</t>
  </si>
  <si>
    <t>Trans1.Oct_2004</t>
  </si>
  <si>
    <t>Trans1.Nov_2004</t>
  </si>
  <si>
    <t xml:space="preserve">Old Fcst </t>
  </si>
  <si>
    <t>Annual</t>
  </si>
  <si>
    <t>Actual YTD</t>
  </si>
  <si>
    <t>JULY24 GS_1_UPC_incHH OUT.xlsx</t>
  </si>
  <si>
    <t xml:space="preserve">JULY24 GS_1_UPC_incHH OUT </t>
  </si>
  <si>
    <t>As of July 2014</t>
  </si>
  <si>
    <t>2000-13</t>
  </si>
  <si>
    <t>2005-13</t>
  </si>
  <si>
    <t>2010-13</t>
  </si>
  <si>
    <t>FPL RC-16</t>
  </si>
  <si>
    <t>OPC 024218</t>
  </si>
  <si>
    <t>OPC 024219</t>
  </si>
  <si>
    <t>OPC 024220</t>
  </si>
  <si>
    <t>OPC 024221</t>
  </si>
  <si>
    <t>OPC 024222</t>
  </si>
  <si>
    <t>OPC 024223</t>
  </si>
  <si>
    <t>OPC 024224</t>
  </si>
  <si>
    <t>OPC 024225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</si>
</sst>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(* #,##0.00_);_(* \(#,##0.00\);_(* &quot;-&quot;??_);_(@_)"/>
    <numFmt numFmtId="164" formatCode="0;\-0"/>
    <numFmt numFmtId="165" formatCode="0.000;\-0.000"/>
    <numFmt numFmtId="166" formatCode="#,##0.000;\-#,##0.000"/>
    <numFmt numFmtId="167" formatCode="0.0000;\-0.0000"/>
    <numFmt numFmtId="168" formatCode="#,##0.00;\-#,##0.00"/>
    <numFmt numFmtId="169" formatCode="0.00%;\-0.00%"/>
    <numFmt numFmtId="170" formatCode="0.00;\-0.00"/>
    <numFmt numFmtId="171" formatCode="0.00000;\-0.00000"/>
    <numFmt numFmtId="172" formatCode="0.0000000;\-0.0000000"/>
    <numFmt numFmtId="173" formatCode="0.0000"/>
    <numFmt numFmtId="174" formatCode="#,##0;\-#,##0"/>
    <numFmt numFmtId="175" formatCode="_(* #,##0_);_(* \(#,##0\);_(* &quot;-&quot;??_);_(@_)"/>
    <numFmt numFmtId="176" formatCode="0.0%"/>
    <numFmt numFmtId="177" formatCode="0.000000"/>
    <numFmt numFmtId="178" formatCode="0.00000"/>
    <numFmt numFmtId="179" formatCode="yyyy:mm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rgb="FFFF000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u val="singleAccounting"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sz val="10"/>
      <color indexed="39"/>
      <name val="Arial"/>
      <family val="2"/>
    </font>
    <font>
      <b/>
      <u val="singleAccounting"/>
      <sz val="14"/>
      <color indexed="8"/>
      <name val="Arial"/>
      <family val="2"/>
    </font>
    <font>
      <sz val="10"/>
      <color indexed="10"/>
      <name val="Arial"/>
      <family val="2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Times New Roman"/>
      <family val="1"/>
    </font>
    <font>
      <b/>
      <sz val="10"/>
      <color rgb="FFFF000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0"/>
      <name val="Times New Roman"/>
      <family val="1"/>
    </font>
    <font>
      <sz val="10"/>
      <color theme="0"/>
      <name val="Arial"/>
      <family val="2"/>
    </font>
    <font>
      <sz val="10"/>
      <color indexed="9"/>
      <name val="Arial"/>
      <family val="2"/>
    </font>
    <font>
      <sz val="10"/>
      <color indexed="9"/>
      <name val="Times New Roman"/>
      <family val="1"/>
    </font>
    <font>
      <sz val="10"/>
      <color indexed="8"/>
      <name val="Times New Roman"/>
      <family val="1"/>
    </font>
    <font>
      <u/>
      <sz val="10"/>
      <name val="Times New Roman"/>
      <family val="1"/>
    </font>
    <font>
      <b/>
      <u/>
      <sz val="10"/>
      <name val="Times New Roman"/>
      <family val="1"/>
    </font>
    <font>
      <b/>
      <sz val="10"/>
      <color indexed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rgb="FFFF0000"/>
      <name val="Times New Roman"/>
      <family val="1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Arial"/>
      <family val="2"/>
    </font>
    <font>
      <b/>
      <sz val="10"/>
      <color indexed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A6CA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9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medium">
        <color indexed="4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4" fontId="7" fillId="4" borderId="2" applyNumberFormat="0" applyProtection="0">
      <alignment vertical="center"/>
    </xf>
    <xf numFmtId="4" fontId="8" fillId="5" borderId="2" applyNumberFormat="0" applyProtection="0">
      <alignment vertical="center"/>
    </xf>
    <xf numFmtId="4" fontId="7" fillId="5" borderId="2" applyNumberFormat="0" applyProtection="0">
      <alignment horizontal="left" vertical="center" indent="1"/>
    </xf>
    <xf numFmtId="0" fontId="7" fillId="5" borderId="2" applyNumberFormat="0" applyProtection="0">
      <alignment horizontal="left" vertical="top" indent="1"/>
    </xf>
    <xf numFmtId="4" fontId="9" fillId="0" borderId="0" applyNumberFormat="0" applyProtection="0">
      <alignment horizontal="left"/>
    </xf>
    <xf numFmtId="4" fontId="10" fillId="6" borderId="2" applyNumberFormat="0" applyProtection="0">
      <alignment horizontal="right" vertical="center"/>
    </xf>
    <xf numFmtId="4" fontId="10" fillId="7" borderId="2" applyNumberFormat="0" applyProtection="0">
      <alignment horizontal="right" vertical="center"/>
    </xf>
    <xf numFmtId="4" fontId="10" fillId="8" borderId="2" applyNumberFormat="0" applyProtection="0">
      <alignment horizontal="right" vertical="center"/>
    </xf>
    <xf numFmtId="4" fontId="10" fillId="9" borderId="2" applyNumberFormat="0" applyProtection="0">
      <alignment horizontal="right" vertical="center"/>
    </xf>
    <xf numFmtId="4" fontId="10" fillId="10" borderId="2" applyNumberFormat="0" applyProtection="0">
      <alignment horizontal="right" vertical="center"/>
    </xf>
    <xf numFmtId="4" fontId="10" fillId="11" borderId="2" applyNumberFormat="0" applyProtection="0">
      <alignment horizontal="right" vertical="center"/>
    </xf>
    <xf numFmtId="4" fontId="10" fillId="12" borderId="2" applyNumberFormat="0" applyProtection="0">
      <alignment horizontal="right" vertical="center"/>
    </xf>
    <xf numFmtId="4" fontId="10" fillId="13" borderId="2" applyNumberFormat="0" applyProtection="0">
      <alignment horizontal="right" vertical="center"/>
    </xf>
    <xf numFmtId="4" fontId="10" fillId="14" borderId="2" applyNumberFormat="0" applyProtection="0">
      <alignment horizontal="right" vertical="center"/>
    </xf>
    <xf numFmtId="4" fontId="7" fillId="15" borderId="3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1" fillId="16" borderId="0" applyNumberFormat="0" applyProtection="0">
      <alignment horizontal="left" vertical="center" indent="1"/>
    </xf>
    <xf numFmtId="4" fontId="10" fillId="17" borderId="2" applyNumberFormat="0" applyProtection="0">
      <alignment horizontal="right" vertical="center"/>
    </xf>
    <xf numFmtId="4" fontId="10" fillId="0" borderId="0" applyNumberFormat="0" applyProtection="0">
      <alignment horizontal="left" vertical="center" indent="1"/>
    </xf>
    <xf numFmtId="4" fontId="10" fillId="18" borderId="0" applyNumberFormat="0" applyProtection="0">
      <alignment horizontal="left" vertical="center" indent="1"/>
    </xf>
    <xf numFmtId="0" fontId="12" fillId="16" borderId="2" applyNumberFormat="0" applyProtection="0">
      <alignment horizontal="left" vertical="center" indent="1"/>
    </xf>
    <xf numFmtId="0" fontId="6" fillId="16" borderId="2" applyNumberFormat="0" applyProtection="0">
      <alignment horizontal="left" vertical="top" indent="1"/>
    </xf>
    <xf numFmtId="0" fontId="6" fillId="18" borderId="2" applyNumberFormat="0" applyProtection="0">
      <alignment horizontal="left" vertical="center" indent="1"/>
    </xf>
    <xf numFmtId="0" fontId="6" fillId="18" borderId="2" applyNumberFormat="0" applyProtection="0">
      <alignment horizontal="left" vertical="top" indent="1"/>
    </xf>
    <xf numFmtId="0" fontId="6" fillId="19" borderId="2" applyNumberFormat="0" applyProtection="0">
      <alignment horizontal="left" vertical="center" indent="1"/>
    </xf>
    <xf numFmtId="0" fontId="6" fillId="19" borderId="2" applyNumberFormat="0" applyProtection="0">
      <alignment horizontal="left" vertical="top" indent="1"/>
    </xf>
    <xf numFmtId="0" fontId="6" fillId="20" borderId="2" applyNumberFormat="0" applyProtection="0">
      <alignment horizontal="left" vertical="center" indent="1"/>
    </xf>
    <xf numFmtId="0" fontId="6" fillId="20" borderId="2" applyNumberFormat="0" applyProtection="0">
      <alignment horizontal="left" vertical="top" indent="1"/>
    </xf>
    <xf numFmtId="4" fontId="10" fillId="21" borderId="2" applyNumberFormat="0" applyProtection="0">
      <alignment vertical="center"/>
    </xf>
    <xf numFmtId="4" fontId="13" fillId="21" borderId="2" applyNumberFormat="0" applyProtection="0">
      <alignment vertical="center"/>
    </xf>
    <xf numFmtId="4" fontId="10" fillId="21" borderId="2" applyNumberFormat="0" applyProtection="0">
      <alignment horizontal="left" vertical="center" indent="1"/>
    </xf>
    <xf numFmtId="0" fontId="10" fillId="21" borderId="2" applyNumberFormat="0" applyProtection="0">
      <alignment horizontal="left" vertical="top" indent="1"/>
    </xf>
    <xf numFmtId="4" fontId="10" fillId="0" borderId="0" applyNumberFormat="0" applyProtection="0">
      <alignment horizontal="right"/>
    </xf>
    <xf numFmtId="4" fontId="7" fillId="0" borderId="4" applyNumberFormat="0" applyProtection="0">
      <alignment horizontal="right" vertical="center"/>
    </xf>
    <xf numFmtId="4" fontId="7" fillId="0" borderId="0" applyNumberFormat="0" applyProtection="0">
      <alignment horizontal="left" vertical="center" wrapText="1" indent="1"/>
    </xf>
    <xf numFmtId="0" fontId="9" fillId="0" borderId="0" applyNumberFormat="0" applyProtection="0">
      <alignment horizontal="center" wrapText="1"/>
    </xf>
    <xf numFmtId="4" fontId="14" fillId="0" borderId="0" applyNumberFormat="0" applyProtection="0">
      <alignment horizontal="left"/>
    </xf>
    <xf numFmtId="4" fontId="15" fillId="0" borderId="0" applyNumberFormat="0" applyProtection="0">
      <alignment horizontal="right"/>
    </xf>
    <xf numFmtId="177" fontId="6" fillId="0" borderId="0">
      <alignment horizontal="left" wrapText="1"/>
    </xf>
    <xf numFmtId="0" fontId="1" fillId="0" borderId="0"/>
    <xf numFmtId="0" fontId="6" fillId="0" borderId="0"/>
    <xf numFmtId="0" fontId="40" fillId="0" borderId="0" applyNumberFormat="0" applyFill="0" applyBorder="0" applyAlignment="0" applyProtection="0"/>
  </cellStyleXfs>
  <cellXfs count="184">
    <xf numFmtId="0" fontId="0" fillId="0" borderId="0" xfId="0"/>
    <xf numFmtId="0" fontId="0" fillId="2" borderId="0" xfId="0" applyFill="1"/>
    <xf numFmtId="164" fontId="0" fillId="0" borderId="0" xfId="0" applyNumberFormat="1"/>
    <xf numFmtId="0" fontId="2" fillId="0" borderId="0" xfId="0" applyFont="1"/>
    <xf numFmtId="165" fontId="2" fillId="0" borderId="0" xfId="0" applyNumberFormat="1" applyFont="1"/>
    <xf numFmtId="166" fontId="0" fillId="0" borderId="0" xfId="0" applyNumberFormat="1"/>
    <xf numFmtId="165" fontId="0" fillId="0" borderId="0" xfId="0" applyNumberFormat="1"/>
    <xf numFmtId="167" fontId="0" fillId="0" borderId="0" xfId="0" applyNumberFormat="1"/>
    <xf numFmtId="168" fontId="0" fillId="0" borderId="0" xfId="0" applyNumberFormat="1"/>
    <xf numFmtId="169" fontId="2" fillId="0" borderId="0" xfId="0" applyNumberFormat="1" applyFont="1"/>
    <xf numFmtId="0" fontId="0" fillId="0" borderId="0" xfId="0" applyNumberFormat="1"/>
    <xf numFmtId="170" fontId="0" fillId="0" borderId="0" xfId="0" applyNumberFormat="1"/>
    <xf numFmtId="0" fontId="0" fillId="2" borderId="1" xfId="0" applyFill="1" applyBorder="1" applyAlignment="1">
      <alignment horizontal="center"/>
    </xf>
    <xf numFmtId="171" fontId="0" fillId="0" borderId="0" xfId="0" applyNumberFormat="1"/>
    <xf numFmtId="169" fontId="0" fillId="0" borderId="0" xfId="0" applyNumberFormat="1"/>
    <xf numFmtId="172" fontId="0" fillId="0" borderId="0" xfId="0" applyNumberFormat="1"/>
    <xf numFmtId="173" fontId="0" fillId="0" borderId="0" xfId="0" applyNumberFormat="1"/>
    <xf numFmtId="0" fontId="2" fillId="0" borderId="0" xfId="0" applyNumberFormat="1" applyFont="1"/>
    <xf numFmtId="174" fontId="0" fillId="0" borderId="0" xfId="0" applyNumberFormat="1"/>
    <xf numFmtId="175" fontId="0" fillId="0" borderId="0" xfId="1" applyNumberFormat="1" applyFont="1"/>
    <xf numFmtId="0" fontId="2" fillId="0" borderId="0" xfId="0" applyFont="1" applyAlignment="1">
      <alignment wrapText="1"/>
    </xf>
    <xf numFmtId="0" fontId="0" fillId="3" borderId="0" xfId="0" applyFill="1"/>
    <xf numFmtId="0" fontId="0" fillId="3" borderId="0" xfId="0" applyFill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  <xf numFmtId="176" fontId="2" fillId="3" borderId="0" xfId="2" applyNumberFormat="1" applyFont="1" applyFill="1"/>
    <xf numFmtId="175" fontId="0" fillId="3" borderId="0" xfId="0" applyNumberFormat="1" applyFill="1" applyAlignment="1">
      <alignment horizontal="center"/>
    </xf>
    <xf numFmtId="0" fontId="2" fillId="22" borderId="7" xfId="0" applyFont="1" applyFill="1" applyBorder="1" applyAlignment="1">
      <alignment horizontal="center" wrapText="1"/>
    </xf>
    <xf numFmtId="175" fontId="0" fillId="22" borderId="0" xfId="1" applyNumberFormat="1" applyFont="1" applyFill="1"/>
    <xf numFmtId="175" fontId="2" fillId="22" borderId="0" xfId="1" applyNumberFormat="1" applyFont="1" applyFill="1"/>
    <xf numFmtId="176" fontId="2" fillId="22" borderId="0" xfId="2" applyNumberFormat="1" applyFont="1" applyFill="1"/>
    <xf numFmtId="0" fontId="0" fillId="22" borderId="0" xfId="0" applyFill="1"/>
    <xf numFmtId="178" fontId="2" fillId="22" borderId="0" xfId="0" applyNumberFormat="1" applyFont="1" applyFill="1"/>
    <xf numFmtId="0" fontId="6" fillId="0" borderId="0" xfId="3"/>
    <xf numFmtId="0" fontId="6" fillId="23" borderId="0" xfId="3" applyFill="1"/>
    <xf numFmtId="0" fontId="18" fillId="23" borderId="0" xfId="3" applyFont="1" applyFill="1" applyBorder="1" applyAlignment="1">
      <alignment horizontal="center"/>
    </xf>
    <xf numFmtId="0" fontId="19" fillId="0" borderId="0" xfId="3" applyFont="1"/>
    <xf numFmtId="0" fontId="21" fillId="23" borderId="0" xfId="3" applyFont="1" applyFill="1"/>
    <xf numFmtId="0" fontId="21" fillId="24" borderId="0" xfId="3" quotePrefix="1" applyFont="1" applyFill="1" applyAlignment="1">
      <alignment horizontal="left"/>
    </xf>
    <xf numFmtId="3" fontId="21" fillId="23" borderId="0" xfId="3" applyNumberFormat="1" applyFont="1" applyFill="1" applyAlignment="1">
      <alignment horizontal="center"/>
    </xf>
    <xf numFmtId="176" fontId="21" fillId="23" borderId="0" xfId="3" applyNumberFormat="1" applyFont="1" applyFill="1" applyAlignment="1">
      <alignment horizontal="center"/>
    </xf>
    <xf numFmtId="0" fontId="20" fillId="23" borderId="0" xfId="3" applyFont="1" applyFill="1" applyBorder="1" applyAlignment="1">
      <alignment horizontal="centerContinuous"/>
    </xf>
    <xf numFmtId="0" fontId="21" fillId="23" borderId="0" xfId="3" applyFont="1" applyFill="1" applyAlignment="1">
      <alignment horizontal="centerContinuous"/>
    </xf>
    <xf numFmtId="0" fontId="21" fillId="23" borderId="0" xfId="3" applyFont="1" applyFill="1" applyBorder="1" applyAlignment="1">
      <alignment horizontal="centerContinuous"/>
    </xf>
    <xf numFmtId="0" fontId="21" fillId="23" borderId="0" xfId="3" applyFont="1" applyFill="1" applyAlignment="1">
      <alignment horizontal="center"/>
    </xf>
    <xf numFmtId="3" fontId="21" fillId="23" borderId="0" xfId="3" quotePrefix="1" applyNumberFormat="1" applyFont="1" applyFill="1" applyAlignment="1">
      <alignment horizontal="center"/>
    </xf>
    <xf numFmtId="0" fontId="21" fillId="23" borderId="0" xfId="3" applyFont="1" applyFill="1" applyAlignment="1">
      <alignment horizontal="right"/>
    </xf>
    <xf numFmtId="0" fontId="21" fillId="23" borderId="0" xfId="3" applyFont="1" applyFill="1" applyAlignment="1"/>
    <xf numFmtId="0" fontId="22" fillId="23" borderId="0" xfId="3" applyFont="1" applyFill="1" applyAlignment="1">
      <alignment horizontal="center"/>
    </xf>
    <xf numFmtId="0" fontId="23" fillId="23" borderId="0" xfId="3" applyFont="1" applyFill="1"/>
    <xf numFmtId="3" fontId="22" fillId="23" borderId="0" xfId="3" applyNumberFormat="1" applyFont="1" applyFill="1" applyAlignment="1">
      <alignment horizontal="center"/>
    </xf>
    <xf numFmtId="0" fontId="24" fillId="23" borderId="0" xfId="3" applyFont="1" applyFill="1"/>
    <xf numFmtId="3" fontId="21" fillId="23" borderId="0" xfId="3" applyNumberFormat="1" applyFont="1" applyFill="1"/>
    <xf numFmtId="0" fontId="25" fillId="23" borderId="0" xfId="3" applyFont="1" applyFill="1"/>
    <xf numFmtId="174" fontId="1" fillId="0" borderId="0" xfId="43" applyNumberFormat="1"/>
    <xf numFmtId="3" fontId="6" fillId="23" borderId="0" xfId="3" applyNumberFormat="1" applyFill="1"/>
    <xf numFmtId="3" fontId="21" fillId="23" borderId="0" xfId="3" applyNumberFormat="1" applyFont="1" applyFill="1" applyAlignment="1">
      <alignment horizontal="right"/>
    </xf>
    <xf numFmtId="3" fontId="26" fillId="23" borderId="0" xfId="3" applyNumberFormat="1" applyFont="1" applyFill="1" applyAlignment="1">
      <alignment horizontal="center"/>
    </xf>
    <xf numFmtId="0" fontId="20" fillId="23" borderId="0" xfId="3" applyFont="1" applyFill="1" applyAlignment="1">
      <alignment horizontal="center"/>
    </xf>
    <xf numFmtId="17" fontId="28" fillId="23" borderId="0" xfId="3" applyNumberFormat="1" applyFont="1" applyFill="1" applyAlignment="1">
      <alignment horizontal="center"/>
    </xf>
    <xf numFmtId="0" fontId="27" fillId="23" borderId="0" xfId="3" applyFont="1" applyFill="1" applyAlignment="1">
      <alignment horizontal="center" wrapText="1"/>
    </xf>
    <xf numFmtId="0" fontId="27" fillId="23" borderId="0" xfId="3" applyFont="1" applyFill="1" applyAlignment="1">
      <alignment horizontal="center"/>
    </xf>
    <xf numFmtId="176" fontId="21" fillId="0" borderId="0" xfId="3" applyNumberFormat="1" applyFont="1" applyAlignment="1">
      <alignment horizontal="center"/>
    </xf>
    <xf numFmtId="176" fontId="12" fillId="0" borderId="0" xfId="3" applyNumberFormat="1" applyFont="1"/>
    <xf numFmtId="3" fontId="26" fillId="0" borderId="0" xfId="3" applyNumberFormat="1" applyFont="1" applyFill="1" applyAlignment="1">
      <alignment horizontal="center"/>
    </xf>
    <xf numFmtId="0" fontId="12" fillId="0" borderId="0" xfId="3" applyFont="1" applyAlignment="1">
      <alignment horizontal="center"/>
    </xf>
    <xf numFmtId="0" fontId="21" fillId="0" borderId="0" xfId="3" applyFont="1"/>
    <xf numFmtId="175" fontId="0" fillId="22" borderId="6" xfId="1" applyNumberFormat="1" applyFont="1" applyFill="1" applyBorder="1"/>
    <xf numFmtId="0" fontId="0" fillId="0" borderId="6" xfId="0" applyBorder="1"/>
    <xf numFmtId="174" fontId="0" fillId="0" borderId="0" xfId="43" applyNumberFormat="1" applyFont="1"/>
    <xf numFmtId="3" fontId="6" fillId="0" borderId="0" xfId="3" applyNumberFormat="1"/>
    <xf numFmtId="164" fontId="2" fillId="0" borderId="0" xfId="0" applyNumberFormat="1" applyFont="1"/>
    <xf numFmtId="0" fontId="31" fillId="23" borderId="0" xfId="3" applyFont="1" applyFill="1"/>
    <xf numFmtId="0" fontId="0" fillId="0" borderId="0" xfId="0" applyAlignment="1">
      <alignment horizontal="left"/>
    </xf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center" wrapText="1"/>
    </xf>
    <xf numFmtId="0" fontId="32" fillId="0" borderId="0" xfId="0" applyFont="1"/>
    <xf numFmtId="0" fontId="2" fillId="22" borderId="0" xfId="0" applyFont="1" applyFill="1" applyAlignment="1">
      <alignment horizontal="left" wrapText="1"/>
    </xf>
    <xf numFmtId="0" fontId="0" fillId="22" borderId="0" xfId="0" applyFill="1" applyAlignment="1">
      <alignment wrapText="1"/>
    </xf>
    <xf numFmtId="0" fontId="0" fillId="22" borderId="0" xfId="0" applyFill="1" applyAlignment="1">
      <alignment horizontal="left"/>
    </xf>
    <xf numFmtId="0" fontId="0" fillId="22" borderId="0" xfId="0" applyFill="1" applyAlignment="1">
      <alignment horizontal="center" wrapText="1"/>
    </xf>
    <xf numFmtId="165" fontId="0" fillId="22" borderId="0" xfId="0" applyNumberFormat="1" applyFont="1" applyFill="1" applyAlignment="1">
      <alignment horizontal="center" wrapText="1"/>
    </xf>
    <xf numFmtId="169" fontId="0" fillId="22" borderId="0" xfId="0" applyNumberFormat="1" applyFont="1" applyFill="1" applyAlignment="1">
      <alignment horizontal="center" wrapText="1"/>
    </xf>
    <xf numFmtId="0" fontId="0" fillId="25" borderId="0" xfId="0" applyFill="1" applyAlignment="1">
      <alignment horizontal="left"/>
    </xf>
    <xf numFmtId="0" fontId="2" fillId="25" borderId="0" xfId="0" applyFont="1" applyFill="1" applyAlignment="1">
      <alignment horizontal="center" wrapText="1"/>
    </xf>
    <xf numFmtId="0" fontId="0" fillId="25" borderId="0" xfId="0" applyFill="1"/>
    <xf numFmtId="0" fontId="2" fillId="25" borderId="0" xfId="0" applyFont="1" applyFill="1" applyAlignment="1">
      <alignment horizontal="left" wrapText="1"/>
    </xf>
    <xf numFmtId="0" fontId="0" fillId="25" borderId="0" xfId="0" applyFill="1" applyAlignment="1">
      <alignment wrapText="1"/>
    </xf>
    <xf numFmtId="0" fontId="0" fillId="25" borderId="0" xfId="0" applyFill="1" applyAlignment="1">
      <alignment horizontal="center" wrapText="1"/>
    </xf>
    <xf numFmtId="165" fontId="0" fillId="25" borderId="0" xfId="0" applyNumberFormat="1" applyFont="1" applyFill="1" applyAlignment="1">
      <alignment horizontal="center" wrapText="1"/>
    </xf>
    <xf numFmtId="169" fontId="0" fillId="25" borderId="0" xfId="0" applyNumberFormat="1" applyFont="1" applyFill="1" applyAlignment="1">
      <alignment horizontal="center" wrapText="1"/>
    </xf>
    <xf numFmtId="0" fontId="2" fillId="22" borderId="0" xfId="0" applyFont="1" applyFill="1" applyAlignment="1">
      <alignment horizontal="center" wrapText="1"/>
    </xf>
    <xf numFmtId="10" fontId="6" fillId="0" borderId="0" xfId="2" applyNumberFormat="1" applyFont="1"/>
    <xf numFmtId="0" fontId="12" fillId="0" borderId="0" xfId="3" applyFont="1"/>
    <xf numFmtId="0" fontId="0" fillId="0" borderId="6" xfId="0" applyNumberFormat="1" applyBorder="1"/>
    <xf numFmtId="178" fontId="2" fillId="22" borderId="6" xfId="0" applyNumberFormat="1" applyFont="1" applyFill="1" applyBorder="1"/>
    <xf numFmtId="175" fontId="33" fillId="3" borderId="0" xfId="0" applyNumberFormat="1" applyFont="1" applyFill="1" applyAlignment="1">
      <alignment horizontal="center"/>
    </xf>
    <xf numFmtId="175" fontId="33" fillId="3" borderId="6" xfId="0" applyNumberFormat="1" applyFont="1" applyFill="1" applyBorder="1" applyAlignment="1">
      <alignment horizontal="center"/>
    </xf>
    <xf numFmtId="3" fontId="33" fillId="3" borderId="0" xfId="0" applyNumberFormat="1" applyFont="1" applyFill="1"/>
    <xf numFmtId="0" fontId="34" fillId="0" borderId="0" xfId="0" applyFont="1" applyFill="1" applyAlignment="1">
      <alignment horizontal="left"/>
    </xf>
    <xf numFmtId="3" fontId="16" fillId="3" borderId="0" xfId="0" applyNumberFormat="1" applyFont="1" applyFill="1"/>
    <xf numFmtId="176" fontId="16" fillId="3" borderId="0" xfId="2" applyNumberFormat="1" applyFont="1" applyFill="1"/>
    <xf numFmtId="0" fontId="2" fillId="0" borderId="0" xfId="0" applyFont="1" applyAlignment="1">
      <alignment horizontal="center"/>
    </xf>
    <xf numFmtId="0" fontId="0" fillId="0" borderId="0" xfId="0" applyNumberFormat="1" applyBorder="1"/>
    <xf numFmtId="175" fontId="0" fillId="22" borderId="0" xfId="1" applyNumberFormat="1" applyFont="1" applyFill="1" applyBorder="1"/>
    <xf numFmtId="0" fontId="0" fillId="22" borderId="0" xfId="0" applyFill="1" applyBorder="1"/>
    <xf numFmtId="0" fontId="0" fillId="0" borderId="0" xfId="0" applyBorder="1"/>
    <xf numFmtId="3" fontId="16" fillId="3" borderId="0" xfId="0" applyNumberFormat="1" applyFont="1" applyFill="1" applyBorder="1"/>
    <xf numFmtId="175" fontId="0" fillId="0" borderId="6" xfId="1" applyNumberFormat="1" applyFont="1" applyBorder="1"/>
    <xf numFmtId="3" fontId="16" fillId="3" borderId="6" xfId="0" applyNumberFormat="1" applyFont="1" applyFill="1" applyBorder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quotePrefix="1" applyNumberFormat="1" applyAlignment="1">
      <alignment horizontal="center"/>
    </xf>
    <xf numFmtId="179" fontId="35" fillId="0" borderId="0" xfId="3" quotePrefix="1" applyNumberFormat="1" applyFont="1" applyAlignment="1" applyProtection="1">
      <alignment horizontal="center"/>
    </xf>
    <xf numFmtId="10" fontId="0" fillId="0" borderId="0" xfId="2" applyNumberFormat="1" applyFont="1"/>
    <xf numFmtId="179" fontId="35" fillId="0" borderId="0" xfId="3" applyNumberFormat="1" applyFont="1" applyFill="1" applyAlignment="1" applyProtection="1">
      <alignment horizontal="center"/>
    </xf>
    <xf numFmtId="3" fontId="2" fillId="0" borderId="0" xfId="0" applyNumberFormat="1" applyFont="1" applyAlignment="1">
      <alignment horizontal="center"/>
    </xf>
    <xf numFmtId="10" fontId="2" fillId="0" borderId="0" xfId="2" applyNumberFormat="1" applyFont="1"/>
    <xf numFmtId="0" fontId="30" fillId="0" borderId="0" xfId="0" applyFont="1"/>
    <xf numFmtId="179" fontId="35" fillId="0" borderId="0" xfId="3" quotePrefix="1" applyNumberFormat="1" applyFont="1" applyFill="1" applyAlignment="1" applyProtection="1">
      <alignment horizontal="center"/>
    </xf>
    <xf numFmtId="175" fontId="2" fillId="3" borderId="0" xfId="1" applyNumberFormat="1" applyFont="1" applyFill="1"/>
    <xf numFmtId="178" fontId="33" fillId="3" borderId="0" xfId="0" applyNumberFormat="1" applyFont="1" applyFill="1"/>
    <xf numFmtId="0" fontId="16" fillId="3" borderId="7" xfId="0" applyFont="1" applyFill="1" applyBorder="1" applyAlignment="1">
      <alignment horizontal="center" wrapText="1"/>
    </xf>
    <xf numFmtId="0" fontId="30" fillId="0" borderId="0" xfId="0" applyFont="1" applyAlignment="1">
      <alignment horizontal="center"/>
    </xf>
    <xf numFmtId="0" fontId="2" fillId="22" borderId="0" xfId="0" applyFont="1" applyFill="1" applyAlignment="1">
      <alignment wrapText="1"/>
    </xf>
    <xf numFmtId="0" fontId="2" fillId="22" borderId="0" xfId="0" applyFont="1" applyFill="1"/>
    <xf numFmtId="0" fontId="2" fillId="22" borderId="0" xfId="0" applyFont="1" applyFill="1" applyAlignment="1">
      <alignment horizontal="left"/>
    </xf>
    <xf numFmtId="0" fontId="2" fillId="22" borderId="0" xfId="0" applyFont="1" applyFill="1" applyAlignment="1">
      <alignment horizontal="center"/>
    </xf>
    <xf numFmtId="0" fontId="40" fillId="22" borderId="0" xfId="45" applyFill="1"/>
    <xf numFmtId="2" fontId="40" fillId="22" borderId="0" xfId="45" applyNumberFormat="1" applyFill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4" fillId="22" borderId="0" xfId="0" applyFont="1" applyFill="1" applyAlignment="1">
      <alignment horizontal="center" vertical="center" wrapText="1"/>
    </xf>
    <xf numFmtId="0" fontId="4" fillId="25" borderId="0" xfId="0" applyFont="1" applyFill="1" applyAlignment="1">
      <alignment horizontal="center" wrapText="1"/>
    </xf>
    <xf numFmtId="0" fontId="2" fillId="25" borderId="0" xfId="0" applyFont="1" applyFill="1"/>
    <xf numFmtId="0" fontId="2" fillId="25" borderId="0" xfId="0" applyFont="1" applyFill="1" applyAlignment="1">
      <alignment wrapText="1"/>
    </xf>
    <xf numFmtId="0" fontId="40" fillId="25" borderId="0" xfId="45" applyFill="1"/>
    <xf numFmtId="2" fontId="40" fillId="25" borderId="0" xfId="45" applyNumberFormat="1" applyFill="1"/>
    <xf numFmtId="0" fontId="4" fillId="22" borderId="0" xfId="0" applyFont="1" applyFill="1" applyAlignment="1">
      <alignment horizontal="center" wrapText="1"/>
    </xf>
    <xf numFmtId="165" fontId="2" fillId="22" borderId="0" xfId="0" applyNumberFormat="1" applyFont="1" applyFill="1" applyAlignment="1">
      <alignment horizontal="center" wrapText="1"/>
    </xf>
    <xf numFmtId="0" fontId="2" fillId="25" borderId="0" xfId="0" applyFont="1" applyFill="1" applyAlignment="1">
      <alignment horizontal="left"/>
    </xf>
    <xf numFmtId="0" fontId="4" fillId="0" borderId="0" xfId="0" applyFont="1" applyAlignment="1">
      <alignment horizontal="center" wrapText="1"/>
    </xf>
    <xf numFmtId="169" fontId="2" fillId="22" borderId="0" xfId="0" applyNumberFormat="1" applyFont="1" applyFill="1" applyAlignment="1">
      <alignment horizontal="center" wrapText="1"/>
    </xf>
    <xf numFmtId="165" fontId="2" fillId="25" borderId="0" xfId="0" applyNumberFormat="1" applyFont="1" applyFill="1" applyAlignment="1">
      <alignment horizontal="center" wrapText="1"/>
    </xf>
    <xf numFmtId="169" fontId="2" fillId="25" borderId="0" xfId="0" applyNumberFormat="1" applyFont="1" applyFill="1" applyAlignment="1">
      <alignment horizontal="center" wrapText="1"/>
    </xf>
    <xf numFmtId="178" fontId="33" fillId="3" borderId="6" xfId="0" applyNumberFormat="1" applyFont="1" applyFill="1" applyBorder="1"/>
    <xf numFmtId="175" fontId="0" fillId="0" borderId="0" xfId="0" applyNumberFormat="1"/>
    <xf numFmtId="175" fontId="2" fillId="0" borderId="0" xfId="0" applyNumberFormat="1" applyFont="1"/>
    <xf numFmtId="3" fontId="29" fillId="0" borderId="0" xfId="3" applyNumberFormat="1" applyFont="1" applyAlignment="1">
      <alignment horizontal="center"/>
    </xf>
    <xf numFmtId="176" fontId="31" fillId="23" borderId="0" xfId="3" applyNumberFormat="1" applyFont="1" applyFill="1" applyAlignment="1">
      <alignment horizontal="center"/>
    </xf>
    <xf numFmtId="176" fontId="6" fillId="0" borderId="0" xfId="2" applyNumberFormat="1" applyFont="1"/>
    <xf numFmtId="0" fontId="0" fillId="0" borderId="0" xfId="0" applyFill="1"/>
    <xf numFmtId="0" fontId="2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6" fillId="0" borderId="7" xfId="0" applyFont="1" applyFill="1" applyBorder="1" applyAlignment="1">
      <alignment horizontal="center" wrapText="1"/>
    </xf>
    <xf numFmtId="175" fontId="33" fillId="0" borderId="0" xfId="0" applyNumberFormat="1" applyFont="1" applyFill="1" applyAlignment="1">
      <alignment horizontal="center"/>
    </xf>
    <xf numFmtId="3" fontId="16" fillId="0" borderId="0" xfId="0" applyNumberFormat="1" applyFont="1" applyFill="1"/>
    <xf numFmtId="176" fontId="16" fillId="0" borderId="0" xfId="2" applyNumberFormat="1" applyFont="1" applyFill="1"/>
    <xf numFmtId="3" fontId="16" fillId="0" borderId="0" xfId="0" applyNumberFormat="1" applyFont="1" applyFill="1" applyBorder="1"/>
    <xf numFmtId="175" fontId="33" fillId="0" borderId="6" xfId="0" applyNumberFormat="1" applyFont="1" applyFill="1" applyBorder="1" applyAlignment="1">
      <alignment horizontal="center"/>
    </xf>
    <xf numFmtId="3" fontId="16" fillId="0" borderId="6" xfId="0" applyNumberFormat="1" applyFont="1" applyFill="1" applyBorder="1"/>
    <xf numFmtId="3" fontId="41" fillId="0" borderId="0" xfId="0" applyNumberFormat="1" applyFont="1" applyFill="1" applyAlignment="1">
      <alignment horizontal="center"/>
    </xf>
    <xf numFmtId="0" fontId="33" fillId="0" borderId="0" xfId="0" applyFont="1" applyFill="1"/>
    <xf numFmtId="0" fontId="2" fillId="0" borderId="0" xfId="0" applyFont="1" applyFill="1" applyAlignment="1">
      <alignment wrapText="1"/>
    </xf>
    <xf numFmtId="176" fontId="16" fillId="0" borderId="0" xfId="0" applyNumberFormat="1" applyFont="1" applyFill="1"/>
    <xf numFmtId="175" fontId="33" fillId="0" borderId="0" xfId="0" applyNumberFormat="1" applyFont="1" applyFill="1" applyBorder="1" applyAlignment="1">
      <alignment horizontal="center"/>
    </xf>
    <xf numFmtId="175" fontId="33" fillId="0" borderId="5" xfId="0" applyNumberFormat="1" applyFont="1" applyFill="1" applyBorder="1" applyAlignment="1">
      <alignment horizontal="center"/>
    </xf>
    <xf numFmtId="176" fontId="2" fillId="0" borderId="0" xfId="2" applyNumberFormat="1" applyFont="1" applyFill="1"/>
    <xf numFmtId="175" fontId="0" fillId="0" borderId="0" xfId="0" applyNumberFormat="1" applyFill="1" applyAlignment="1">
      <alignment horizontal="center"/>
    </xf>
    <xf numFmtId="175" fontId="2" fillId="0" borderId="0" xfId="1" applyNumberFormat="1" applyFont="1" applyFill="1"/>
    <xf numFmtId="0" fontId="6" fillId="0" borderId="0" xfId="3" applyFill="1"/>
    <xf numFmtId="174" fontId="1" fillId="0" borderId="0" xfId="43" applyNumberFormat="1" applyFill="1"/>
    <xf numFmtId="0" fontId="2" fillId="0" borderId="0" xfId="0" applyFont="1" applyFill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8" fillId="0" borderId="0" xfId="0" applyFont="1" applyFill="1" applyAlignment="1">
      <alignment horizontal="center"/>
    </xf>
    <xf numFmtId="0" fontId="39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18" fillId="23" borderId="5" xfId="3" applyFont="1" applyFill="1" applyBorder="1" applyAlignment="1">
      <alignment horizontal="center"/>
    </xf>
    <xf numFmtId="0" fontId="20" fillId="23" borderId="0" xfId="3" applyFont="1" applyFill="1" applyAlignment="1">
      <alignment horizontal="center"/>
    </xf>
    <xf numFmtId="0" fontId="20" fillId="23" borderId="5" xfId="3" applyFont="1" applyFill="1" applyBorder="1" applyAlignment="1">
      <alignment horizontal="center"/>
    </xf>
    <xf numFmtId="0" fontId="27" fillId="23" borderId="0" xfId="3" applyFont="1" applyFill="1" applyAlignment="1">
      <alignment horizontal="center"/>
    </xf>
  </cellXfs>
  <cellStyles count="46">
    <cellStyle name="Comma" xfId="1" builtinId="3"/>
    <cellStyle name="Hyperlink" xfId="45" builtinId="8"/>
    <cellStyle name="Normal" xfId="0" builtinId="0"/>
    <cellStyle name="Normal 2" xfId="3"/>
    <cellStyle name="Normal 3" xfId="43"/>
    <cellStyle name="Percent" xfId="2" builtinId="5"/>
    <cellStyle name="SAPBEXaggData" xfId="4"/>
    <cellStyle name="SAPBEXaggDataEmph" xfId="5"/>
    <cellStyle name="SAPBEXaggItem" xfId="6"/>
    <cellStyle name="SAPBEXaggItemX" xfId="7"/>
    <cellStyle name="SAPBEXchaText" xfId="8"/>
    <cellStyle name="SAPBEXexcBad7" xfId="9"/>
    <cellStyle name="SAPBEXexcBad8" xfId="10"/>
    <cellStyle name="SAPBEXexcBad9" xfId="11"/>
    <cellStyle name="SAPBEXexcCritical4" xfId="12"/>
    <cellStyle name="SAPBEXexcCritical5" xfId="13"/>
    <cellStyle name="SAPBEXexcCritical6" xfId="14"/>
    <cellStyle name="SAPBEXexcGood1" xfId="15"/>
    <cellStyle name="SAPBEXexcGood2" xfId="16"/>
    <cellStyle name="SAPBEXexcGood3" xfId="17"/>
    <cellStyle name="SAPBEXfilterDrill" xfId="18"/>
    <cellStyle name="SAPBEXfilterItem" xfId="19"/>
    <cellStyle name="SAPBEXfilterText" xfId="20"/>
    <cellStyle name="SAPBEXformats" xfId="21"/>
    <cellStyle name="SAPBEXheaderItem" xfId="22"/>
    <cellStyle name="SAPBEXheaderText" xfId="23"/>
    <cellStyle name="SAPBEXHLevel0" xfId="24"/>
    <cellStyle name="SAPBEXHLevel0X" xfId="25"/>
    <cellStyle name="SAPBEXHLevel1" xfId="26"/>
    <cellStyle name="SAPBEXHLevel1X" xfId="27"/>
    <cellStyle name="SAPBEXHLevel2" xfId="28"/>
    <cellStyle name="SAPBEXHLevel2X" xfId="29"/>
    <cellStyle name="SAPBEXHLevel3" xfId="30"/>
    <cellStyle name="SAPBEXHLevel3X" xfId="31"/>
    <cellStyle name="SAPBEXinputData" xfId="44"/>
    <cellStyle name="SAPBEXresData" xfId="32"/>
    <cellStyle name="SAPBEXresDataEmph" xfId="33"/>
    <cellStyle name="SAPBEXresItem" xfId="34"/>
    <cellStyle name="SAPBEXresItemX" xfId="35"/>
    <cellStyle name="SAPBEXstdData" xfId="36"/>
    <cellStyle name="SAPBEXstdDataEmph" xfId="37"/>
    <cellStyle name="SAPBEXstdItem" xfId="38"/>
    <cellStyle name="SAPBEXstdItemX" xfId="39"/>
    <cellStyle name="SAPBEXtitle" xfId="40"/>
    <cellStyle name="SAPBEXundefined" xfId="41"/>
    <cellStyle name="Style 1" xfId="42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9.xml"/><Relationship Id="rId19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chartsheet" Target="chartsheets/sheet1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customXml" Target="../customXml/item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Sales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6740244969378829"/>
          <c:y val="0.13444568563877615"/>
          <c:w val="0.82163648293963254"/>
          <c:h val="0.68374052201808111"/>
        </c:manualLayout>
      </c:layout>
      <c:lineChart>
        <c:grouping val="standard"/>
        <c:varyColors val="0"/>
        <c:ser>
          <c:idx val="0"/>
          <c:order val="0"/>
          <c:tx>
            <c:v>Actual</c:v>
          </c:tx>
          <c:marker>
            <c:symbol val="none"/>
          </c:marker>
          <c:cat>
            <c:numRef>
              <c:f>'Total Monthly SALES'!$A$6:$A$77</c:f>
              <c:numCache>
                <c:formatCode>General</c:formatCode>
                <c:ptCount val="72"/>
                <c:pt idx="0">
                  <c:v>2010</c:v>
                </c:pt>
                <c:pt idx="1">
                  <c:v>2010</c:v>
                </c:pt>
                <c:pt idx="2">
                  <c:v>2010</c:v>
                </c:pt>
                <c:pt idx="3">
                  <c:v>2010</c:v>
                </c:pt>
                <c:pt idx="4">
                  <c:v>2010</c:v>
                </c:pt>
                <c:pt idx="5">
                  <c:v>2010</c:v>
                </c:pt>
                <c:pt idx="6">
                  <c:v>2010</c:v>
                </c:pt>
                <c:pt idx="7">
                  <c:v>2010</c:v>
                </c:pt>
                <c:pt idx="8">
                  <c:v>2010</c:v>
                </c:pt>
                <c:pt idx="9">
                  <c:v>2010</c:v>
                </c:pt>
                <c:pt idx="10">
                  <c:v>2010</c:v>
                </c:pt>
                <c:pt idx="11">
                  <c:v>2010</c:v>
                </c:pt>
                <c:pt idx="12">
                  <c:v>2011</c:v>
                </c:pt>
                <c:pt idx="13">
                  <c:v>2011</c:v>
                </c:pt>
                <c:pt idx="14">
                  <c:v>2011</c:v>
                </c:pt>
                <c:pt idx="15">
                  <c:v>2011</c:v>
                </c:pt>
                <c:pt idx="16">
                  <c:v>2011</c:v>
                </c:pt>
                <c:pt idx="17">
                  <c:v>2011</c:v>
                </c:pt>
                <c:pt idx="18">
                  <c:v>2011</c:v>
                </c:pt>
                <c:pt idx="19">
                  <c:v>2011</c:v>
                </c:pt>
                <c:pt idx="20">
                  <c:v>2011</c:v>
                </c:pt>
                <c:pt idx="21">
                  <c:v>2011</c:v>
                </c:pt>
                <c:pt idx="22">
                  <c:v>2011</c:v>
                </c:pt>
                <c:pt idx="23">
                  <c:v>2011</c:v>
                </c:pt>
                <c:pt idx="24">
                  <c:v>2012</c:v>
                </c:pt>
                <c:pt idx="25">
                  <c:v>2012</c:v>
                </c:pt>
                <c:pt idx="26">
                  <c:v>2012</c:v>
                </c:pt>
                <c:pt idx="27">
                  <c:v>2012</c:v>
                </c:pt>
                <c:pt idx="28">
                  <c:v>2012</c:v>
                </c:pt>
                <c:pt idx="29">
                  <c:v>2012</c:v>
                </c:pt>
                <c:pt idx="30">
                  <c:v>2012</c:v>
                </c:pt>
                <c:pt idx="31">
                  <c:v>2012</c:v>
                </c:pt>
                <c:pt idx="32">
                  <c:v>2012</c:v>
                </c:pt>
                <c:pt idx="33">
                  <c:v>2012</c:v>
                </c:pt>
                <c:pt idx="34">
                  <c:v>2012</c:v>
                </c:pt>
                <c:pt idx="35">
                  <c:v>2012</c:v>
                </c:pt>
                <c:pt idx="36">
                  <c:v>2013</c:v>
                </c:pt>
                <c:pt idx="37">
                  <c:v>2013</c:v>
                </c:pt>
                <c:pt idx="38">
                  <c:v>2013</c:v>
                </c:pt>
                <c:pt idx="39">
                  <c:v>2013</c:v>
                </c:pt>
                <c:pt idx="40">
                  <c:v>2013</c:v>
                </c:pt>
                <c:pt idx="41">
                  <c:v>2013</c:v>
                </c:pt>
                <c:pt idx="42">
                  <c:v>2013</c:v>
                </c:pt>
                <c:pt idx="43">
                  <c:v>2013</c:v>
                </c:pt>
                <c:pt idx="44">
                  <c:v>2013</c:v>
                </c:pt>
                <c:pt idx="45">
                  <c:v>2013</c:v>
                </c:pt>
                <c:pt idx="46">
                  <c:v>2013</c:v>
                </c:pt>
                <c:pt idx="47">
                  <c:v>2013</c:v>
                </c:pt>
                <c:pt idx="48">
                  <c:v>2014</c:v>
                </c:pt>
                <c:pt idx="49">
                  <c:v>2014</c:v>
                </c:pt>
                <c:pt idx="50">
                  <c:v>2014</c:v>
                </c:pt>
                <c:pt idx="51">
                  <c:v>2014</c:v>
                </c:pt>
                <c:pt idx="52">
                  <c:v>2014</c:v>
                </c:pt>
                <c:pt idx="53">
                  <c:v>2014</c:v>
                </c:pt>
                <c:pt idx="54">
                  <c:v>2014</c:v>
                </c:pt>
                <c:pt idx="55">
                  <c:v>2014</c:v>
                </c:pt>
                <c:pt idx="56">
                  <c:v>2014</c:v>
                </c:pt>
                <c:pt idx="57">
                  <c:v>2014</c:v>
                </c:pt>
                <c:pt idx="58">
                  <c:v>2014</c:v>
                </c:pt>
                <c:pt idx="59">
                  <c:v>2014</c:v>
                </c:pt>
                <c:pt idx="60">
                  <c:v>2015</c:v>
                </c:pt>
                <c:pt idx="61">
                  <c:v>2015</c:v>
                </c:pt>
                <c:pt idx="62">
                  <c:v>2015</c:v>
                </c:pt>
                <c:pt idx="63">
                  <c:v>2015</c:v>
                </c:pt>
                <c:pt idx="64">
                  <c:v>2015</c:v>
                </c:pt>
                <c:pt idx="65">
                  <c:v>2015</c:v>
                </c:pt>
                <c:pt idx="66">
                  <c:v>2015</c:v>
                </c:pt>
                <c:pt idx="67">
                  <c:v>2015</c:v>
                </c:pt>
                <c:pt idx="68">
                  <c:v>2015</c:v>
                </c:pt>
                <c:pt idx="69">
                  <c:v>2015</c:v>
                </c:pt>
                <c:pt idx="70">
                  <c:v>2015</c:v>
                </c:pt>
                <c:pt idx="71">
                  <c:v>2015</c:v>
                </c:pt>
              </c:numCache>
            </c:numRef>
          </c:cat>
          <c:val>
            <c:numRef>
              <c:f>'Total Monthly SALES'!$U$6:$U$77</c:f>
              <c:numCache>
                <c:formatCode>_(* #,##0_);_(* \(#,##0\);_(* "-"??_);_(@_)</c:formatCode>
                <c:ptCount val="72"/>
                <c:pt idx="0">
                  <c:v>267549.185</c:v>
                </c:pt>
                <c:pt idx="1">
                  <c:v>258479.56899999999</c:v>
                </c:pt>
                <c:pt idx="2">
                  <c:v>235248.62000000002</c:v>
                </c:pt>
                <c:pt idx="3">
                  <c:v>260502.253</c:v>
                </c:pt>
                <c:pt idx="4">
                  <c:v>265145.22700000001</c:v>
                </c:pt>
                <c:pt idx="5">
                  <c:v>276571.51400000002</c:v>
                </c:pt>
                <c:pt idx="6">
                  <c:v>264955.23100000003</c:v>
                </c:pt>
                <c:pt idx="7">
                  <c:v>268046.03999999998</c:v>
                </c:pt>
                <c:pt idx="8">
                  <c:v>267200.495</c:v>
                </c:pt>
                <c:pt idx="9">
                  <c:v>251947.51100000003</c:v>
                </c:pt>
                <c:pt idx="10">
                  <c:v>257657.25700000001</c:v>
                </c:pt>
                <c:pt idx="11">
                  <c:v>255956.74</c:v>
                </c:pt>
                <c:pt idx="12">
                  <c:v>247526.788</c:v>
                </c:pt>
                <c:pt idx="13">
                  <c:v>242656.50400000002</c:v>
                </c:pt>
                <c:pt idx="14">
                  <c:v>245133.538</c:v>
                </c:pt>
                <c:pt idx="15">
                  <c:v>277131.86300000001</c:v>
                </c:pt>
                <c:pt idx="16">
                  <c:v>256364.92200000002</c:v>
                </c:pt>
                <c:pt idx="17">
                  <c:v>281200.76400000002</c:v>
                </c:pt>
                <c:pt idx="18">
                  <c:v>257408.88</c:v>
                </c:pt>
                <c:pt idx="19">
                  <c:v>268713.45899999997</c:v>
                </c:pt>
                <c:pt idx="20">
                  <c:v>263442.21500000003</c:v>
                </c:pt>
                <c:pt idx="21">
                  <c:v>249805.33499999999</c:v>
                </c:pt>
                <c:pt idx="22">
                  <c:v>249345.92300000001</c:v>
                </c:pt>
                <c:pt idx="23">
                  <c:v>246501.33</c:v>
                </c:pt>
                <c:pt idx="24">
                  <c:v>249219.83299999998</c:v>
                </c:pt>
                <c:pt idx="25">
                  <c:v>245962.06</c:v>
                </c:pt>
                <c:pt idx="26">
                  <c:v>241802.09299999999</c:v>
                </c:pt>
                <c:pt idx="27">
                  <c:v>250297.144</c:v>
                </c:pt>
                <c:pt idx="28">
                  <c:v>253071.57900000003</c:v>
                </c:pt>
                <c:pt idx="29">
                  <c:v>270476.61700000003</c:v>
                </c:pt>
                <c:pt idx="30">
                  <c:v>251814.88700000002</c:v>
                </c:pt>
                <c:pt idx="31">
                  <c:v>262715.712</c:v>
                </c:pt>
                <c:pt idx="32">
                  <c:v>232400.25999999998</c:v>
                </c:pt>
                <c:pt idx="33">
                  <c:v>274100.20899999997</c:v>
                </c:pt>
                <c:pt idx="34">
                  <c:v>253227.72399999999</c:v>
                </c:pt>
                <c:pt idx="35">
                  <c:v>237897.125</c:v>
                </c:pt>
                <c:pt idx="36">
                  <c:v>246646.74799999999</c:v>
                </c:pt>
                <c:pt idx="37">
                  <c:v>236371.57399999999</c:v>
                </c:pt>
                <c:pt idx="38">
                  <c:v>233639.745</c:v>
                </c:pt>
                <c:pt idx="39">
                  <c:v>247526.68799999999</c:v>
                </c:pt>
                <c:pt idx="40">
                  <c:v>263313.3</c:v>
                </c:pt>
                <c:pt idx="41">
                  <c:v>253904.45200000002</c:v>
                </c:pt>
                <c:pt idx="42">
                  <c:v>247743.59700000001</c:v>
                </c:pt>
                <c:pt idx="43">
                  <c:v>253919.13</c:v>
                </c:pt>
                <c:pt idx="44">
                  <c:v>256954.726</c:v>
                </c:pt>
                <c:pt idx="45">
                  <c:v>235995.13</c:v>
                </c:pt>
                <c:pt idx="46">
                  <c:v>233997.50599999999</c:v>
                </c:pt>
                <c:pt idx="47">
                  <c:v>244661.70800000001</c:v>
                </c:pt>
                <c:pt idx="48">
                  <c:v>244468.20500000002</c:v>
                </c:pt>
                <c:pt idx="49">
                  <c:v>231121.27799999999</c:v>
                </c:pt>
                <c:pt idx="50">
                  <c:v>221588.467</c:v>
                </c:pt>
                <c:pt idx="51">
                  <c:v>241536.16099999999</c:v>
                </c:pt>
                <c:pt idx="52">
                  <c:v>255090.98300000001</c:v>
                </c:pt>
                <c:pt idx="53">
                  <c:v>260727.09271822381</c:v>
                </c:pt>
                <c:pt idx="54">
                  <c:v>245219.84874484499</c:v>
                </c:pt>
                <c:pt idx="55">
                  <c:v>253378.17532274441</c:v>
                </c:pt>
                <c:pt idx="56">
                  <c:v>241250.30572070516</c:v>
                </c:pt>
                <c:pt idx="57">
                  <c:v>244358.6192199575</c:v>
                </c:pt>
                <c:pt idx="58">
                  <c:v>236735.69076086002</c:v>
                </c:pt>
                <c:pt idx="59">
                  <c:v>235092.45134920676</c:v>
                </c:pt>
              </c:numCache>
            </c:numRef>
          </c:val>
          <c:smooth val="0"/>
        </c:ser>
        <c:ser>
          <c:idx val="1"/>
          <c:order val="1"/>
          <c:tx>
            <c:v>Pred</c:v>
          </c:tx>
          <c:marker>
            <c:symbol val="none"/>
          </c:marker>
          <c:cat>
            <c:numRef>
              <c:f>'Total Monthly SALES'!$A$6:$A$77</c:f>
              <c:numCache>
                <c:formatCode>General</c:formatCode>
                <c:ptCount val="72"/>
                <c:pt idx="0">
                  <c:v>2010</c:v>
                </c:pt>
                <c:pt idx="1">
                  <c:v>2010</c:v>
                </c:pt>
                <c:pt idx="2">
                  <c:v>2010</c:v>
                </c:pt>
                <c:pt idx="3">
                  <c:v>2010</c:v>
                </c:pt>
                <c:pt idx="4">
                  <c:v>2010</c:v>
                </c:pt>
                <c:pt idx="5">
                  <c:v>2010</c:v>
                </c:pt>
                <c:pt idx="6">
                  <c:v>2010</c:v>
                </c:pt>
                <c:pt idx="7">
                  <c:v>2010</c:v>
                </c:pt>
                <c:pt idx="8">
                  <c:v>2010</c:v>
                </c:pt>
                <c:pt idx="9">
                  <c:v>2010</c:v>
                </c:pt>
                <c:pt idx="10">
                  <c:v>2010</c:v>
                </c:pt>
                <c:pt idx="11">
                  <c:v>2010</c:v>
                </c:pt>
                <c:pt idx="12">
                  <c:v>2011</c:v>
                </c:pt>
                <c:pt idx="13">
                  <c:v>2011</c:v>
                </c:pt>
                <c:pt idx="14">
                  <c:v>2011</c:v>
                </c:pt>
                <c:pt idx="15">
                  <c:v>2011</c:v>
                </c:pt>
                <c:pt idx="16">
                  <c:v>2011</c:v>
                </c:pt>
                <c:pt idx="17">
                  <c:v>2011</c:v>
                </c:pt>
                <c:pt idx="18">
                  <c:v>2011</c:v>
                </c:pt>
                <c:pt idx="19">
                  <c:v>2011</c:v>
                </c:pt>
                <c:pt idx="20">
                  <c:v>2011</c:v>
                </c:pt>
                <c:pt idx="21">
                  <c:v>2011</c:v>
                </c:pt>
                <c:pt idx="22">
                  <c:v>2011</c:v>
                </c:pt>
                <c:pt idx="23">
                  <c:v>2011</c:v>
                </c:pt>
                <c:pt idx="24">
                  <c:v>2012</c:v>
                </c:pt>
                <c:pt idx="25">
                  <c:v>2012</c:v>
                </c:pt>
                <c:pt idx="26">
                  <c:v>2012</c:v>
                </c:pt>
                <c:pt idx="27">
                  <c:v>2012</c:v>
                </c:pt>
                <c:pt idx="28">
                  <c:v>2012</c:v>
                </c:pt>
                <c:pt idx="29">
                  <c:v>2012</c:v>
                </c:pt>
                <c:pt idx="30">
                  <c:v>2012</c:v>
                </c:pt>
                <c:pt idx="31">
                  <c:v>2012</c:v>
                </c:pt>
                <c:pt idx="32">
                  <c:v>2012</c:v>
                </c:pt>
                <c:pt idx="33">
                  <c:v>2012</c:v>
                </c:pt>
                <c:pt idx="34">
                  <c:v>2012</c:v>
                </c:pt>
                <c:pt idx="35">
                  <c:v>2012</c:v>
                </c:pt>
                <c:pt idx="36">
                  <c:v>2013</c:v>
                </c:pt>
                <c:pt idx="37">
                  <c:v>2013</c:v>
                </c:pt>
                <c:pt idx="38">
                  <c:v>2013</c:v>
                </c:pt>
                <c:pt idx="39">
                  <c:v>2013</c:v>
                </c:pt>
                <c:pt idx="40">
                  <c:v>2013</c:v>
                </c:pt>
                <c:pt idx="41">
                  <c:v>2013</c:v>
                </c:pt>
                <c:pt idx="42">
                  <c:v>2013</c:v>
                </c:pt>
                <c:pt idx="43">
                  <c:v>2013</c:v>
                </c:pt>
                <c:pt idx="44">
                  <c:v>2013</c:v>
                </c:pt>
                <c:pt idx="45">
                  <c:v>2013</c:v>
                </c:pt>
                <c:pt idx="46">
                  <c:v>2013</c:v>
                </c:pt>
                <c:pt idx="47">
                  <c:v>2013</c:v>
                </c:pt>
                <c:pt idx="48">
                  <c:v>2014</c:v>
                </c:pt>
                <c:pt idx="49">
                  <c:v>2014</c:v>
                </c:pt>
                <c:pt idx="50">
                  <c:v>2014</c:v>
                </c:pt>
                <c:pt idx="51">
                  <c:v>2014</c:v>
                </c:pt>
                <c:pt idx="52">
                  <c:v>2014</c:v>
                </c:pt>
                <c:pt idx="53">
                  <c:v>2014</c:v>
                </c:pt>
                <c:pt idx="54">
                  <c:v>2014</c:v>
                </c:pt>
                <c:pt idx="55">
                  <c:v>2014</c:v>
                </c:pt>
                <c:pt idx="56">
                  <c:v>2014</c:v>
                </c:pt>
                <c:pt idx="57">
                  <c:v>2014</c:v>
                </c:pt>
                <c:pt idx="58">
                  <c:v>2014</c:v>
                </c:pt>
                <c:pt idx="59">
                  <c:v>2014</c:v>
                </c:pt>
                <c:pt idx="60">
                  <c:v>2015</c:v>
                </c:pt>
                <c:pt idx="61">
                  <c:v>2015</c:v>
                </c:pt>
                <c:pt idx="62">
                  <c:v>2015</c:v>
                </c:pt>
                <c:pt idx="63">
                  <c:v>2015</c:v>
                </c:pt>
                <c:pt idx="64">
                  <c:v>2015</c:v>
                </c:pt>
                <c:pt idx="65">
                  <c:v>2015</c:v>
                </c:pt>
                <c:pt idx="66">
                  <c:v>2015</c:v>
                </c:pt>
                <c:pt idx="67">
                  <c:v>2015</c:v>
                </c:pt>
                <c:pt idx="68">
                  <c:v>2015</c:v>
                </c:pt>
                <c:pt idx="69">
                  <c:v>2015</c:v>
                </c:pt>
                <c:pt idx="70">
                  <c:v>2015</c:v>
                </c:pt>
                <c:pt idx="71">
                  <c:v>2015</c:v>
                </c:pt>
              </c:numCache>
            </c:numRef>
          </c:cat>
          <c:val>
            <c:numRef>
              <c:f>'Total Monthly SALES'!$W$6:$W$65</c:f>
              <c:numCache>
                <c:formatCode>_(* #,##0_);_(* \(#,##0\);_(* "-"??_);_(@_)</c:formatCode>
                <c:ptCount val="60"/>
                <c:pt idx="0">
                  <c:v>268819.85617560375</c:v>
                </c:pt>
                <c:pt idx="1">
                  <c:v>260359.19190565241</c:v>
                </c:pt>
                <c:pt idx="2">
                  <c:v>236847.38458178961</c:v>
                </c:pt>
                <c:pt idx="3">
                  <c:v>261679.21448708832</c:v>
                </c:pt>
                <c:pt idx="4">
                  <c:v>267338.78704260633</c:v>
                </c:pt>
                <c:pt idx="5">
                  <c:v>279013.81243681652</c:v>
                </c:pt>
                <c:pt idx="6">
                  <c:v>267252.50799024367</c:v>
                </c:pt>
                <c:pt idx="7">
                  <c:v>268937.98805559386</c:v>
                </c:pt>
                <c:pt idx="8">
                  <c:v>268135.30280347611</c:v>
                </c:pt>
                <c:pt idx="9">
                  <c:v>252760.974673338</c:v>
                </c:pt>
                <c:pt idx="10">
                  <c:v>259241.73896758311</c:v>
                </c:pt>
                <c:pt idx="11">
                  <c:v>256931.342436034</c:v>
                </c:pt>
                <c:pt idx="12">
                  <c:v>243631.34341629202</c:v>
                </c:pt>
                <c:pt idx="13">
                  <c:v>240219.67858991993</c:v>
                </c:pt>
                <c:pt idx="14">
                  <c:v>241268.36145824406</c:v>
                </c:pt>
                <c:pt idx="15">
                  <c:v>271341.84015213617</c:v>
                </c:pt>
                <c:pt idx="16">
                  <c:v>251716.24550474627</c:v>
                </c:pt>
                <c:pt idx="17">
                  <c:v>275692.29284834949</c:v>
                </c:pt>
                <c:pt idx="18">
                  <c:v>253618.57030872832</c:v>
                </c:pt>
                <c:pt idx="19">
                  <c:v>263486.63583440351</c:v>
                </c:pt>
                <c:pt idx="20">
                  <c:v>256213.95615418858</c:v>
                </c:pt>
                <c:pt idx="21">
                  <c:v>245678.34462707609</c:v>
                </c:pt>
                <c:pt idx="22">
                  <c:v>245382.47417059497</c:v>
                </c:pt>
                <c:pt idx="23">
                  <c:v>242346.2943489895</c:v>
                </c:pt>
                <c:pt idx="24">
                  <c:v>246477.20887690291</c:v>
                </c:pt>
                <c:pt idx="25">
                  <c:v>245179.86763127672</c:v>
                </c:pt>
                <c:pt idx="26">
                  <c:v>240390.43289971974</c:v>
                </c:pt>
                <c:pt idx="27">
                  <c:v>247565.32479331116</c:v>
                </c:pt>
                <c:pt idx="28">
                  <c:v>251162.32579528773</c:v>
                </c:pt>
                <c:pt idx="29">
                  <c:v>266693.99370409432</c:v>
                </c:pt>
                <c:pt idx="30">
                  <c:v>249608.19412858697</c:v>
                </c:pt>
                <c:pt idx="31">
                  <c:v>260226.40804488776</c:v>
                </c:pt>
                <c:pt idx="32">
                  <c:v>229501.46608228475</c:v>
                </c:pt>
                <c:pt idx="33">
                  <c:v>271827.94789755822</c:v>
                </c:pt>
                <c:pt idx="34">
                  <c:v>251027.89054004257</c:v>
                </c:pt>
                <c:pt idx="35">
                  <c:v>236851.70738030985</c:v>
                </c:pt>
                <c:pt idx="36">
                  <c:v>249935.87636869005</c:v>
                </c:pt>
                <c:pt idx="37">
                  <c:v>239859.61269239825</c:v>
                </c:pt>
                <c:pt idx="38">
                  <c:v>237640.63706974912</c:v>
                </c:pt>
                <c:pt idx="39">
                  <c:v>250630.28698236574</c:v>
                </c:pt>
                <c:pt idx="40">
                  <c:v>266184.17899439856</c:v>
                </c:pt>
                <c:pt idx="41">
                  <c:v>257632.9118274354</c:v>
                </c:pt>
                <c:pt idx="42">
                  <c:v>251994.2810291615</c:v>
                </c:pt>
                <c:pt idx="43">
                  <c:v>256423.80688077272</c:v>
                </c:pt>
                <c:pt idx="44">
                  <c:v>259491.01248871168</c:v>
                </c:pt>
                <c:pt idx="45">
                  <c:v>239657.68396928121</c:v>
                </c:pt>
                <c:pt idx="46">
                  <c:v>236388.42362415264</c:v>
                </c:pt>
                <c:pt idx="47">
                  <c:v>246686.78080365298</c:v>
                </c:pt>
                <c:pt idx="48">
                  <c:v>246036.85452521546</c:v>
                </c:pt>
                <c:pt idx="49">
                  <c:v>240720.7918723945</c:v>
                </c:pt>
                <c:pt idx="50">
                  <c:v>238735.07929978677</c:v>
                </c:pt>
                <c:pt idx="51">
                  <c:v>255486.46609051415</c:v>
                </c:pt>
                <c:pt idx="52">
                  <c:v>255404.06636366091</c:v>
                </c:pt>
                <c:pt idx="53">
                  <c:v>265248.71085822978</c:v>
                </c:pt>
                <c:pt idx="54">
                  <c:v>245219.84874484499</c:v>
                </c:pt>
                <c:pt idx="55">
                  <c:v>253378.17532274441</c:v>
                </c:pt>
                <c:pt idx="56">
                  <c:v>241250.30572070516</c:v>
                </c:pt>
                <c:pt idx="57">
                  <c:v>244358.6192199575</c:v>
                </c:pt>
                <c:pt idx="58">
                  <c:v>236735.69076086002</c:v>
                </c:pt>
                <c:pt idx="59">
                  <c:v>235092.45134920676</c:v>
                </c:pt>
              </c:numCache>
            </c:numRef>
          </c:val>
          <c:smooth val="0"/>
        </c:ser>
        <c:ser>
          <c:idx val="2"/>
          <c:order val="2"/>
          <c:marker>
            <c:symbol val="none"/>
          </c:marker>
          <c:cat>
            <c:numRef>
              <c:f>'Total Monthly SALES'!$A$6:$A$77</c:f>
              <c:numCache>
                <c:formatCode>General</c:formatCode>
                <c:ptCount val="72"/>
                <c:pt idx="0">
                  <c:v>2010</c:v>
                </c:pt>
                <c:pt idx="1">
                  <c:v>2010</c:v>
                </c:pt>
                <c:pt idx="2">
                  <c:v>2010</c:v>
                </c:pt>
                <c:pt idx="3">
                  <c:v>2010</c:v>
                </c:pt>
                <c:pt idx="4">
                  <c:v>2010</c:v>
                </c:pt>
                <c:pt idx="5">
                  <c:v>2010</c:v>
                </c:pt>
                <c:pt idx="6">
                  <c:v>2010</c:v>
                </c:pt>
                <c:pt idx="7">
                  <c:v>2010</c:v>
                </c:pt>
                <c:pt idx="8">
                  <c:v>2010</c:v>
                </c:pt>
                <c:pt idx="9">
                  <c:v>2010</c:v>
                </c:pt>
                <c:pt idx="10">
                  <c:v>2010</c:v>
                </c:pt>
                <c:pt idx="11">
                  <c:v>2010</c:v>
                </c:pt>
                <c:pt idx="12">
                  <c:v>2011</c:v>
                </c:pt>
                <c:pt idx="13">
                  <c:v>2011</c:v>
                </c:pt>
                <c:pt idx="14">
                  <c:v>2011</c:v>
                </c:pt>
                <c:pt idx="15">
                  <c:v>2011</c:v>
                </c:pt>
                <c:pt idx="16">
                  <c:v>2011</c:v>
                </c:pt>
                <c:pt idx="17">
                  <c:v>2011</c:v>
                </c:pt>
                <c:pt idx="18">
                  <c:v>2011</c:v>
                </c:pt>
                <c:pt idx="19">
                  <c:v>2011</c:v>
                </c:pt>
                <c:pt idx="20">
                  <c:v>2011</c:v>
                </c:pt>
                <c:pt idx="21">
                  <c:v>2011</c:v>
                </c:pt>
                <c:pt idx="22">
                  <c:v>2011</c:v>
                </c:pt>
                <c:pt idx="23">
                  <c:v>2011</c:v>
                </c:pt>
                <c:pt idx="24">
                  <c:v>2012</c:v>
                </c:pt>
                <c:pt idx="25">
                  <c:v>2012</c:v>
                </c:pt>
                <c:pt idx="26">
                  <c:v>2012</c:v>
                </c:pt>
                <c:pt idx="27">
                  <c:v>2012</c:v>
                </c:pt>
                <c:pt idx="28">
                  <c:v>2012</c:v>
                </c:pt>
                <c:pt idx="29">
                  <c:v>2012</c:v>
                </c:pt>
                <c:pt idx="30">
                  <c:v>2012</c:v>
                </c:pt>
                <c:pt idx="31">
                  <c:v>2012</c:v>
                </c:pt>
                <c:pt idx="32">
                  <c:v>2012</c:v>
                </c:pt>
                <c:pt idx="33">
                  <c:v>2012</c:v>
                </c:pt>
                <c:pt idx="34">
                  <c:v>2012</c:v>
                </c:pt>
                <c:pt idx="35">
                  <c:v>2012</c:v>
                </c:pt>
                <c:pt idx="36">
                  <c:v>2013</c:v>
                </c:pt>
                <c:pt idx="37">
                  <c:v>2013</c:v>
                </c:pt>
                <c:pt idx="38">
                  <c:v>2013</c:v>
                </c:pt>
                <c:pt idx="39">
                  <c:v>2013</c:v>
                </c:pt>
                <c:pt idx="40">
                  <c:v>2013</c:v>
                </c:pt>
                <c:pt idx="41">
                  <c:v>2013</c:v>
                </c:pt>
                <c:pt idx="42">
                  <c:v>2013</c:v>
                </c:pt>
                <c:pt idx="43">
                  <c:v>2013</c:v>
                </c:pt>
                <c:pt idx="44">
                  <c:v>2013</c:v>
                </c:pt>
                <c:pt idx="45">
                  <c:v>2013</c:v>
                </c:pt>
                <c:pt idx="46">
                  <c:v>2013</c:v>
                </c:pt>
                <c:pt idx="47">
                  <c:v>2013</c:v>
                </c:pt>
                <c:pt idx="48">
                  <c:v>2014</c:v>
                </c:pt>
                <c:pt idx="49">
                  <c:v>2014</c:v>
                </c:pt>
                <c:pt idx="50">
                  <c:v>2014</c:v>
                </c:pt>
                <c:pt idx="51">
                  <c:v>2014</c:v>
                </c:pt>
                <c:pt idx="52">
                  <c:v>2014</c:v>
                </c:pt>
                <c:pt idx="53">
                  <c:v>2014</c:v>
                </c:pt>
                <c:pt idx="54">
                  <c:v>2014</c:v>
                </c:pt>
                <c:pt idx="55">
                  <c:v>2014</c:v>
                </c:pt>
                <c:pt idx="56">
                  <c:v>2014</c:v>
                </c:pt>
                <c:pt idx="57">
                  <c:v>2014</c:v>
                </c:pt>
                <c:pt idx="58">
                  <c:v>2014</c:v>
                </c:pt>
                <c:pt idx="59">
                  <c:v>2014</c:v>
                </c:pt>
                <c:pt idx="60">
                  <c:v>2015</c:v>
                </c:pt>
                <c:pt idx="61">
                  <c:v>2015</c:v>
                </c:pt>
                <c:pt idx="62">
                  <c:v>2015</c:v>
                </c:pt>
                <c:pt idx="63">
                  <c:v>2015</c:v>
                </c:pt>
                <c:pt idx="64">
                  <c:v>2015</c:v>
                </c:pt>
                <c:pt idx="65">
                  <c:v>2015</c:v>
                </c:pt>
                <c:pt idx="66">
                  <c:v>2015</c:v>
                </c:pt>
                <c:pt idx="67">
                  <c:v>2015</c:v>
                </c:pt>
                <c:pt idx="68">
                  <c:v>2015</c:v>
                </c:pt>
                <c:pt idx="69">
                  <c:v>2015</c:v>
                </c:pt>
                <c:pt idx="70">
                  <c:v>2015</c:v>
                </c:pt>
                <c:pt idx="71">
                  <c:v>2015</c:v>
                </c:pt>
              </c:numCache>
            </c:numRef>
          </c:cat>
          <c:val>
            <c:numRef>
              <c:f>'Total Monthly SALES'!$W$6:$W$77</c:f>
              <c:numCache>
                <c:formatCode>_(* #,##0_);_(* \(#,##0\);_(* "-"??_);_(@_)</c:formatCode>
                <c:ptCount val="72"/>
                <c:pt idx="0">
                  <c:v>268819.85617560375</c:v>
                </c:pt>
                <c:pt idx="1">
                  <c:v>260359.19190565241</c:v>
                </c:pt>
                <c:pt idx="2">
                  <c:v>236847.38458178961</c:v>
                </c:pt>
                <c:pt idx="3">
                  <c:v>261679.21448708832</c:v>
                </c:pt>
                <c:pt idx="4">
                  <c:v>267338.78704260633</c:v>
                </c:pt>
                <c:pt idx="5">
                  <c:v>279013.81243681652</c:v>
                </c:pt>
                <c:pt idx="6">
                  <c:v>267252.50799024367</c:v>
                </c:pt>
                <c:pt idx="7">
                  <c:v>268937.98805559386</c:v>
                </c:pt>
                <c:pt idx="8">
                  <c:v>268135.30280347611</c:v>
                </c:pt>
                <c:pt idx="9">
                  <c:v>252760.974673338</c:v>
                </c:pt>
                <c:pt idx="10">
                  <c:v>259241.73896758311</c:v>
                </c:pt>
                <c:pt idx="11">
                  <c:v>256931.342436034</c:v>
                </c:pt>
                <c:pt idx="12">
                  <c:v>243631.34341629202</c:v>
                </c:pt>
                <c:pt idx="13">
                  <c:v>240219.67858991993</c:v>
                </c:pt>
                <c:pt idx="14">
                  <c:v>241268.36145824406</c:v>
                </c:pt>
                <c:pt idx="15">
                  <c:v>271341.84015213617</c:v>
                </c:pt>
                <c:pt idx="16">
                  <c:v>251716.24550474627</c:v>
                </c:pt>
                <c:pt idx="17">
                  <c:v>275692.29284834949</c:v>
                </c:pt>
                <c:pt idx="18">
                  <c:v>253618.57030872832</c:v>
                </c:pt>
                <c:pt idx="19">
                  <c:v>263486.63583440351</c:v>
                </c:pt>
                <c:pt idx="20">
                  <c:v>256213.95615418858</c:v>
                </c:pt>
                <c:pt idx="21">
                  <c:v>245678.34462707609</c:v>
                </c:pt>
                <c:pt idx="22">
                  <c:v>245382.47417059497</c:v>
                </c:pt>
                <c:pt idx="23">
                  <c:v>242346.2943489895</c:v>
                </c:pt>
                <c:pt idx="24">
                  <c:v>246477.20887690291</c:v>
                </c:pt>
                <c:pt idx="25">
                  <c:v>245179.86763127672</c:v>
                </c:pt>
                <c:pt idx="26">
                  <c:v>240390.43289971974</c:v>
                </c:pt>
                <c:pt idx="27">
                  <c:v>247565.32479331116</c:v>
                </c:pt>
                <c:pt idx="28">
                  <c:v>251162.32579528773</c:v>
                </c:pt>
                <c:pt idx="29">
                  <c:v>266693.99370409432</c:v>
                </c:pt>
                <c:pt idx="30">
                  <c:v>249608.19412858697</c:v>
                </c:pt>
                <c:pt idx="31">
                  <c:v>260226.40804488776</c:v>
                </c:pt>
                <c:pt idx="32">
                  <c:v>229501.46608228475</c:v>
                </c:pt>
                <c:pt idx="33">
                  <c:v>271827.94789755822</c:v>
                </c:pt>
                <c:pt idx="34">
                  <c:v>251027.89054004257</c:v>
                </c:pt>
                <c:pt idx="35">
                  <c:v>236851.70738030985</c:v>
                </c:pt>
                <c:pt idx="36">
                  <c:v>249935.87636869005</c:v>
                </c:pt>
                <c:pt idx="37">
                  <c:v>239859.61269239825</c:v>
                </c:pt>
                <c:pt idx="38">
                  <c:v>237640.63706974912</c:v>
                </c:pt>
                <c:pt idx="39">
                  <c:v>250630.28698236574</c:v>
                </c:pt>
                <c:pt idx="40">
                  <c:v>266184.17899439856</c:v>
                </c:pt>
                <c:pt idx="41">
                  <c:v>257632.9118274354</c:v>
                </c:pt>
                <c:pt idx="42">
                  <c:v>251994.2810291615</c:v>
                </c:pt>
                <c:pt idx="43">
                  <c:v>256423.80688077272</c:v>
                </c:pt>
                <c:pt idx="44">
                  <c:v>259491.01248871168</c:v>
                </c:pt>
                <c:pt idx="45">
                  <c:v>239657.68396928121</c:v>
                </c:pt>
                <c:pt idx="46">
                  <c:v>236388.42362415264</c:v>
                </c:pt>
                <c:pt idx="47">
                  <c:v>246686.78080365298</c:v>
                </c:pt>
                <c:pt idx="48">
                  <c:v>246036.85452521546</c:v>
                </c:pt>
                <c:pt idx="49">
                  <c:v>240720.7918723945</c:v>
                </c:pt>
                <c:pt idx="50">
                  <c:v>238735.07929978677</c:v>
                </c:pt>
                <c:pt idx="51">
                  <c:v>255486.46609051415</c:v>
                </c:pt>
                <c:pt idx="52">
                  <c:v>255404.06636366091</c:v>
                </c:pt>
                <c:pt idx="53">
                  <c:v>265248.71085822978</c:v>
                </c:pt>
                <c:pt idx="54">
                  <c:v>245219.84874484499</c:v>
                </c:pt>
                <c:pt idx="55">
                  <c:v>253378.17532274441</c:v>
                </c:pt>
                <c:pt idx="56">
                  <c:v>241250.30572070516</c:v>
                </c:pt>
                <c:pt idx="57">
                  <c:v>244358.6192199575</c:v>
                </c:pt>
                <c:pt idx="58">
                  <c:v>236735.69076086002</c:v>
                </c:pt>
                <c:pt idx="59">
                  <c:v>235092.45134920676</c:v>
                </c:pt>
                <c:pt idx="60">
                  <c:v>240349.64205279111</c:v>
                </c:pt>
                <c:pt idx="61">
                  <c:v>235374.83834126775</c:v>
                </c:pt>
                <c:pt idx="62">
                  <c:v>233655.78911592584</c:v>
                </c:pt>
                <c:pt idx="63">
                  <c:v>249370.20854064688</c:v>
                </c:pt>
                <c:pt idx="64">
                  <c:v>249574.90547865775</c:v>
                </c:pt>
                <c:pt idx="65">
                  <c:v>259739.24593389241</c:v>
                </c:pt>
                <c:pt idx="66">
                  <c:v>245878.97102342427</c:v>
                </c:pt>
                <c:pt idx="67">
                  <c:v>254109.59699554712</c:v>
                </c:pt>
                <c:pt idx="68">
                  <c:v>242188.63147235702</c:v>
                </c:pt>
                <c:pt idx="69">
                  <c:v>245464.09586555685</c:v>
                </c:pt>
                <c:pt idx="70">
                  <c:v>237673.2745282838</c:v>
                </c:pt>
                <c:pt idx="71">
                  <c:v>235810.30556649432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804352"/>
        <c:axId val="88819200"/>
      </c:lineChart>
      <c:catAx>
        <c:axId val="8880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8819200"/>
        <c:crosses val="autoZero"/>
        <c:auto val="1"/>
        <c:lblAlgn val="ctr"/>
        <c:lblOffset val="100"/>
        <c:noMultiLvlLbl val="0"/>
      </c:catAx>
      <c:valAx>
        <c:axId val="88819200"/>
        <c:scaling>
          <c:orientation val="minMax"/>
          <c:min val="220000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888043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GS-1 Sales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marker>
            <c:symbol val="none"/>
          </c:marker>
          <c:cat>
            <c:numRef>
              <c:f>'Total Monthly SALES'!$A$6:$A$65</c:f>
              <c:numCache>
                <c:formatCode>General</c:formatCode>
                <c:ptCount val="60"/>
                <c:pt idx="0">
                  <c:v>2010</c:v>
                </c:pt>
                <c:pt idx="1">
                  <c:v>2010</c:v>
                </c:pt>
                <c:pt idx="2">
                  <c:v>2010</c:v>
                </c:pt>
                <c:pt idx="3">
                  <c:v>2010</c:v>
                </c:pt>
                <c:pt idx="4">
                  <c:v>2010</c:v>
                </c:pt>
                <c:pt idx="5">
                  <c:v>2010</c:v>
                </c:pt>
                <c:pt idx="6">
                  <c:v>2010</c:v>
                </c:pt>
                <c:pt idx="7">
                  <c:v>2010</c:v>
                </c:pt>
                <c:pt idx="8">
                  <c:v>2010</c:v>
                </c:pt>
                <c:pt idx="9">
                  <c:v>2010</c:v>
                </c:pt>
                <c:pt idx="10">
                  <c:v>2010</c:v>
                </c:pt>
                <c:pt idx="11">
                  <c:v>2010</c:v>
                </c:pt>
                <c:pt idx="12">
                  <c:v>2011</c:v>
                </c:pt>
                <c:pt idx="13">
                  <c:v>2011</c:v>
                </c:pt>
                <c:pt idx="14">
                  <c:v>2011</c:v>
                </c:pt>
                <c:pt idx="15">
                  <c:v>2011</c:v>
                </c:pt>
                <c:pt idx="16">
                  <c:v>2011</c:v>
                </c:pt>
                <c:pt idx="17">
                  <c:v>2011</c:v>
                </c:pt>
                <c:pt idx="18">
                  <c:v>2011</c:v>
                </c:pt>
                <c:pt idx="19">
                  <c:v>2011</c:v>
                </c:pt>
                <c:pt idx="20">
                  <c:v>2011</c:v>
                </c:pt>
                <c:pt idx="21">
                  <c:v>2011</c:v>
                </c:pt>
                <c:pt idx="22">
                  <c:v>2011</c:v>
                </c:pt>
                <c:pt idx="23">
                  <c:v>2011</c:v>
                </c:pt>
                <c:pt idx="24">
                  <c:v>2012</c:v>
                </c:pt>
                <c:pt idx="25">
                  <c:v>2012</c:v>
                </c:pt>
                <c:pt idx="26">
                  <c:v>2012</c:v>
                </c:pt>
                <c:pt idx="27">
                  <c:v>2012</c:v>
                </c:pt>
                <c:pt idx="28">
                  <c:v>2012</c:v>
                </c:pt>
                <c:pt idx="29">
                  <c:v>2012</c:v>
                </c:pt>
                <c:pt idx="30">
                  <c:v>2012</c:v>
                </c:pt>
                <c:pt idx="31">
                  <c:v>2012</c:v>
                </c:pt>
                <c:pt idx="32">
                  <c:v>2012</c:v>
                </c:pt>
                <c:pt idx="33">
                  <c:v>2012</c:v>
                </c:pt>
                <c:pt idx="34">
                  <c:v>2012</c:v>
                </c:pt>
                <c:pt idx="35">
                  <c:v>2012</c:v>
                </c:pt>
                <c:pt idx="36">
                  <c:v>2013</c:v>
                </c:pt>
                <c:pt idx="37">
                  <c:v>2013</c:v>
                </c:pt>
                <c:pt idx="38">
                  <c:v>2013</c:v>
                </c:pt>
                <c:pt idx="39">
                  <c:v>2013</c:v>
                </c:pt>
                <c:pt idx="40">
                  <c:v>2013</c:v>
                </c:pt>
                <c:pt idx="41">
                  <c:v>2013</c:v>
                </c:pt>
                <c:pt idx="42">
                  <c:v>2013</c:v>
                </c:pt>
                <c:pt idx="43">
                  <c:v>2013</c:v>
                </c:pt>
                <c:pt idx="44">
                  <c:v>2013</c:v>
                </c:pt>
                <c:pt idx="45">
                  <c:v>2013</c:v>
                </c:pt>
                <c:pt idx="46">
                  <c:v>2013</c:v>
                </c:pt>
                <c:pt idx="47">
                  <c:v>2013</c:v>
                </c:pt>
                <c:pt idx="48">
                  <c:v>2014</c:v>
                </c:pt>
                <c:pt idx="49">
                  <c:v>2014</c:v>
                </c:pt>
                <c:pt idx="50">
                  <c:v>2014</c:v>
                </c:pt>
                <c:pt idx="51">
                  <c:v>2014</c:v>
                </c:pt>
                <c:pt idx="52">
                  <c:v>2014</c:v>
                </c:pt>
                <c:pt idx="53">
                  <c:v>2014</c:v>
                </c:pt>
                <c:pt idx="54">
                  <c:v>2014</c:v>
                </c:pt>
                <c:pt idx="55">
                  <c:v>2014</c:v>
                </c:pt>
                <c:pt idx="56">
                  <c:v>2014</c:v>
                </c:pt>
                <c:pt idx="57">
                  <c:v>2014</c:v>
                </c:pt>
                <c:pt idx="58">
                  <c:v>2014</c:v>
                </c:pt>
                <c:pt idx="59">
                  <c:v>2014</c:v>
                </c:pt>
              </c:numCache>
            </c:numRef>
          </c:cat>
          <c:val>
            <c:numRef>
              <c:f>'Total Monthly SALES'!$D$6:$D$65</c:f>
              <c:numCache>
                <c:formatCode>_(* #,##0_);_(* \(#,##0\);_(* "-"??_);_(@_)</c:formatCode>
                <c:ptCount val="60"/>
                <c:pt idx="0">
                  <c:v>4926.768</c:v>
                </c:pt>
                <c:pt idx="1">
                  <c:v>4096.777</c:v>
                </c:pt>
                <c:pt idx="2">
                  <c:v>3927.8440000000001</c:v>
                </c:pt>
                <c:pt idx="3">
                  <c:v>4044.0819999999999</c:v>
                </c:pt>
                <c:pt idx="4">
                  <c:v>4389.2209999999995</c:v>
                </c:pt>
                <c:pt idx="5">
                  <c:v>4867.5770000000002</c:v>
                </c:pt>
                <c:pt idx="6">
                  <c:v>5137.0209999999997</c:v>
                </c:pt>
                <c:pt idx="7">
                  <c:v>5090.91</c:v>
                </c:pt>
                <c:pt idx="8">
                  <c:v>5178.2690000000002</c:v>
                </c:pt>
                <c:pt idx="9">
                  <c:v>4760.3720000000003</c:v>
                </c:pt>
                <c:pt idx="10">
                  <c:v>4121.6239999999998</c:v>
                </c:pt>
                <c:pt idx="11">
                  <c:v>4195.5929999999998</c:v>
                </c:pt>
                <c:pt idx="12">
                  <c:v>4325.4399999999996</c:v>
                </c:pt>
                <c:pt idx="13">
                  <c:v>3762.056</c:v>
                </c:pt>
                <c:pt idx="14">
                  <c:v>3885.0030000000002</c:v>
                </c:pt>
                <c:pt idx="15">
                  <c:v>4408.9009999999998</c:v>
                </c:pt>
                <c:pt idx="16">
                  <c:v>4720.5020000000004</c:v>
                </c:pt>
                <c:pt idx="17">
                  <c:v>4720.5159999999996</c:v>
                </c:pt>
                <c:pt idx="18">
                  <c:v>4854.6049999999996</c:v>
                </c:pt>
                <c:pt idx="19">
                  <c:v>5127.1580000000004</c:v>
                </c:pt>
                <c:pt idx="20">
                  <c:v>5549.1850000000004</c:v>
                </c:pt>
                <c:pt idx="21">
                  <c:v>4861.1329999999998</c:v>
                </c:pt>
                <c:pt idx="22">
                  <c:v>4479.0410000000002</c:v>
                </c:pt>
                <c:pt idx="23">
                  <c:v>4008.5419999999999</c:v>
                </c:pt>
                <c:pt idx="24">
                  <c:v>4250.0230000000001</c:v>
                </c:pt>
                <c:pt idx="25">
                  <c:v>3701.953</c:v>
                </c:pt>
                <c:pt idx="26">
                  <c:v>3879.895</c:v>
                </c:pt>
                <c:pt idx="27">
                  <c:v>4073.3670000000002</c:v>
                </c:pt>
                <c:pt idx="28">
                  <c:v>4372.9229999999998</c:v>
                </c:pt>
                <c:pt idx="29">
                  <c:v>4856.1629999999996</c:v>
                </c:pt>
                <c:pt idx="30">
                  <c:v>4935.7740000000003</c:v>
                </c:pt>
                <c:pt idx="31">
                  <c:v>5060.8829999999998</c:v>
                </c:pt>
                <c:pt idx="32">
                  <c:v>5339.6260000000002</c:v>
                </c:pt>
                <c:pt idx="33">
                  <c:v>4965.18</c:v>
                </c:pt>
                <c:pt idx="34">
                  <c:v>4232.1109999999999</c:v>
                </c:pt>
                <c:pt idx="35">
                  <c:v>3848.4850000000001</c:v>
                </c:pt>
                <c:pt idx="36">
                  <c:v>4097.1170000000002</c:v>
                </c:pt>
                <c:pt idx="37">
                  <c:v>3801.2060000000001</c:v>
                </c:pt>
                <c:pt idx="38">
                  <c:v>3666.7649999999999</c:v>
                </c:pt>
                <c:pt idx="39">
                  <c:v>4229.2889999999998</c:v>
                </c:pt>
                <c:pt idx="40">
                  <c:v>4646.0219999999999</c:v>
                </c:pt>
                <c:pt idx="41">
                  <c:v>5082.4369999999999</c:v>
                </c:pt>
                <c:pt idx="42">
                  <c:v>5130.5</c:v>
                </c:pt>
                <c:pt idx="43">
                  <c:v>5751.1589999999997</c:v>
                </c:pt>
                <c:pt idx="44">
                  <c:v>5725.357</c:v>
                </c:pt>
                <c:pt idx="45">
                  <c:v>5255.94</c:v>
                </c:pt>
                <c:pt idx="46">
                  <c:v>4809.4459999999999</c:v>
                </c:pt>
                <c:pt idx="47">
                  <c:v>4788.1660000000002</c:v>
                </c:pt>
                <c:pt idx="48">
                  <c:v>4581.4889999999996</c:v>
                </c:pt>
                <c:pt idx="49">
                  <c:v>4268.5079999999998</c:v>
                </c:pt>
                <c:pt idx="50">
                  <c:v>4425.9309999999996</c:v>
                </c:pt>
                <c:pt idx="51">
                  <c:v>4658.1610000000001</c:v>
                </c:pt>
                <c:pt idx="52">
                  <c:v>5261.1409999999996</c:v>
                </c:pt>
                <c:pt idx="53">
                  <c:v>5445.4437639129028</c:v>
                </c:pt>
                <c:pt idx="54">
                  <c:v>6010.1378458228728</c:v>
                </c:pt>
                <c:pt idx="55">
                  <c:v>6193.1212080051691</c:v>
                </c:pt>
                <c:pt idx="56">
                  <c:v>5928.7424812644085</c:v>
                </c:pt>
                <c:pt idx="57">
                  <c:v>5483.6949152637562</c:v>
                </c:pt>
                <c:pt idx="58">
                  <c:v>5032.5661251693882</c:v>
                </c:pt>
                <c:pt idx="59">
                  <c:v>5144.748741266425</c:v>
                </c:pt>
              </c:numCache>
            </c:numRef>
          </c:val>
          <c:smooth val="0"/>
        </c:ser>
        <c:ser>
          <c:idx val="1"/>
          <c:order val="1"/>
          <c:tx>
            <c:v>Pred</c:v>
          </c:tx>
          <c:marker>
            <c:symbol val="none"/>
          </c:marker>
          <c:cat>
            <c:numRef>
              <c:f>'Total Monthly SALES'!$A$6:$A$65</c:f>
              <c:numCache>
                <c:formatCode>General</c:formatCode>
                <c:ptCount val="60"/>
                <c:pt idx="0">
                  <c:v>2010</c:v>
                </c:pt>
                <c:pt idx="1">
                  <c:v>2010</c:v>
                </c:pt>
                <c:pt idx="2">
                  <c:v>2010</c:v>
                </c:pt>
                <c:pt idx="3">
                  <c:v>2010</c:v>
                </c:pt>
                <c:pt idx="4">
                  <c:v>2010</c:v>
                </c:pt>
                <c:pt idx="5">
                  <c:v>2010</c:v>
                </c:pt>
                <c:pt idx="6">
                  <c:v>2010</c:v>
                </c:pt>
                <c:pt idx="7">
                  <c:v>2010</c:v>
                </c:pt>
                <c:pt idx="8">
                  <c:v>2010</c:v>
                </c:pt>
                <c:pt idx="9">
                  <c:v>2010</c:v>
                </c:pt>
                <c:pt idx="10">
                  <c:v>2010</c:v>
                </c:pt>
                <c:pt idx="11">
                  <c:v>2010</c:v>
                </c:pt>
                <c:pt idx="12">
                  <c:v>2011</c:v>
                </c:pt>
                <c:pt idx="13">
                  <c:v>2011</c:v>
                </c:pt>
                <c:pt idx="14">
                  <c:v>2011</c:v>
                </c:pt>
                <c:pt idx="15">
                  <c:v>2011</c:v>
                </c:pt>
                <c:pt idx="16">
                  <c:v>2011</c:v>
                </c:pt>
                <c:pt idx="17">
                  <c:v>2011</c:v>
                </c:pt>
                <c:pt idx="18">
                  <c:v>2011</c:v>
                </c:pt>
                <c:pt idx="19">
                  <c:v>2011</c:v>
                </c:pt>
                <c:pt idx="20">
                  <c:v>2011</c:v>
                </c:pt>
                <c:pt idx="21">
                  <c:v>2011</c:v>
                </c:pt>
                <c:pt idx="22">
                  <c:v>2011</c:v>
                </c:pt>
                <c:pt idx="23">
                  <c:v>2011</c:v>
                </c:pt>
                <c:pt idx="24">
                  <c:v>2012</c:v>
                </c:pt>
                <c:pt idx="25">
                  <c:v>2012</c:v>
                </c:pt>
                <c:pt idx="26">
                  <c:v>2012</c:v>
                </c:pt>
                <c:pt idx="27">
                  <c:v>2012</c:v>
                </c:pt>
                <c:pt idx="28">
                  <c:v>2012</c:v>
                </c:pt>
                <c:pt idx="29">
                  <c:v>2012</c:v>
                </c:pt>
                <c:pt idx="30">
                  <c:v>2012</c:v>
                </c:pt>
                <c:pt idx="31">
                  <c:v>2012</c:v>
                </c:pt>
                <c:pt idx="32">
                  <c:v>2012</c:v>
                </c:pt>
                <c:pt idx="33">
                  <c:v>2012</c:v>
                </c:pt>
                <c:pt idx="34">
                  <c:v>2012</c:v>
                </c:pt>
                <c:pt idx="35">
                  <c:v>2012</c:v>
                </c:pt>
                <c:pt idx="36">
                  <c:v>2013</c:v>
                </c:pt>
                <c:pt idx="37">
                  <c:v>2013</c:v>
                </c:pt>
                <c:pt idx="38">
                  <c:v>2013</c:v>
                </c:pt>
                <c:pt idx="39">
                  <c:v>2013</c:v>
                </c:pt>
                <c:pt idx="40">
                  <c:v>2013</c:v>
                </c:pt>
                <c:pt idx="41">
                  <c:v>2013</c:v>
                </c:pt>
                <c:pt idx="42">
                  <c:v>2013</c:v>
                </c:pt>
                <c:pt idx="43">
                  <c:v>2013</c:v>
                </c:pt>
                <c:pt idx="44">
                  <c:v>2013</c:v>
                </c:pt>
                <c:pt idx="45">
                  <c:v>2013</c:v>
                </c:pt>
                <c:pt idx="46">
                  <c:v>2013</c:v>
                </c:pt>
                <c:pt idx="47">
                  <c:v>2013</c:v>
                </c:pt>
                <c:pt idx="48">
                  <c:v>2014</c:v>
                </c:pt>
                <c:pt idx="49">
                  <c:v>2014</c:v>
                </c:pt>
                <c:pt idx="50">
                  <c:v>2014</c:v>
                </c:pt>
                <c:pt idx="51">
                  <c:v>2014</c:v>
                </c:pt>
                <c:pt idx="52">
                  <c:v>2014</c:v>
                </c:pt>
                <c:pt idx="53">
                  <c:v>2014</c:v>
                </c:pt>
                <c:pt idx="54">
                  <c:v>2014</c:v>
                </c:pt>
                <c:pt idx="55">
                  <c:v>2014</c:v>
                </c:pt>
                <c:pt idx="56">
                  <c:v>2014</c:v>
                </c:pt>
                <c:pt idx="57">
                  <c:v>2014</c:v>
                </c:pt>
                <c:pt idx="58">
                  <c:v>2014</c:v>
                </c:pt>
                <c:pt idx="59">
                  <c:v>2014</c:v>
                </c:pt>
              </c:numCache>
            </c:numRef>
          </c:cat>
          <c:val>
            <c:numRef>
              <c:f>'Total Monthly SALES'!$H$6:$H$65</c:f>
              <c:numCache>
                <c:formatCode>_(* #,##0_);_(* \(#,##0\);_(* "-"??_);_(@_)</c:formatCode>
                <c:ptCount val="60"/>
                <c:pt idx="0">
                  <c:v>4610.0705804366171</c:v>
                </c:pt>
                <c:pt idx="1">
                  <c:v>4186.5559838756935</c:v>
                </c:pt>
                <c:pt idx="2">
                  <c:v>4000.9362777961569</c:v>
                </c:pt>
                <c:pt idx="3">
                  <c:v>3846.2993863261381</c:v>
                </c:pt>
                <c:pt idx="4">
                  <c:v>4613.4502448482845</c:v>
                </c:pt>
                <c:pt idx="5">
                  <c:v>4911.7057230491191</c:v>
                </c:pt>
                <c:pt idx="6">
                  <c:v>5085.5223484843036</c:v>
                </c:pt>
                <c:pt idx="7">
                  <c:v>5058.4582860250976</c:v>
                </c:pt>
                <c:pt idx="8">
                  <c:v>4911.9998454046026</c:v>
                </c:pt>
                <c:pt idx="9">
                  <c:v>4527.0517538461381</c:v>
                </c:pt>
                <c:pt idx="10">
                  <c:v>4332.5958051259886</c:v>
                </c:pt>
                <c:pt idx="11">
                  <c:v>4170.1769741531962</c:v>
                </c:pt>
                <c:pt idx="12">
                  <c:v>4079.2411033965095</c:v>
                </c:pt>
                <c:pt idx="13">
                  <c:v>4102.9804522475297</c:v>
                </c:pt>
                <c:pt idx="14">
                  <c:v>3752.1585282369319</c:v>
                </c:pt>
                <c:pt idx="15">
                  <c:v>4328.6122788009516</c:v>
                </c:pt>
                <c:pt idx="16">
                  <c:v>4486.9525717671086</c:v>
                </c:pt>
                <c:pt idx="17">
                  <c:v>4870.5255540639291</c:v>
                </c:pt>
                <c:pt idx="18">
                  <c:v>4865.9298988083474</c:v>
                </c:pt>
                <c:pt idx="19">
                  <c:v>4828.4578420214211</c:v>
                </c:pt>
                <c:pt idx="20">
                  <c:v>5012.6207941746343</c:v>
                </c:pt>
                <c:pt idx="21">
                  <c:v>4808.7652342367483</c:v>
                </c:pt>
                <c:pt idx="22">
                  <c:v>4121.1335604787182</c:v>
                </c:pt>
                <c:pt idx="23">
                  <c:v>4059.8741160313471</c:v>
                </c:pt>
                <c:pt idx="24">
                  <c:v>4022.1489728667625</c:v>
                </c:pt>
                <c:pt idx="25">
                  <c:v>3908.2890259415176</c:v>
                </c:pt>
                <c:pt idx="26">
                  <c:v>3881.1398711611992</c:v>
                </c:pt>
                <c:pt idx="27">
                  <c:v>3986.0459083930905</c:v>
                </c:pt>
                <c:pt idx="28">
                  <c:v>4541.4264064035224</c:v>
                </c:pt>
                <c:pt idx="29">
                  <c:v>4520.9011788921598</c:v>
                </c:pt>
                <c:pt idx="30">
                  <c:v>4935.002089006106</c:v>
                </c:pt>
                <c:pt idx="31">
                  <c:v>5023.0798513920718</c:v>
                </c:pt>
                <c:pt idx="32">
                  <c:v>5072.2835483392273</c:v>
                </c:pt>
                <c:pt idx="33">
                  <c:v>4957.7665896809995</c:v>
                </c:pt>
                <c:pt idx="34">
                  <c:v>4391.4610074142447</c:v>
                </c:pt>
                <c:pt idx="35">
                  <c:v>4075.8441754947162</c:v>
                </c:pt>
                <c:pt idx="36">
                  <c:v>3975.3506546051858</c:v>
                </c:pt>
                <c:pt idx="37">
                  <c:v>4072.8892685425831</c:v>
                </c:pt>
                <c:pt idx="38">
                  <c:v>4007.0582805157896</c:v>
                </c:pt>
                <c:pt idx="39">
                  <c:v>4133.8648295359508</c:v>
                </c:pt>
                <c:pt idx="40">
                  <c:v>4531.4805615516907</c:v>
                </c:pt>
                <c:pt idx="41">
                  <c:v>5343.8256953825476</c:v>
                </c:pt>
                <c:pt idx="42">
                  <c:v>5230.4631058548284</c:v>
                </c:pt>
                <c:pt idx="43">
                  <c:v>5479.8151179951465</c:v>
                </c:pt>
                <c:pt idx="44">
                  <c:v>5646.858973601371</c:v>
                </c:pt>
                <c:pt idx="45">
                  <c:v>5419.1565459328931</c:v>
                </c:pt>
                <c:pt idx="46">
                  <c:v>4698.397768985099</c:v>
                </c:pt>
                <c:pt idx="47">
                  <c:v>4599.5967812192994</c:v>
                </c:pt>
                <c:pt idx="48">
                  <c:v>4884.2194487808129</c:v>
                </c:pt>
                <c:pt idx="49">
                  <c:v>4403.7722296704915</c:v>
                </c:pt>
                <c:pt idx="50">
                  <c:v>4390.9609229547023</c:v>
                </c:pt>
                <c:pt idx="51">
                  <c:v>5022.1676293050223</c:v>
                </c:pt>
                <c:pt idx="52">
                  <c:v>5334.5064748655859</c:v>
                </c:pt>
                <c:pt idx="53">
                  <c:v>5445.4437639129028</c:v>
                </c:pt>
                <c:pt idx="54">
                  <c:v>6010.1378458228728</c:v>
                </c:pt>
                <c:pt idx="55">
                  <c:v>6193.1212080051691</c:v>
                </c:pt>
                <c:pt idx="56">
                  <c:v>5928.7424812644085</c:v>
                </c:pt>
                <c:pt idx="57">
                  <c:v>5483.6949152637562</c:v>
                </c:pt>
                <c:pt idx="58">
                  <c:v>5032.5661251693882</c:v>
                </c:pt>
                <c:pt idx="59">
                  <c:v>5144.748741266425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837504"/>
        <c:axId val="88859776"/>
      </c:lineChart>
      <c:catAx>
        <c:axId val="8883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8859776"/>
        <c:crosses val="autoZero"/>
        <c:auto val="1"/>
        <c:lblAlgn val="ctr"/>
        <c:lblOffset val="100"/>
        <c:noMultiLvlLbl val="0"/>
      </c:catAx>
      <c:valAx>
        <c:axId val="88859776"/>
        <c:scaling>
          <c:orientation val="minMax"/>
          <c:min val="3000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8883750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Medium Sales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marker>
            <c:symbol val="none"/>
          </c:marker>
          <c:cat>
            <c:numRef>
              <c:f>'Total Monthly SALES'!$A$6:$A$77</c:f>
              <c:numCache>
                <c:formatCode>General</c:formatCode>
                <c:ptCount val="72"/>
                <c:pt idx="0">
                  <c:v>2010</c:v>
                </c:pt>
                <c:pt idx="1">
                  <c:v>2010</c:v>
                </c:pt>
                <c:pt idx="2">
                  <c:v>2010</c:v>
                </c:pt>
                <c:pt idx="3">
                  <c:v>2010</c:v>
                </c:pt>
                <c:pt idx="4">
                  <c:v>2010</c:v>
                </c:pt>
                <c:pt idx="5">
                  <c:v>2010</c:v>
                </c:pt>
                <c:pt idx="6">
                  <c:v>2010</c:v>
                </c:pt>
                <c:pt idx="7">
                  <c:v>2010</c:v>
                </c:pt>
                <c:pt idx="8">
                  <c:v>2010</c:v>
                </c:pt>
                <c:pt idx="9">
                  <c:v>2010</c:v>
                </c:pt>
                <c:pt idx="10">
                  <c:v>2010</c:v>
                </c:pt>
                <c:pt idx="11">
                  <c:v>2010</c:v>
                </c:pt>
                <c:pt idx="12">
                  <c:v>2011</c:v>
                </c:pt>
                <c:pt idx="13">
                  <c:v>2011</c:v>
                </c:pt>
                <c:pt idx="14">
                  <c:v>2011</c:v>
                </c:pt>
                <c:pt idx="15">
                  <c:v>2011</c:v>
                </c:pt>
                <c:pt idx="16">
                  <c:v>2011</c:v>
                </c:pt>
                <c:pt idx="17">
                  <c:v>2011</c:v>
                </c:pt>
                <c:pt idx="18">
                  <c:v>2011</c:v>
                </c:pt>
                <c:pt idx="19">
                  <c:v>2011</c:v>
                </c:pt>
                <c:pt idx="20">
                  <c:v>2011</c:v>
                </c:pt>
                <c:pt idx="21">
                  <c:v>2011</c:v>
                </c:pt>
                <c:pt idx="22">
                  <c:v>2011</c:v>
                </c:pt>
                <c:pt idx="23">
                  <c:v>2011</c:v>
                </c:pt>
                <c:pt idx="24">
                  <c:v>2012</c:v>
                </c:pt>
                <c:pt idx="25">
                  <c:v>2012</c:v>
                </c:pt>
                <c:pt idx="26">
                  <c:v>2012</c:v>
                </c:pt>
                <c:pt idx="27">
                  <c:v>2012</c:v>
                </c:pt>
                <c:pt idx="28">
                  <c:v>2012</c:v>
                </c:pt>
                <c:pt idx="29">
                  <c:v>2012</c:v>
                </c:pt>
                <c:pt idx="30">
                  <c:v>2012</c:v>
                </c:pt>
                <c:pt idx="31">
                  <c:v>2012</c:v>
                </c:pt>
                <c:pt idx="32">
                  <c:v>2012</c:v>
                </c:pt>
                <c:pt idx="33">
                  <c:v>2012</c:v>
                </c:pt>
                <c:pt idx="34">
                  <c:v>2012</c:v>
                </c:pt>
                <c:pt idx="35">
                  <c:v>2012</c:v>
                </c:pt>
                <c:pt idx="36">
                  <c:v>2013</c:v>
                </c:pt>
                <c:pt idx="37">
                  <c:v>2013</c:v>
                </c:pt>
                <c:pt idx="38">
                  <c:v>2013</c:v>
                </c:pt>
                <c:pt idx="39">
                  <c:v>2013</c:v>
                </c:pt>
                <c:pt idx="40">
                  <c:v>2013</c:v>
                </c:pt>
                <c:pt idx="41">
                  <c:v>2013</c:v>
                </c:pt>
                <c:pt idx="42">
                  <c:v>2013</c:v>
                </c:pt>
                <c:pt idx="43">
                  <c:v>2013</c:v>
                </c:pt>
                <c:pt idx="44">
                  <c:v>2013</c:v>
                </c:pt>
                <c:pt idx="45">
                  <c:v>2013</c:v>
                </c:pt>
                <c:pt idx="46">
                  <c:v>2013</c:v>
                </c:pt>
                <c:pt idx="47">
                  <c:v>2013</c:v>
                </c:pt>
                <c:pt idx="48">
                  <c:v>2014</c:v>
                </c:pt>
                <c:pt idx="49">
                  <c:v>2014</c:v>
                </c:pt>
                <c:pt idx="50">
                  <c:v>2014</c:v>
                </c:pt>
                <c:pt idx="51">
                  <c:v>2014</c:v>
                </c:pt>
                <c:pt idx="52">
                  <c:v>2014</c:v>
                </c:pt>
                <c:pt idx="53">
                  <c:v>2014</c:v>
                </c:pt>
                <c:pt idx="54">
                  <c:v>2014</c:v>
                </c:pt>
                <c:pt idx="55">
                  <c:v>2014</c:v>
                </c:pt>
                <c:pt idx="56">
                  <c:v>2014</c:v>
                </c:pt>
                <c:pt idx="57">
                  <c:v>2014</c:v>
                </c:pt>
                <c:pt idx="58">
                  <c:v>2014</c:v>
                </c:pt>
                <c:pt idx="59">
                  <c:v>2014</c:v>
                </c:pt>
                <c:pt idx="60">
                  <c:v>2015</c:v>
                </c:pt>
                <c:pt idx="61">
                  <c:v>2015</c:v>
                </c:pt>
                <c:pt idx="62">
                  <c:v>2015</c:v>
                </c:pt>
                <c:pt idx="63">
                  <c:v>2015</c:v>
                </c:pt>
                <c:pt idx="64">
                  <c:v>2015</c:v>
                </c:pt>
                <c:pt idx="65">
                  <c:v>2015</c:v>
                </c:pt>
                <c:pt idx="66">
                  <c:v>2015</c:v>
                </c:pt>
                <c:pt idx="67">
                  <c:v>2015</c:v>
                </c:pt>
                <c:pt idx="68">
                  <c:v>2015</c:v>
                </c:pt>
                <c:pt idx="69">
                  <c:v>2015</c:v>
                </c:pt>
                <c:pt idx="70">
                  <c:v>2015</c:v>
                </c:pt>
                <c:pt idx="71">
                  <c:v>2015</c:v>
                </c:pt>
              </c:numCache>
            </c:numRef>
          </c:cat>
          <c:val>
            <c:numRef>
              <c:f>'Total Monthly SALES'!$K$6:$K$77</c:f>
              <c:numCache>
                <c:formatCode>_(* #,##0_);_(* \(#,##0\);_(* "-"??_);_(@_)</c:formatCode>
                <c:ptCount val="72"/>
                <c:pt idx="0">
                  <c:v>25729.899000000001</c:v>
                </c:pt>
                <c:pt idx="1">
                  <c:v>23487.169000000002</c:v>
                </c:pt>
                <c:pt idx="2">
                  <c:v>22976.537</c:v>
                </c:pt>
                <c:pt idx="3">
                  <c:v>23894.243999999999</c:v>
                </c:pt>
                <c:pt idx="4">
                  <c:v>25139.405999999999</c:v>
                </c:pt>
                <c:pt idx="5">
                  <c:v>25823.4</c:v>
                </c:pt>
                <c:pt idx="6">
                  <c:v>25001.085999999999</c:v>
                </c:pt>
                <c:pt idx="7">
                  <c:v>25883.054</c:v>
                </c:pt>
                <c:pt idx="8">
                  <c:v>25407.286</c:v>
                </c:pt>
                <c:pt idx="9">
                  <c:v>24436.651000000002</c:v>
                </c:pt>
                <c:pt idx="10">
                  <c:v>23635.839</c:v>
                </c:pt>
                <c:pt idx="11">
                  <c:v>23180.324000000001</c:v>
                </c:pt>
                <c:pt idx="12">
                  <c:v>22741.942999999999</c:v>
                </c:pt>
                <c:pt idx="13">
                  <c:v>20807.392</c:v>
                </c:pt>
                <c:pt idx="14">
                  <c:v>21674.418000000001</c:v>
                </c:pt>
                <c:pt idx="15">
                  <c:v>24070.395</c:v>
                </c:pt>
                <c:pt idx="16">
                  <c:v>23856.781999999999</c:v>
                </c:pt>
                <c:pt idx="17">
                  <c:v>25191.263999999999</c:v>
                </c:pt>
                <c:pt idx="18">
                  <c:v>23369.309000000001</c:v>
                </c:pt>
                <c:pt idx="19">
                  <c:v>23340.649000000001</c:v>
                </c:pt>
                <c:pt idx="20">
                  <c:v>24989.951000000001</c:v>
                </c:pt>
                <c:pt idx="21">
                  <c:v>22645.405999999999</c:v>
                </c:pt>
                <c:pt idx="22">
                  <c:v>21812.548999999999</c:v>
                </c:pt>
                <c:pt idx="23">
                  <c:v>21991.215</c:v>
                </c:pt>
                <c:pt idx="24">
                  <c:v>22733.241000000002</c:v>
                </c:pt>
                <c:pt idx="25">
                  <c:v>21048.194</c:v>
                </c:pt>
                <c:pt idx="26">
                  <c:v>21853.464</c:v>
                </c:pt>
                <c:pt idx="27">
                  <c:v>23251.103999999999</c:v>
                </c:pt>
                <c:pt idx="28">
                  <c:v>23554.953000000001</c:v>
                </c:pt>
                <c:pt idx="29">
                  <c:v>24989.888999999999</c:v>
                </c:pt>
                <c:pt idx="30">
                  <c:v>23851.769</c:v>
                </c:pt>
                <c:pt idx="31">
                  <c:v>23865.331999999999</c:v>
                </c:pt>
                <c:pt idx="32">
                  <c:v>24061.327000000001</c:v>
                </c:pt>
                <c:pt idx="33">
                  <c:v>23215.917000000001</c:v>
                </c:pt>
                <c:pt idx="34">
                  <c:v>22307.584999999999</c:v>
                </c:pt>
                <c:pt idx="35">
                  <c:v>21080.197</c:v>
                </c:pt>
                <c:pt idx="36">
                  <c:v>20422.04</c:v>
                </c:pt>
                <c:pt idx="37">
                  <c:v>19906.859</c:v>
                </c:pt>
                <c:pt idx="38">
                  <c:v>19398.207999999999</c:v>
                </c:pt>
                <c:pt idx="39">
                  <c:v>20936.937000000002</c:v>
                </c:pt>
                <c:pt idx="40">
                  <c:v>21908.138999999999</c:v>
                </c:pt>
                <c:pt idx="41">
                  <c:v>22157.521000000001</c:v>
                </c:pt>
                <c:pt idx="42">
                  <c:v>21126.173999999999</c:v>
                </c:pt>
                <c:pt idx="43">
                  <c:v>22433.773000000001</c:v>
                </c:pt>
                <c:pt idx="44">
                  <c:v>22595.135999999999</c:v>
                </c:pt>
                <c:pt idx="45">
                  <c:v>21482.187000000002</c:v>
                </c:pt>
                <c:pt idx="46">
                  <c:v>21921.864000000001</c:v>
                </c:pt>
                <c:pt idx="47">
                  <c:v>21871.526999999998</c:v>
                </c:pt>
                <c:pt idx="48">
                  <c:v>21671.547999999999</c:v>
                </c:pt>
                <c:pt idx="49">
                  <c:v>20242.704000000002</c:v>
                </c:pt>
                <c:pt idx="50">
                  <c:v>19664.141</c:v>
                </c:pt>
                <c:pt idx="51">
                  <c:v>20508.467000000001</c:v>
                </c:pt>
                <c:pt idx="52">
                  <c:v>22351.683000000001</c:v>
                </c:pt>
                <c:pt idx="53">
                  <c:v>22141.63295431091</c:v>
                </c:pt>
                <c:pt idx="54">
                  <c:v>22414.397543459141</c:v>
                </c:pt>
                <c:pt idx="55">
                  <c:v>22043.382374904111</c:v>
                </c:pt>
                <c:pt idx="56">
                  <c:v>21458.458877077934</c:v>
                </c:pt>
                <c:pt idx="57">
                  <c:v>20892.52681095458</c:v>
                </c:pt>
                <c:pt idx="58">
                  <c:v>20331.158654573799</c:v>
                </c:pt>
                <c:pt idx="59">
                  <c:v>20272.846022122169</c:v>
                </c:pt>
              </c:numCache>
            </c:numRef>
          </c:val>
          <c:smooth val="0"/>
        </c:ser>
        <c:ser>
          <c:idx val="1"/>
          <c:order val="1"/>
          <c:tx>
            <c:v>Pred</c:v>
          </c:tx>
          <c:marker>
            <c:symbol val="none"/>
          </c:marker>
          <c:cat>
            <c:numRef>
              <c:f>'Total Monthly SALES'!$A$6:$A$77</c:f>
              <c:numCache>
                <c:formatCode>General</c:formatCode>
                <c:ptCount val="72"/>
                <c:pt idx="0">
                  <c:v>2010</c:v>
                </c:pt>
                <c:pt idx="1">
                  <c:v>2010</c:v>
                </c:pt>
                <c:pt idx="2">
                  <c:v>2010</c:v>
                </c:pt>
                <c:pt idx="3">
                  <c:v>2010</c:v>
                </c:pt>
                <c:pt idx="4">
                  <c:v>2010</c:v>
                </c:pt>
                <c:pt idx="5">
                  <c:v>2010</c:v>
                </c:pt>
                <c:pt idx="6">
                  <c:v>2010</c:v>
                </c:pt>
                <c:pt idx="7">
                  <c:v>2010</c:v>
                </c:pt>
                <c:pt idx="8">
                  <c:v>2010</c:v>
                </c:pt>
                <c:pt idx="9">
                  <c:v>2010</c:v>
                </c:pt>
                <c:pt idx="10">
                  <c:v>2010</c:v>
                </c:pt>
                <c:pt idx="11">
                  <c:v>2010</c:v>
                </c:pt>
                <c:pt idx="12">
                  <c:v>2011</c:v>
                </c:pt>
                <c:pt idx="13">
                  <c:v>2011</c:v>
                </c:pt>
                <c:pt idx="14">
                  <c:v>2011</c:v>
                </c:pt>
                <c:pt idx="15">
                  <c:v>2011</c:v>
                </c:pt>
                <c:pt idx="16">
                  <c:v>2011</c:v>
                </c:pt>
                <c:pt idx="17">
                  <c:v>2011</c:v>
                </c:pt>
                <c:pt idx="18">
                  <c:v>2011</c:v>
                </c:pt>
                <c:pt idx="19">
                  <c:v>2011</c:v>
                </c:pt>
                <c:pt idx="20">
                  <c:v>2011</c:v>
                </c:pt>
                <c:pt idx="21">
                  <c:v>2011</c:v>
                </c:pt>
                <c:pt idx="22">
                  <c:v>2011</c:v>
                </c:pt>
                <c:pt idx="23">
                  <c:v>2011</c:v>
                </c:pt>
                <c:pt idx="24">
                  <c:v>2012</c:v>
                </c:pt>
                <c:pt idx="25">
                  <c:v>2012</c:v>
                </c:pt>
                <c:pt idx="26">
                  <c:v>2012</c:v>
                </c:pt>
                <c:pt idx="27">
                  <c:v>2012</c:v>
                </c:pt>
                <c:pt idx="28">
                  <c:v>2012</c:v>
                </c:pt>
                <c:pt idx="29">
                  <c:v>2012</c:v>
                </c:pt>
                <c:pt idx="30">
                  <c:v>2012</c:v>
                </c:pt>
                <c:pt idx="31">
                  <c:v>2012</c:v>
                </c:pt>
                <c:pt idx="32">
                  <c:v>2012</c:v>
                </c:pt>
                <c:pt idx="33">
                  <c:v>2012</c:v>
                </c:pt>
                <c:pt idx="34">
                  <c:v>2012</c:v>
                </c:pt>
                <c:pt idx="35">
                  <c:v>2012</c:v>
                </c:pt>
                <c:pt idx="36">
                  <c:v>2013</c:v>
                </c:pt>
                <c:pt idx="37">
                  <c:v>2013</c:v>
                </c:pt>
                <c:pt idx="38">
                  <c:v>2013</c:v>
                </c:pt>
                <c:pt idx="39">
                  <c:v>2013</c:v>
                </c:pt>
                <c:pt idx="40">
                  <c:v>2013</c:v>
                </c:pt>
                <c:pt idx="41">
                  <c:v>2013</c:v>
                </c:pt>
                <c:pt idx="42">
                  <c:v>2013</c:v>
                </c:pt>
                <c:pt idx="43">
                  <c:v>2013</c:v>
                </c:pt>
                <c:pt idx="44">
                  <c:v>2013</c:v>
                </c:pt>
                <c:pt idx="45">
                  <c:v>2013</c:v>
                </c:pt>
                <c:pt idx="46">
                  <c:v>2013</c:v>
                </c:pt>
                <c:pt idx="47">
                  <c:v>2013</c:v>
                </c:pt>
                <c:pt idx="48">
                  <c:v>2014</c:v>
                </c:pt>
                <c:pt idx="49">
                  <c:v>2014</c:v>
                </c:pt>
                <c:pt idx="50">
                  <c:v>2014</c:v>
                </c:pt>
                <c:pt idx="51">
                  <c:v>2014</c:v>
                </c:pt>
                <c:pt idx="52">
                  <c:v>2014</c:v>
                </c:pt>
                <c:pt idx="53">
                  <c:v>2014</c:v>
                </c:pt>
                <c:pt idx="54">
                  <c:v>2014</c:v>
                </c:pt>
                <c:pt idx="55">
                  <c:v>2014</c:v>
                </c:pt>
                <c:pt idx="56">
                  <c:v>2014</c:v>
                </c:pt>
                <c:pt idx="57">
                  <c:v>2014</c:v>
                </c:pt>
                <c:pt idx="58">
                  <c:v>2014</c:v>
                </c:pt>
                <c:pt idx="59">
                  <c:v>2014</c:v>
                </c:pt>
                <c:pt idx="60">
                  <c:v>2015</c:v>
                </c:pt>
                <c:pt idx="61">
                  <c:v>2015</c:v>
                </c:pt>
                <c:pt idx="62">
                  <c:v>2015</c:v>
                </c:pt>
                <c:pt idx="63">
                  <c:v>2015</c:v>
                </c:pt>
                <c:pt idx="64">
                  <c:v>2015</c:v>
                </c:pt>
                <c:pt idx="65">
                  <c:v>2015</c:v>
                </c:pt>
                <c:pt idx="66">
                  <c:v>2015</c:v>
                </c:pt>
                <c:pt idx="67">
                  <c:v>2015</c:v>
                </c:pt>
                <c:pt idx="68">
                  <c:v>2015</c:v>
                </c:pt>
                <c:pt idx="69">
                  <c:v>2015</c:v>
                </c:pt>
                <c:pt idx="70">
                  <c:v>2015</c:v>
                </c:pt>
                <c:pt idx="71">
                  <c:v>2015</c:v>
                </c:pt>
              </c:numCache>
            </c:numRef>
          </c:cat>
          <c:val>
            <c:numRef>
              <c:f>'Total Monthly SALES'!$M$6:$M$77</c:f>
              <c:numCache>
                <c:formatCode>_(* #,##0_);_(* \(#,##0\);_(* "-"??_);_(@_)</c:formatCode>
                <c:ptCount val="72"/>
                <c:pt idx="0">
                  <c:v>25711.026681062885</c:v>
                </c:pt>
                <c:pt idx="1">
                  <c:v>23711.433731343241</c:v>
                </c:pt>
                <c:pt idx="2">
                  <c:v>23089.538934641791</c:v>
                </c:pt>
                <c:pt idx="3">
                  <c:v>23692.097037059837</c:v>
                </c:pt>
                <c:pt idx="4">
                  <c:v>25511.147198232866</c:v>
                </c:pt>
                <c:pt idx="5">
                  <c:v>26554.385870876598</c:v>
                </c:pt>
                <c:pt idx="6">
                  <c:v>25757.69285953934</c:v>
                </c:pt>
                <c:pt idx="7">
                  <c:v>25199.995369118864</c:v>
                </c:pt>
                <c:pt idx="8">
                  <c:v>25004.004151280027</c:v>
                </c:pt>
                <c:pt idx="9">
                  <c:v>23973.083514209058</c:v>
                </c:pt>
                <c:pt idx="10">
                  <c:v>23450.522153547816</c:v>
                </c:pt>
                <c:pt idx="11">
                  <c:v>22630.458686816986</c:v>
                </c:pt>
                <c:pt idx="12">
                  <c:v>22965.349243699104</c:v>
                </c:pt>
                <c:pt idx="13">
                  <c:v>21860.620718521212</c:v>
                </c:pt>
                <c:pt idx="14">
                  <c:v>21799.18664274177</c:v>
                </c:pt>
                <c:pt idx="15">
                  <c:v>22728.561819506369</c:v>
                </c:pt>
                <c:pt idx="16">
                  <c:v>23443.036666336826</c:v>
                </c:pt>
                <c:pt idx="17">
                  <c:v>23946.99628319062</c:v>
                </c:pt>
                <c:pt idx="18">
                  <c:v>23593.602000040522</c:v>
                </c:pt>
                <c:pt idx="19">
                  <c:v>22632.748704518057</c:v>
                </c:pt>
                <c:pt idx="20">
                  <c:v>22389.497369121495</c:v>
                </c:pt>
                <c:pt idx="21">
                  <c:v>22475.746583430897</c:v>
                </c:pt>
                <c:pt idx="22">
                  <c:v>22125.242776207524</c:v>
                </c:pt>
                <c:pt idx="23">
                  <c:v>21658.239898713051</c:v>
                </c:pt>
                <c:pt idx="24">
                  <c:v>21596.177295206198</c:v>
                </c:pt>
                <c:pt idx="25">
                  <c:v>21430.999960775149</c:v>
                </c:pt>
                <c:pt idx="26">
                  <c:v>21780.009847695106</c:v>
                </c:pt>
                <c:pt idx="27">
                  <c:v>21988.855523567385</c:v>
                </c:pt>
                <c:pt idx="28">
                  <c:v>22872.904651824199</c:v>
                </c:pt>
                <c:pt idx="29">
                  <c:v>23034.241765535182</c:v>
                </c:pt>
                <c:pt idx="30">
                  <c:v>23028.436594066712</c:v>
                </c:pt>
                <c:pt idx="31">
                  <c:v>22863.136363498521</c:v>
                </c:pt>
                <c:pt idx="32">
                  <c:v>22688.306511031264</c:v>
                </c:pt>
                <c:pt idx="33">
                  <c:v>22475.568248153035</c:v>
                </c:pt>
                <c:pt idx="34">
                  <c:v>21353.683357406619</c:v>
                </c:pt>
                <c:pt idx="35">
                  <c:v>21127.651735521405</c:v>
                </c:pt>
                <c:pt idx="36">
                  <c:v>20784.5347254218</c:v>
                </c:pt>
                <c:pt idx="37">
                  <c:v>20204.696127654297</c:v>
                </c:pt>
                <c:pt idx="38">
                  <c:v>20168.953576097319</c:v>
                </c:pt>
                <c:pt idx="39">
                  <c:v>21084.364325457285</c:v>
                </c:pt>
                <c:pt idx="40">
                  <c:v>21644.361287788572</c:v>
                </c:pt>
                <c:pt idx="41">
                  <c:v>22513.929301608172</c:v>
                </c:pt>
                <c:pt idx="42">
                  <c:v>22237.287234218562</c:v>
                </c:pt>
                <c:pt idx="43">
                  <c:v>22111.897983481707</c:v>
                </c:pt>
                <c:pt idx="44">
                  <c:v>22072.225687792863</c:v>
                </c:pt>
                <c:pt idx="45">
                  <c:v>22109.755802885193</c:v>
                </c:pt>
                <c:pt idx="46">
                  <c:v>21579.382361309679</c:v>
                </c:pt>
                <c:pt idx="47">
                  <c:v>21093.386970223342</c:v>
                </c:pt>
                <c:pt idx="48">
                  <c:v>21102.990271882012</c:v>
                </c:pt>
                <c:pt idx="49">
                  <c:v>20571.77361005915</c:v>
                </c:pt>
                <c:pt idx="50">
                  <c:v>20526.09861422376</c:v>
                </c:pt>
                <c:pt idx="51">
                  <c:v>20958.961717119375</c:v>
                </c:pt>
                <c:pt idx="52">
                  <c:v>21741.234506091427</c:v>
                </c:pt>
                <c:pt idx="53">
                  <c:v>22141.63295431091</c:v>
                </c:pt>
                <c:pt idx="54">
                  <c:v>22414.397543459141</c:v>
                </c:pt>
                <c:pt idx="55">
                  <c:v>22043.382374904111</c:v>
                </c:pt>
                <c:pt idx="56">
                  <c:v>21458.458877077934</c:v>
                </c:pt>
                <c:pt idx="57">
                  <c:v>20892.52681095458</c:v>
                </c:pt>
                <c:pt idx="58">
                  <c:v>20331.158654573799</c:v>
                </c:pt>
                <c:pt idx="59">
                  <c:v>20272.846022122169</c:v>
                </c:pt>
                <c:pt idx="60">
                  <c:v>20671.015325853703</c:v>
                </c:pt>
                <c:pt idx="61">
                  <c:v>19996.321639358161</c:v>
                </c:pt>
                <c:pt idx="62">
                  <c:v>19972.460372330028</c:v>
                </c:pt>
                <c:pt idx="63">
                  <c:v>20294.509698267619</c:v>
                </c:pt>
                <c:pt idx="64">
                  <c:v>21148.362102399595</c:v>
                </c:pt>
                <c:pt idx="65">
                  <c:v>21697.386514342281</c:v>
                </c:pt>
                <c:pt idx="66">
                  <c:v>21857.23339231042</c:v>
                </c:pt>
                <c:pt idx="67">
                  <c:v>21636.682338851184</c:v>
                </c:pt>
                <c:pt idx="68">
                  <c:v>21205.445300548527</c:v>
                </c:pt>
                <c:pt idx="69">
                  <c:v>20658.129323087465</c:v>
                </c:pt>
                <c:pt idx="70">
                  <c:v>19991.84652563214</c:v>
                </c:pt>
                <c:pt idx="71">
                  <c:v>19818.98637539101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94112"/>
        <c:axId val="94795648"/>
      </c:lineChart>
      <c:catAx>
        <c:axId val="9479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4795648"/>
        <c:crosses val="autoZero"/>
        <c:auto val="1"/>
        <c:lblAlgn val="ctr"/>
        <c:lblOffset val="100"/>
        <c:noMultiLvlLbl val="0"/>
      </c:catAx>
      <c:valAx>
        <c:axId val="94795648"/>
        <c:scaling>
          <c:orientation val="minMax"/>
          <c:min val="15000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9479411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Large Sales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marker>
            <c:symbol val="none"/>
          </c:marker>
          <c:cat>
            <c:numRef>
              <c:f>'Total Monthly SALES'!$A$6:$A$77</c:f>
              <c:numCache>
                <c:formatCode>General</c:formatCode>
                <c:ptCount val="72"/>
                <c:pt idx="0">
                  <c:v>2010</c:v>
                </c:pt>
                <c:pt idx="1">
                  <c:v>2010</c:v>
                </c:pt>
                <c:pt idx="2">
                  <c:v>2010</c:v>
                </c:pt>
                <c:pt idx="3">
                  <c:v>2010</c:v>
                </c:pt>
                <c:pt idx="4">
                  <c:v>2010</c:v>
                </c:pt>
                <c:pt idx="5">
                  <c:v>2010</c:v>
                </c:pt>
                <c:pt idx="6">
                  <c:v>2010</c:v>
                </c:pt>
                <c:pt idx="7">
                  <c:v>2010</c:v>
                </c:pt>
                <c:pt idx="8">
                  <c:v>2010</c:v>
                </c:pt>
                <c:pt idx="9">
                  <c:v>2010</c:v>
                </c:pt>
                <c:pt idx="10">
                  <c:v>2010</c:v>
                </c:pt>
                <c:pt idx="11">
                  <c:v>2010</c:v>
                </c:pt>
                <c:pt idx="12">
                  <c:v>2011</c:v>
                </c:pt>
                <c:pt idx="13">
                  <c:v>2011</c:v>
                </c:pt>
                <c:pt idx="14">
                  <c:v>2011</c:v>
                </c:pt>
                <c:pt idx="15">
                  <c:v>2011</c:v>
                </c:pt>
                <c:pt idx="16">
                  <c:v>2011</c:v>
                </c:pt>
                <c:pt idx="17">
                  <c:v>2011</c:v>
                </c:pt>
                <c:pt idx="18">
                  <c:v>2011</c:v>
                </c:pt>
                <c:pt idx="19">
                  <c:v>2011</c:v>
                </c:pt>
                <c:pt idx="20">
                  <c:v>2011</c:v>
                </c:pt>
                <c:pt idx="21">
                  <c:v>2011</c:v>
                </c:pt>
                <c:pt idx="22">
                  <c:v>2011</c:v>
                </c:pt>
                <c:pt idx="23">
                  <c:v>2011</c:v>
                </c:pt>
                <c:pt idx="24">
                  <c:v>2012</c:v>
                </c:pt>
                <c:pt idx="25">
                  <c:v>2012</c:v>
                </c:pt>
                <c:pt idx="26">
                  <c:v>2012</c:v>
                </c:pt>
                <c:pt idx="27">
                  <c:v>2012</c:v>
                </c:pt>
                <c:pt idx="28">
                  <c:v>2012</c:v>
                </c:pt>
                <c:pt idx="29">
                  <c:v>2012</c:v>
                </c:pt>
                <c:pt idx="30">
                  <c:v>2012</c:v>
                </c:pt>
                <c:pt idx="31">
                  <c:v>2012</c:v>
                </c:pt>
                <c:pt idx="32">
                  <c:v>2012</c:v>
                </c:pt>
                <c:pt idx="33">
                  <c:v>2012</c:v>
                </c:pt>
                <c:pt idx="34">
                  <c:v>2012</c:v>
                </c:pt>
                <c:pt idx="35">
                  <c:v>2012</c:v>
                </c:pt>
                <c:pt idx="36">
                  <c:v>2013</c:v>
                </c:pt>
                <c:pt idx="37">
                  <c:v>2013</c:v>
                </c:pt>
                <c:pt idx="38">
                  <c:v>2013</c:v>
                </c:pt>
                <c:pt idx="39">
                  <c:v>2013</c:v>
                </c:pt>
                <c:pt idx="40">
                  <c:v>2013</c:v>
                </c:pt>
                <c:pt idx="41">
                  <c:v>2013</c:v>
                </c:pt>
                <c:pt idx="42">
                  <c:v>2013</c:v>
                </c:pt>
                <c:pt idx="43">
                  <c:v>2013</c:v>
                </c:pt>
                <c:pt idx="44">
                  <c:v>2013</c:v>
                </c:pt>
                <c:pt idx="45">
                  <c:v>2013</c:v>
                </c:pt>
                <c:pt idx="46">
                  <c:v>2013</c:v>
                </c:pt>
                <c:pt idx="47">
                  <c:v>2013</c:v>
                </c:pt>
                <c:pt idx="48">
                  <c:v>2014</c:v>
                </c:pt>
                <c:pt idx="49">
                  <c:v>2014</c:v>
                </c:pt>
                <c:pt idx="50">
                  <c:v>2014</c:v>
                </c:pt>
                <c:pt idx="51">
                  <c:v>2014</c:v>
                </c:pt>
                <c:pt idx="52">
                  <c:v>2014</c:v>
                </c:pt>
                <c:pt idx="53">
                  <c:v>2014</c:v>
                </c:pt>
                <c:pt idx="54">
                  <c:v>2014</c:v>
                </c:pt>
                <c:pt idx="55">
                  <c:v>2014</c:v>
                </c:pt>
                <c:pt idx="56">
                  <c:v>2014</c:v>
                </c:pt>
                <c:pt idx="57">
                  <c:v>2014</c:v>
                </c:pt>
                <c:pt idx="58">
                  <c:v>2014</c:v>
                </c:pt>
                <c:pt idx="59">
                  <c:v>2014</c:v>
                </c:pt>
                <c:pt idx="60">
                  <c:v>2015</c:v>
                </c:pt>
                <c:pt idx="61">
                  <c:v>2015</c:v>
                </c:pt>
                <c:pt idx="62">
                  <c:v>2015</c:v>
                </c:pt>
                <c:pt idx="63">
                  <c:v>2015</c:v>
                </c:pt>
                <c:pt idx="64">
                  <c:v>2015</c:v>
                </c:pt>
                <c:pt idx="65">
                  <c:v>2015</c:v>
                </c:pt>
                <c:pt idx="66">
                  <c:v>2015</c:v>
                </c:pt>
                <c:pt idx="67">
                  <c:v>2015</c:v>
                </c:pt>
                <c:pt idx="68">
                  <c:v>2015</c:v>
                </c:pt>
                <c:pt idx="69">
                  <c:v>2015</c:v>
                </c:pt>
                <c:pt idx="70">
                  <c:v>2015</c:v>
                </c:pt>
                <c:pt idx="71">
                  <c:v>2015</c:v>
                </c:pt>
              </c:numCache>
            </c:numRef>
          </c:cat>
          <c:val>
            <c:numRef>
              <c:f>'Total Monthly SALES'!$P$6:$P$77</c:f>
              <c:numCache>
                <c:formatCode>_(* #,##0_);_(* \(#,##0\);_(* "-"??_);_(@_)</c:formatCode>
                <c:ptCount val="72"/>
                <c:pt idx="0">
                  <c:v>236892.51800000001</c:v>
                </c:pt>
                <c:pt idx="1">
                  <c:v>230895.62299999999</c:v>
                </c:pt>
                <c:pt idx="2">
                  <c:v>208344.239</c:v>
                </c:pt>
                <c:pt idx="3">
                  <c:v>232563.927</c:v>
                </c:pt>
                <c:pt idx="4">
                  <c:v>235616.6</c:v>
                </c:pt>
                <c:pt idx="5">
                  <c:v>245880.53700000001</c:v>
                </c:pt>
                <c:pt idx="6">
                  <c:v>234817.12400000001</c:v>
                </c:pt>
                <c:pt idx="7">
                  <c:v>237072.076</c:v>
                </c:pt>
                <c:pt idx="8">
                  <c:v>236614.94</c:v>
                </c:pt>
                <c:pt idx="9">
                  <c:v>222750.48800000001</c:v>
                </c:pt>
                <c:pt idx="10">
                  <c:v>229899.79399999999</c:v>
                </c:pt>
                <c:pt idx="11">
                  <c:v>228580.823</c:v>
                </c:pt>
                <c:pt idx="12">
                  <c:v>220459.405</c:v>
                </c:pt>
                <c:pt idx="13">
                  <c:v>218087.05600000001</c:v>
                </c:pt>
                <c:pt idx="14">
                  <c:v>219574.117</c:v>
                </c:pt>
                <c:pt idx="15">
                  <c:v>248652.56700000001</c:v>
                </c:pt>
                <c:pt idx="16">
                  <c:v>227787.63800000001</c:v>
                </c:pt>
                <c:pt idx="17">
                  <c:v>251288.984</c:v>
                </c:pt>
                <c:pt idx="18">
                  <c:v>229184.96599999999</c:v>
                </c:pt>
                <c:pt idx="19">
                  <c:v>240245.652</c:v>
                </c:pt>
                <c:pt idx="20">
                  <c:v>232903.079</c:v>
                </c:pt>
                <c:pt idx="21">
                  <c:v>222298.796</c:v>
                </c:pt>
                <c:pt idx="22">
                  <c:v>223054.33300000001</c:v>
                </c:pt>
                <c:pt idx="23">
                  <c:v>220501.573</c:v>
                </c:pt>
                <c:pt idx="24">
                  <c:v>222236.56899999999</c:v>
                </c:pt>
                <c:pt idx="25">
                  <c:v>221211.913</c:v>
                </c:pt>
                <c:pt idx="26">
                  <c:v>216068.734</c:v>
                </c:pt>
                <c:pt idx="27">
                  <c:v>222972.67300000001</c:v>
                </c:pt>
                <c:pt idx="28">
                  <c:v>225143.70300000001</c:v>
                </c:pt>
                <c:pt idx="29">
                  <c:v>240630.565</c:v>
                </c:pt>
                <c:pt idx="30">
                  <c:v>223027.34400000001</c:v>
                </c:pt>
                <c:pt idx="31">
                  <c:v>233789.497</c:v>
                </c:pt>
                <c:pt idx="32">
                  <c:v>202999.307</c:v>
                </c:pt>
                <c:pt idx="33">
                  <c:v>245919.11199999999</c:v>
                </c:pt>
                <c:pt idx="34">
                  <c:v>226688.02799999999</c:v>
                </c:pt>
                <c:pt idx="35">
                  <c:v>212968.443</c:v>
                </c:pt>
                <c:pt idx="36">
                  <c:v>222127.59099999999</c:v>
                </c:pt>
                <c:pt idx="37">
                  <c:v>212663.50899999999</c:v>
                </c:pt>
                <c:pt idx="38">
                  <c:v>210574.772</c:v>
                </c:pt>
                <c:pt idx="39">
                  <c:v>222360.462</c:v>
                </c:pt>
                <c:pt idx="40">
                  <c:v>236759.139</c:v>
                </c:pt>
                <c:pt idx="41">
                  <c:v>226664.49400000001</c:v>
                </c:pt>
                <c:pt idx="42">
                  <c:v>221486.92300000001</c:v>
                </c:pt>
                <c:pt idx="43">
                  <c:v>225734.198</c:v>
                </c:pt>
                <c:pt idx="44">
                  <c:v>228634.23300000001</c:v>
                </c:pt>
                <c:pt idx="45">
                  <c:v>209257.003</c:v>
                </c:pt>
                <c:pt idx="46">
                  <c:v>207266.196</c:v>
                </c:pt>
                <c:pt idx="47">
                  <c:v>218002.01500000001</c:v>
                </c:pt>
                <c:pt idx="48">
                  <c:v>218215.16800000001</c:v>
                </c:pt>
                <c:pt idx="49">
                  <c:v>206610.06599999999</c:v>
                </c:pt>
                <c:pt idx="50">
                  <c:v>197498.39499999999</c:v>
                </c:pt>
                <c:pt idx="51">
                  <c:v>216369.533</c:v>
                </c:pt>
                <c:pt idx="52">
                  <c:v>227478.15900000001</c:v>
                </c:pt>
                <c:pt idx="53">
                  <c:v>233140.016</c:v>
                </c:pt>
                <c:pt idx="54">
                  <c:v>216795.31335556298</c:v>
                </c:pt>
                <c:pt idx="55">
                  <c:v>225141.67173983512</c:v>
                </c:pt>
                <c:pt idx="56">
                  <c:v>213863.10436236282</c:v>
                </c:pt>
                <c:pt idx="57">
                  <c:v>217982.39749373915</c:v>
                </c:pt>
                <c:pt idx="58">
                  <c:v>211371.96598111681</c:v>
                </c:pt>
                <c:pt idx="59">
                  <c:v>209674.85658581817</c:v>
                </c:pt>
              </c:numCache>
            </c:numRef>
          </c:val>
          <c:smooth val="0"/>
        </c:ser>
        <c:ser>
          <c:idx val="1"/>
          <c:order val="1"/>
          <c:tx>
            <c:v>Pred</c:v>
          </c:tx>
          <c:marker>
            <c:symbol val="none"/>
          </c:marker>
          <c:cat>
            <c:numRef>
              <c:f>'Total Monthly SALES'!$A$6:$A$77</c:f>
              <c:numCache>
                <c:formatCode>General</c:formatCode>
                <c:ptCount val="72"/>
                <c:pt idx="0">
                  <c:v>2010</c:v>
                </c:pt>
                <c:pt idx="1">
                  <c:v>2010</c:v>
                </c:pt>
                <c:pt idx="2">
                  <c:v>2010</c:v>
                </c:pt>
                <c:pt idx="3">
                  <c:v>2010</c:v>
                </c:pt>
                <c:pt idx="4">
                  <c:v>2010</c:v>
                </c:pt>
                <c:pt idx="5">
                  <c:v>2010</c:v>
                </c:pt>
                <c:pt idx="6">
                  <c:v>2010</c:v>
                </c:pt>
                <c:pt idx="7">
                  <c:v>2010</c:v>
                </c:pt>
                <c:pt idx="8">
                  <c:v>2010</c:v>
                </c:pt>
                <c:pt idx="9">
                  <c:v>2010</c:v>
                </c:pt>
                <c:pt idx="10">
                  <c:v>2010</c:v>
                </c:pt>
                <c:pt idx="11">
                  <c:v>2010</c:v>
                </c:pt>
                <c:pt idx="12">
                  <c:v>2011</c:v>
                </c:pt>
                <c:pt idx="13">
                  <c:v>2011</c:v>
                </c:pt>
                <c:pt idx="14">
                  <c:v>2011</c:v>
                </c:pt>
                <c:pt idx="15">
                  <c:v>2011</c:v>
                </c:pt>
                <c:pt idx="16">
                  <c:v>2011</c:v>
                </c:pt>
                <c:pt idx="17">
                  <c:v>2011</c:v>
                </c:pt>
                <c:pt idx="18">
                  <c:v>2011</c:v>
                </c:pt>
                <c:pt idx="19">
                  <c:v>2011</c:v>
                </c:pt>
                <c:pt idx="20">
                  <c:v>2011</c:v>
                </c:pt>
                <c:pt idx="21">
                  <c:v>2011</c:v>
                </c:pt>
                <c:pt idx="22">
                  <c:v>2011</c:v>
                </c:pt>
                <c:pt idx="23">
                  <c:v>2011</c:v>
                </c:pt>
                <c:pt idx="24">
                  <c:v>2012</c:v>
                </c:pt>
                <c:pt idx="25">
                  <c:v>2012</c:v>
                </c:pt>
                <c:pt idx="26">
                  <c:v>2012</c:v>
                </c:pt>
                <c:pt idx="27">
                  <c:v>2012</c:v>
                </c:pt>
                <c:pt idx="28">
                  <c:v>2012</c:v>
                </c:pt>
                <c:pt idx="29">
                  <c:v>2012</c:v>
                </c:pt>
                <c:pt idx="30">
                  <c:v>2012</c:v>
                </c:pt>
                <c:pt idx="31">
                  <c:v>2012</c:v>
                </c:pt>
                <c:pt idx="32">
                  <c:v>2012</c:v>
                </c:pt>
                <c:pt idx="33">
                  <c:v>2012</c:v>
                </c:pt>
                <c:pt idx="34">
                  <c:v>2012</c:v>
                </c:pt>
                <c:pt idx="35">
                  <c:v>2012</c:v>
                </c:pt>
                <c:pt idx="36">
                  <c:v>2013</c:v>
                </c:pt>
                <c:pt idx="37">
                  <c:v>2013</c:v>
                </c:pt>
                <c:pt idx="38">
                  <c:v>2013</c:v>
                </c:pt>
                <c:pt idx="39">
                  <c:v>2013</c:v>
                </c:pt>
                <c:pt idx="40">
                  <c:v>2013</c:v>
                </c:pt>
                <c:pt idx="41">
                  <c:v>2013</c:v>
                </c:pt>
                <c:pt idx="42">
                  <c:v>2013</c:v>
                </c:pt>
                <c:pt idx="43">
                  <c:v>2013</c:v>
                </c:pt>
                <c:pt idx="44">
                  <c:v>2013</c:v>
                </c:pt>
                <c:pt idx="45">
                  <c:v>2013</c:v>
                </c:pt>
                <c:pt idx="46">
                  <c:v>2013</c:v>
                </c:pt>
                <c:pt idx="47">
                  <c:v>2013</c:v>
                </c:pt>
                <c:pt idx="48">
                  <c:v>2014</c:v>
                </c:pt>
                <c:pt idx="49">
                  <c:v>2014</c:v>
                </c:pt>
                <c:pt idx="50">
                  <c:v>2014</c:v>
                </c:pt>
                <c:pt idx="51">
                  <c:v>2014</c:v>
                </c:pt>
                <c:pt idx="52">
                  <c:v>2014</c:v>
                </c:pt>
                <c:pt idx="53">
                  <c:v>2014</c:v>
                </c:pt>
                <c:pt idx="54">
                  <c:v>2014</c:v>
                </c:pt>
                <c:pt idx="55">
                  <c:v>2014</c:v>
                </c:pt>
                <c:pt idx="56">
                  <c:v>2014</c:v>
                </c:pt>
                <c:pt idx="57">
                  <c:v>2014</c:v>
                </c:pt>
                <c:pt idx="58">
                  <c:v>2014</c:v>
                </c:pt>
                <c:pt idx="59">
                  <c:v>2014</c:v>
                </c:pt>
                <c:pt idx="60">
                  <c:v>2015</c:v>
                </c:pt>
                <c:pt idx="61">
                  <c:v>2015</c:v>
                </c:pt>
                <c:pt idx="62">
                  <c:v>2015</c:v>
                </c:pt>
                <c:pt idx="63">
                  <c:v>2015</c:v>
                </c:pt>
                <c:pt idx="64">
                  <c:v>2015</c:v>
                </c:pt>
                <c:pt idx="65">
                  <c:v>2015</c:v>
                </c:pt>
                <c:pt idx="66">
                  <c:v>2015</c:v>
                </c:pt>
                <c:pt idx="67">
                  <c:v>2015</c:v>
                </c:pt>
                <c:pt idx="68">
                  <c:v>2015</c:v>
                </c:pt>
                <c:pt idx="69">
                  <c:v>2015</c:v>
                </c:pt>
                <c:pt idx="70">
                  <c:v>2015</c:v>
                </c:pt>
                <c:pt idx="71">
                  <c:v>2015</c:v>
                </c:pt>
              </c:numCache>
            </c:numRef>
          </c:cat>
          <c:val>
            <c:numRef>
              <c:f>'Total Monthly SALES'!$R$6:$R$77</c:f>
              <c:numCache>
                <c:formatCode>_(* #,##0_);_(* \(#,##0\);_(* "-"??_);_(@_)</c:formatCode>
                <c:ptCount val="72"/>
                <c:pt idx="0">
                  <c:v>238498.75891410423</c:v>
                </c:pt>
                <c:pt idx="1">
                  <c:v>232461.20219043345</c:v>
                </c:pt>
                <c:pt idx="2">
                  <c:v>209756.90936935166</c:v>
                </c:pt>
                <c:pt idx="3">
                  <c:v>234140.81806370235</c:v>
                </c:pt>
                <c:pt idx="4">
                  <c:v>237214.18959952518</c:v>
                </c:pt>
                <c:pt idx="5">
                  <c:v>247547.72084289079</c:v>
                </c:pt>
                <c:pt idx="6">
                  <c:v>236409.29278222</c:v>
                </c:pt>
                <c:pt idx="7">
                  <c:v>238679.53440044989</c:v>
                </c:pt>
                <c:pt idx="8">
                  <c:v>238219.29880679151</c:v>
                </c:pt>
                <c:pt idx="9">
                  <c:v>224260.83940528281</c:v>
                </c:pt>
                <c:pt idx="10">
                  <c:v>231458.62100890931</c:v>
                </c:pt>
                <c:pt idx="11">
                  <c:v>230130.70677506382</c:v>
                </c:pt>
                <c:pt idx="12">
                  <c:v>216586.75306919639</c:v>
                </c:pt>
                <c:pt idx="13">
                  <c:v>214256.0774191512</c:v>
                </c:pt>
                <c:pt idx="14">
                  <c:v>215717.01628726537</c:v>
                </c:pt>
                <c:pt idx="15">
                  <c:v>244284.66605382887</c:v>
                </c:pt>
                <c:pt idx="16">
                  <c:v>223786.25626664233</c:v>
                </c:pt>
                <c:pt idx="17">
                  <c:v>246874.77101109494</c:v>
                </c:pt>
                <c:pt idx="18">
                  <c:v>225159.03840987943</c:v>
                </c:pt>
                <c:pt idx="19">
                  <c:v>236025.42928786407</c:v>
                </c:pt>
                <c:pt idx="20">
                  <c:v>228811.83799089244</c:v>
                </c:pt>
                <c:pt idx="21">
                  <c:v>218393.83280940843</c:v>
                </c:pt>
                <c:pt idx="22">
                  <c:v>219136.09783390875</c:v>
                </c:pt>
                <c:pt idx="23">
                  <c:v>216628.18033424512</c:v>
                </c:pt>
                <c:pt idx="24">
                  <c:v>220858.88260882994</c:v>
                </c:pt>
                <c:pt idx="25">
                  <c:v>219840.57864456007</c:v>
                </c:pt>
                <c:pt idx="26">
                  <c:v>214729.28318086345</c:v>
                </c:pt>
                <c:pt idx="27">
                  <c:v>221590.42336135069</c:v>
                </c:pt>
                <c:pt idx="28">
                  <c:v>223747.99473706001</c:v>
                </c:pt>
                <c:pt idx="29">
                  <c:v>239138.85075966694</c:v>
                </c:pt>
                <c:pt idx="30">
                  <c:v>221644.75544551417</c:v>
                </c:pt>
                <c:pt idx="31">
                  <c:v>232340.19182999717</c:v>
                </c:pt>
                <c:pt idx="32">
                  <c:v>201740.87602291425</c:v>
                </c:pt>
                <c:pt idx="33">
                  <c:v>244394.61305972422</c:v>
                </c:pt>
                <c:pt idx="34">
                  <c:v>225282.74617522172</c:v>
                </c:pt>
                <c:pt idx="35">
                  <c:v>211648.21146929372</c:v>
                </c:pt>
                <c:pt idx="36">
                  <c:v>225175.99098866305</c:v>
                </c:pt>
                <c:pt idx="37">
                  <c:v>215582.02729620138</c:v>
                </c:pt>
                <c:pt idx="38">
                  <c:v>213464.62521313602</c:v>
                </c:pt>
                <c:pt idx="39">
                  <c:v>225412.05782737251</c:v>
                </c:pt>
                <c:pt idx="40">
                  <c:v>240008.33714505832</c:v>
                </c:pt>
                <c:pt idx="41">
                  <c:v>229775.15683044467</c:v>
                </c:pt>
                <c:pt idx="42">
                  <c:v>224526.5306890881</c:v>
                </c:pt>
                <c:pt idx="43">
                  <c:v>228832.09377929589</c:v>
                </c:pt>
                <c:pt idx="44">
                  <c:v>231771.92782731744</c:v>
                </c:pt>
                <c:pt idx="45">
                  <c:v>212128.77162046311</c:v>
                </c:pt>
                <c:pt idx="46">
                  <c:v>210110.64349385785</c:v>
                </c:pt>
                <c:pt idx="47">
                  <c:v>220993.79705221034</c:v>
                </c:pt>
                <c:pt idx="48">
                  <c:v>220049.64480455263</c:v>
                </c:pt>
                <c:pt idx="49">
                  <c:v>215745.24603266487</c:v>
                </c:pt>
                <c:pt idx="50">
                  <c:v>213818.01976260831</c:v>
                </c:pt>
                <c:pt idx="51">
                  <c:v>229505.33674408976</c:v>
                </c:pt>
                <c:pt idx="52">
                  <c:v>228328.32538270392</c:v>
                </c:pt>
                <c:pt idx="53">
                  <c:v>237661.63414000598</c:v>
                </c:pt>
                <c:pt idx="54" formatCode="#,##0">
                  <c:v>216795.31335556298</c:v>
                </c:pt>
                <c:pt idx="55" formatCode="#,##0">
                  <c:v>225141.67173983512</c:v>
                </c:pt>
                <c:pt idx="56" formatCode="#,##0">
                  <c:v>213863.10436236282</c:v>
                </c:pt>
                <c:pt idx="57" formatCode="#,##0">
                  <c:v>217982.39749373915</c:v>
                </c:pt>
                <c:pt idx="58" formatCode="#,##0">
                  <c:v>211371.96598111681</c:v>
                </c:pt>
                <c:pt idx="59" formatCode="#,##0">
                  <c:v>209674.85658581817</c:v>
                </c:pt>
                <c:pt idx="60" formatCode="#,##0">
                  <c:v>214554.45916122734</c:v>
                </c:pt>
                <c:pt idx="61" formatCode="#,##0">
                  <c:v>210357.55190724423</c:v>
                </c:pt>
                <c:pt idx="62" formatCode="#,##0">
                  <c:v>208478.45325920708</c:v>
                </c:pt>
                <c:pt idx="63" formatCode="#,##0">
                  <c:v>223774.01901048093</c:v>
                </c:pt>
                <c:pt idx="64" formatCode="#,##0">
                  <c:v>222626.40054332517</c:v>
                </c:pt>
                <c:pt idx="65" formatCode="#,##0">
                  <c:v>231726.63342207539</c:v>
                </c:pt>
                <c:pt idx="66" formatCode="#,##0">
                  <c:v>217354.92674530341</c:v>
                </c:pt>
                <c:pt idx="67" formatCode="#,##0">
                  <c:v>225722.82957089727</c:v>
                </c:pt>
                <c:pt idx="68" formatCode="#,##0">
                  <c:v>214415.14884579842</c:v>
                </c:pt>
                <c:pt idx="69" formatCode="#,##0">
                  <c:v>218545.07510183463</c:v>
                </c:pt>
                <c:pt idx="70" formatCode="#,##0">
                  <c:v>211917.58009310084</c:v>
                </c:pt>
                <c:pt idx="71" formatCode="#,##0">
                  <c:v>210216.08995208051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148288"/>
        <c:axId val="95152000"/>
      </c:lineChart>
      <c:catAx>
        <c:axId val="9514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5152000"/>
        <c:crosses val="autoZero"/>
        <c:auto val="1"/>
        <c:lblAlgn val="ctr"/>
        <c:lblOffset val="100"/>
        <c:noMultiLvlLbl val="0"/>
      </c:catAx>
      <c:valAx>
        <c:axId val="95152000"/>
        <c:scaling>
          <c:orientation val="minMax"/>
          <c:min val="190000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9514828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</a:t>
            </a:r>
            <a:r>
              <a:rPr lang="en-US" baseline="0"/>
              <a:t> Annual Industrial Sales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'Total Annual IND Sales'!$L$33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none"/>
          </c:marker>
          <c:cat>
            <c:numRef>
              <c:f>'Total Annual IND Sales'!$K$34:$K$57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'Total Annual IND Sales'!$L$34:$L$57</c:f>
              <c:numCache>
                <c:formatCode>#,##0;\-#,##0</c:formatCode>
                <c:ptCount val="24"/>
                <c:pt idx="0">
                  <c:v>3767605.8810000001</c:v>
                </c:pt>
                <c:pt idx="1">
                  <c:v>4090946.4669999997</c:v>
                </c:pt>
                <c:pt idx="2">
                  <c:v>4057209.7029999997</c:v>
                </c:pt>
                <c:pt idx="3">
                  <c:v>4004120.9169999999</c:v>
                </c:pt>
                <c:pt idx="4">
                  <c:v>3964148.6209999993</c:v>
                </c:pt>
                <c:pt idx="5">
                  <c:v>3912707.7019999991</c:v>
                </c:pt>
                <c:pt idx="6">
                  <c:v>4035970.0290000001</c:v>
                </c:pt>
                <c:pt idx="7">
                  <c:v>3774458.3570000003</c:v>
                </c:pt>
                <c:pt idx="8">
                  <c:v>3587220.3210000005</c:v>
                </c:pt>
                <c:pt idx="9">
                  <c:v>3244855.6030000006</c:v>
                </c:pt>
                <c:pt idx="10">
                  <c:v>3130098.3759999992</c:v>
                </c:pt>
                <c:pt idx="11">
                  <c:v>3086117.56</c:v>
                </c:pt>
                <c:pt idx="12">
                  <c:v>3023809.5409999993</c:v>
                </c:pt>
                <c:pt idx="13">
                  <c:v>2955504.5959999999</c:v>
                </c:pt>
              </c:numCache>
            </c:numRef>
          </c:val>
          <c:smooth val="0"/>
        </c:ser>
        <c:ser>
          <c:idx val="1"/>
          <c:order val="1"/>
          <c:tx>
            <c:v>2014 New Fcst</c:v>
          </c:tx>
          <c:marker>
            <c:symbol val="none"/>
          </c:marker>
          <c:cat>
            <c:numRef>
              <c:f>'Total Annual IND Sales'!$K$34:$K$57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'Total Annual IND Sales'!$M$34:$M$57</c:f>
              <c:numCache>
                <c:formatCode>General</c:formatCode>
                <c:ptCount val="24"/>
                <c:pt idx="14" formatCode="#,##0;\-#,##0">
                  <c:v>2910567.2778365426</c:v>
                </c:pt>
                <c:pt idx="15" formatCode="#,##0;\-#,##0">
                  <c:v>2929189.5049148449</c:v>
                </c:pt>
                <c:pt idx="16" formatCode="#,##0;\-#,##0">
                  <c:v>2932355.0585029027</c:v>
                </c:pt>
                <c:pt idx="17" formatCode="#,##0;\-#,##0">
                  <c:v>2914246.4045586167</c:v>
                </c:pt>
                <c:pt idx="18" formatCode="#,##0;\-#,##0">
                  <c:v>2870742.537826316</c:v>
                </c:pt>
                <c:pt idx="19" formatCode="#,##0;\-#,##0">
                  <c:v>2819617.5703712036</c:v>
                </c:pt>
                <c:pt idx="20" formatCode="#,##0;\-#,##0">
                  <c:v>2762990.1695389827</c:v>
                </c:pt>
                <c:pt idx="21" formatCode="#,##0;\-#,##0">
                  <c:v>2695811.8855284587</c:v>
                </c:pt>
                <c:pt idx="22" formatCode="#,##0;\-#,##0">
                  <c:v>2633720.5026263269</c:v>
                </c:pt>
                <c:pt idx="23" formatCode="#,##0;\-#,##0">
                  <c:v>2566155.807741351</c:v>
                </c:pt>
              </c:numCache>
            </c:numRef>
          </c:val>
          <c:smooth val="0"/>
        </c:ser>
        <c:ser>
          <c:idx val="2"/>
          <c:order val="2"/>
          <c:tx>
            <c:v>2014 TYSP</c:v>
          </c:tx>
          <c:marker>
            <c:symbol val="none"/>
          </c:marker>
          <c:cat>
            <c:numRef>
              <c:f>'Total Annual IND Sales'!$K$34:$K$57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'Total Annual IND Sales'!$N$34:$N$57</c:f>
              <c:numCache>
                <c:formatCode>General</c:formatCode>
                <c:ptCount val="24"/>
                <c:pt idx="14" formatCode="#,##0">
                  <c:v>2949292.592035505</c:v>
                </c:pt>
                <c:pt idx="15" formatCode="#,##0">
                  <c:v>2995527.0009146491</c:v>
                </c:pt>
                <c:pt idx="16" formatCode="#,##0">
                  <c:v>2994580.6730139018</c:v>
                </c:pt>
                <c:pt idx="17" formatCode="#,##0">
                  <c:v>2988118.0135509912</c:v>
                </c:pt>
                <c:pt idx="18" formatCode="#,##0">
                  <c:v>2956800.2541786032</c:v>
                </c:pt>
                <c:pt idx="19" formatCode="#,##0">
                  <c:v>2917819.7673570975</c:v>
                </c:pt>
                <c:pt idx="20" formatCode="#,##0">
                  <c:v>2862404.9560911842</c:v>
                </c:pt>
                <c:pt idx="21" formatCode="#,##0">
                  <c:v>2801355.3419381445</c:v>
                </c:pt>
                <c:pt idx="22" formatCode="#,##0">
                  <c:v>2741475.5274927551</c:v>
                </c:pt>
                <c:pt idx="23" formatCode="#,##0">
                  <c:v>2679703.8267285493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117888"/>
        <c:axId val="96120832"/>
      </c:lineChart>
      <c:catAx>
        <c:axId val="9611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6120832"/>
        <c:crosses val="autoZero"/>
        <c:auto val="1"/>
        <c:lblAlgn val="ctr"/>
        <c:lblOffset val="100"/>
        <c:noMultiLvlLbl val="0"/>
      </c:catAx>
      <c:valAx>
        <c:axId val="96120832"/>
        <c:scaling>
          <c:orientation val="minMax"/>
          <c:min val="2000000"/>
        </c:scaling>
        <c:delete val="0"/>
        <c:axPos val="l"/>
        <c:majorGridlines/>
        <c:numFmt formatCode="#,##0;\-#,##0" sourceLinked="1"/>
        <c:majorTickMark val="out"/>
        <c:minorTickMark val="none"/>
        <c:tickLblPos val="nextTo"/>
        <c:crossAx val="9611788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</a:t>
            </a:r>
            <a:r>
              <a:rPr lang="en-US" baseline="0"/>
              <a:t> Annual Industrial Sales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'Total Annual IND Sales'!$L$33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none"/>
          </c:marker>
          <c:cat>
            <c:numRef>
              <c:f>'Total Annual IND Sales'!$K$34:$K$57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'Total Annual IND Sales'!$L$34:$L$57</c:f>
              <c:numCache>
                <c:formatCode>#,##0;\-#,##0</c:formatCode>
                <c:ptCount val="24"/>
                <c:pt idx="0">
                  <c:v>3767605.8810000001</c:v>
                </c:pt>
                <c:pt idx="1">
                  <c:v>4090946.4669999997</c:v>
                </c:pt>
                <c:pt idx="2">
                  <c:v>4057209.7029999997</c:v>
                </c:pt>
                <c:pt idx="3">
                  <c:v>4004120.9169999999</c:v>
                </c:pt>
                <c:pt idx="4">
                  <c:v>3964148.6209999993</c:v>
                </c:pt>
                <c:pt idx="5">
                  <c:v>3912707.7019999991</c:v>
                </c:pt>
                <c:pt idx="6">
                  <c:v>4035970.0290000001</c:v>
                </c:pt>
                <c:pt idx="7">
                  <c:v>3774458.3570000003</c:v>
                </c:pt>
                <c:pt idx="8">
                  <c:v>3587220.3210000005</c:v>
                </c:pt>
                <c:pt idx="9">
                  <c:v>3244855.6030000006</c:v>
                </c:pt>
                <c:pt idx="10">
                  <c:v>3130098.3759999992</c:v>
                </c:pt>
                <c:pt idx="11">
                  <c:v>3086117.56</c:v>
                </c:pt>
                <c:pt idx="12">
                  <c:v>3023809.5409999993</c:v>
                </c:pt>
                <c:pt idx="13">
                  <c:v>2955504.5959999999</c:v>
                </c:pt>
              </c:numCache>
            </c:numRef>
          </c:val>
          <c:smooth val="0"/>
        </c:ser>
        <c:ser>
          <c:idx val="1"/>
          <c:order val="1"/>
          <c:tx>
            <c:v>2014 New Fcst</c:v>
          </c:tx>
          <c:marker>
            <c:symbol val="none"/>
          </c:marker>
          <c:cat>
            <c:numRef>
              <c:f>'Total Annual IND Sales'!$K$34:$K$57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'Total Annual IND Sales'!$M$34:$M$57</c:f>
              <c:numCache>
                <c:formatCode>General</c:formatCode>
                <c:ptCount val="24"/>
                <c:pt idx="14" formatCode="#,##0;\-#,##0">
                  <c:v>2910567.2778365426</c:v>
                </c:pt>
                <c:pt idx="15" formatCode="#,##0;\-#,##0">
                  <c:v>2929189.5049148449</c:v>
                </c:pt>
                <c:pt idx="16" formatCode="#,##0;\-#,##0">
                  <c:v>2932355.0585029027</c:v>
                </c:pt>
                <c:pt idx="17" formatCode="#,##0;\-#,##0">
                  <c:v>2914246.4045586167</c:v>
                </c:pt>
                <c:pt idx="18" formatCode="#,##0;\-#,##0">
                  <c:v>2870742.537826316</c:v>
                </c:pt>
                <c:pt idx="19" formatCode="#,##0;\-#,##0">
                  <c:v>2819617.5703712036</c:v>
                </c:pt>
                <c:pt idx="20" formatCode="#,##0;\-#,##0">
                  <c:v>2762990.1695389827</c:v>
                </c:pt>
                <c:pt idx="21" formatCode="#,##0;\-#,##0">
                  <c:v>2695811.8855284587</c:v>
                </c:pt>
                <c:pt idx="22" formatCode="#,##0;\-#,##0">
                  <c:v>2633720.5026263269</c:v>
                </c:pt>
                <c:pt idx="23" formatCode="#,##0;\-#,##0">
                  <c:v>2566155.807741351</c:v>
                </c:pt>
              </c:numCache>
            </c:numRef>
          </c:val>
          <c:smooth val="0"/>
        </c:ser>
        <c:ser>
          <c:idx val="2"/>
          <c:order val="2"/>
          <c:tx>
            <c:v>2014 TYSP</c:v>
          </c:tx>
          <c:marker>
            <c:symbol val="none"/>
          </c:marker>
          <c:cat>
            <c:numRef>
              <c:f>'Total Annual IND Sales'!$K$34:$K$57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'Total Annual IND Sales'!$N$34:$N$57</c:f>
              <c:numCache>
                <c:formatCode>General</c:formatCode>
                <c:ptCount val="24"/>
                <c:pt idx="14" formatCode="#,##0">
                  <c:v>2949292.592035505</c:v>
                </c:pt>
                <c:pt idx="15" formatCode="#,##0">
                  <c:v>2995527.0009146491</c:v>
                </c:pt>
                <c:pt idx="16" formatCode="#,##0">
                  <c:v>2994580.6730139018</c:v>
                </c:pt>
                <c:pt idx="17" formatCode="#,##0">
                  <c:v>2988118.0135509912</c:v>
                </c:pt>
                <c:pt idx="18" formatCode="#,##0">
                  <c:v>2956800.2541786032</c:v>
                </c:pt>
                <c:pt idx="19" formatCode="#,##0">
                  <c:v>2917819.7673570975</c:v>
                </c:pt>
                <c:pt idx="20" formatCode="#,##0">
                  <c:v>2862404.9560911842</c:v>
                </c:pt>
                <c:pt idx="21" formatCode="#,##0">
                  <c:v>2801355.3419381445</c:v>
                </c:pt>
                <c:pt idx="22" formatCode="#,##0">
                  <c:v>2741475.5274927551</c:v>
                </c:pt>
                <c:pt idx="23" formatCode="#,##0">
                  <c:v>2679703.8267285493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69824"/>
        <c:axId val="96271360"/>
      </c:lineChart>
      <c:catAx>
        <c:axId val="9626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6271360"/>
        <c:crosses val="autoZero"/>
        <c:auto val="1"/>
        <c:lblAlgn val="ctr"/>
        <c:lblOffset val="100"/>
        <c:noMultiLvlLbl val="0"/>
      </c:catAx>
      <c:valAx>
        <c:axId val="96271360"/>
        <c:scaling>
          <c:orientation val="minMax"/>
          <c:min val="2000000"/>
        </c:scaling>
        <c:delete val="0"/>
        <c:axPos val="l"/>
        <c:majorGridlines/>
        <c:numFmt formatCode="#,##0;\-#,##0" sourceLinked="1"/>
        <c:majorTickMark val="out"/>
        <c:minorTickMark val="none"/>
        <c:tickLblPos val="nextTo"/>
        <c:crossAx val="9626982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7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133350</xdr:colOff>
      <xdr:row>15</xdr:row>
      <xdr:rowOff>0</xdr:rowOff>
    </xdr:from>
    <xdr:to>
      <xdr:col>22</xdr:col>
      <xdr:colOff>123825</xdr:colOff>
      <xdr:row>34</xdr:row>
      <xdr:rowOff>323850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891" r="12176" b="55268"/>
        <a:stretch/>
      </xdr:blipFill>
      <xdr:spPr>
        <a:xfrm>
          <a:off x="8734425" y="2705100"/>
          <a:ext cx="10353675" cy="4362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133350</xdr:colOff>
      <xdr:row>53</xdr:row>
      <xdr:rowOff>6</xdr:rowOff>
    </xdr:from>
    <xdr:to>
      <xdr:col>32</xdr:col>
      <xdr:colOff>66675</xdr:colOff>
      <xdr:row>67</xdr:row>
      <xdr:rowOff>85731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209550</xdr:colOff>
      <xdr:row>91</xdr:row>
      <xdr:rowOff>85731</xdr:rowOff>
    </xdr:from>
    <xdr:to>
      <xdr:col>9</xdr:col>
      <xdr:colOff>63500</xdr:colOff>
      <xdr:row>105</xdr:row>
      <xdr:rowOff>161931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520700</xdr:colOff>
      <xdr:row>79</xdr:row>
      <xdr:rowOff>66675</xdr:rowOff>
    </xdr:from>
    <xdr:to>
      <xdr:col>18</xdr:col>
      <xdr:colOff>425450</xdr:colOff>
      <xdr:row>93</xdr:row>
      <xdr:rowOff>152400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44450</xdr:colOff>
      <xdr:row>77</xdr:row>
      <xdr:rowOff>111125</xdr:rowOff>
    </xdr:from>
    <xdr:to>
      <xdr:col>34</xdr:col>
      <xdr:colOff>358775</xdr:colOff>
      <xdr:row>91</xdr:row>
      <xdr:rowOff>187325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923925</xdr:colOff>
      <xdr:row>59</xdr:row>
      <xdr:rowOff>33337</xdr:rowOff>
    </xdr:from>
    <xdr:to>
      <xdr:col>7</xdr:col>
      <xdr:colOff>542925</xdr:colOff>
      <xdr:row>76</xdr:row>
      <xdr:rowOff>23812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2276" cy="627993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0.0455</cdr:x>
      <cdr:y>0.00418</cdr:y>
    </cdr:from>
    <cdr:to>
      <cdr:x>0.20324</cdr:x>
      <cdr:y>0.07392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94138" y="26275"/>
          <a:ext cx="1366345" cy="4379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1"/>
            <a:t>OPC 024226              FPL RC-16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oad_Forecasting_Group/2014%20Update/2014_LT_Input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Industrial_DATA_MAY_2014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2014%20Summary%20IND_CUSTOMERS%20JULY21%202014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ADJUSTED%20Med_UPC_gsp%20OUT%20JULY21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83\rap$\Load_Forecasting_Group\2014%20Update\2014_LT_Input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oad_Forecasting_Group/2013%20Update/Models/Industrial%20&amp;%20St_Hwy/JULY_15%20GS1_UPC%20ndOUTPUT%202013.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June%2026_2014/GS_1_UPC_incHH%20Output%2006-26-1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June%2026_2014/ADJUSTED%20Med_UPC_gsp%20Output%2006-26-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ADJ_Lg_Total_Ind_mfg_EPratio%20JULY21%20201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Load_Forecasting_Group/2013%20Update/Models/Industrial%20&amp;%20St_Hwy/JULY%2015%20SUMMARY%20Industrial%20SALES%20Draft%20&amp;%20Comparison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Load_Forecasting_Group/2013%20Update/analysis/Industrial%20WN%20Sales%2020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JULY24%20GS_1_UPC_incHH%20OU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ny_data"/>
      <sheetName val="Weather"/>
      <sheetName val="Economics"/>
      <sheetName val="Wholesale"/>
      <sheetName val="Annual_Data"/>
      <sheetName val="Annual_Price"/>
      <sheetName val="Misc"/>
      <sheetName val="Population_Annual"/>
      <sheetName val="Population_Monthly"/>
      <sheetName val="GI_Data_Monthly"/>
      <sheetName val="Vero_Monthly_Data"/>
      <sheetName val="Vero_Annual_Data"/>
      <sheetName val="Sheet2"/>
      <sheetName val="2014_LT_Inputs"/>
    </sheetNames>
    <sheetDataSet>
      <sheetData sheetId="0">
        <row r="122">
          <cell r="S122">
            <v>5263356</v>
          </cell>
        </row>
      </sheetData>
      <sheetData sheetId="1">
        <row r="1">
          <cell r="O1" t="str">
            <v>CDH_Billed</v>
          </cell>
          <cell r="P1" t="str">
            <v>HDH_Billed</v>
          </cell>
        </row>
      </sheetData>
      <sheetData sheetId="2">
        <row r="1">
          <cell r="D1" t="str">
            <v>Real_Disp_INCperHH</v>
          </cell>
        </row>
      </sheetData>
      <sheetData sheetId="3"/>
      <sheetData sheetId="4">
        <row r="14">
          <cell r="K14">
            <v>0.96822776669033894</v>
          </cell>
        </row>
      </sheetData>
      <sheetData sheetId="5"/>
      <sheetData sheetId="6">
        <row r="302">
          <cell r="Y302">
            <v>3.2486335930296796E-4</v>
          </cell>
        </row>
      </sheetData>
      <sheetData sheetId="7">
        <row r="46">
          <cell r="B46">
            <v>19503841</v>
          </cell>
        </row>
      </sheetData>
      <sheetData sheetId="8">
        <row r="446">
          <cell r="C446">
            <v>18373694.75</v>
          </cell>
        </row>
      </sheetData>
      <sheetData sheetId="9">
        <row r="1">
          <cell r="Z1" t="str">
            <v>FL_GSP_Mfg</v>
          </cell>
        </row>
      </sheetData>
      <sheetData sheetId="10">
        <row r="206">
          <cell r="D206">
            <v>246</v>
          </cell>
        </row>
      </sheetData>
      <sheetData sheetId="11">
        <row r="2">
          <cell r="I2">
            <v>37.5</v>
          </cell>
        </row>
      </sheetData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KwH"/>
      <sheetName val="Sheet2"/>
      <sheetName val="Lg Cust Chart2"/>
      <sheetName val="Med Cust Chart1"/>
      <sheetName val="GS1 Cust Chart3"/>
      <sheetName val="Data_MWh"/>
      <sheetName val="Customers Variance"/>
    </sheetNames>
    <sheetDataSet>
      <sheetData sheetId="0"/>
      <sheetData sheetId="1"/>
      <sheetData sheetId="2" refreshError="1"/>
      <sheetData sheetId="3" refreshError="1"/>
      <sheetData sheetId="4" refreshError="1"/>
      <sheetData sheetId="5">
        <row r="122">
          <cell r="E122">
            <v>25729.899000000001</v>
          </cell>
          <cell r="F122">
            <v>236892.51800000001</v>
          </cell>
          <cell r="H122">
            <v>4926.768</v>
          </cell>
        </row>
        <row r="123">
          <cell r="E123">
            <v>23487.169000000002</v>
          </cell>
          <cell r="F123">
            <v>230895.62299999999</v>
          </cell>
          <cell r="H123">
            <v>4096.777</v>
          </cell>
        </row>
        <row r="124">
          <cell r="E124">
            <v>22976.537</v>
          </cell>
          <cell r="F124">
            <v>208344.239</v>
          </cell>
          <cell r="H124">
            <v>3927.8440000000001</v>
          </cell>
        </row>
        <row r="125">
          <cell r="E125">
            <v>23894.243999999999</v>
          </cell>
          <cell r="F125">
            <v>232563.927</v>
          </cell>
          <cell r="H125">
            <v>4044.0819999999999</v>
          </cell>
        </row>
        <row r="126">
          <cell r="E126">
            <v>25139.405999999999</v>
          </cell>
          <cell r="F126">
            <v>235616.6</v>
          </cell>
          <cell r="H126">
            <v>4389.2209999999995</v>
          </cell>
        </row>
        <row r="127">
          <cell r="E127">
            <v>25823.4</v>
          </cell>
          <cell r="F127">
            <v>245880.53700000001</v>
          </cell>
          <cell r="H127">
            <v>4867.5770000000002</v>
          </cell>
        </row>
        <row r="128">
          <cell r="E128">
            <v>25001.085999999999</v>
          </cell>
          <cell r="F128">
            <v>234817.12400000001</v>
          </cell>
          <cell r="H128">
            <v>5137.0209999999997</v>
          </cell>
        </row>
        <row r="129">
          <cell r="E129">
            <v>25883.054</v>
          </cell>
          <cell r="F129">
            <v>237072.076</v>
          </cell>
          <cell r="H129">
            <v>5090.91</v>
          </cell>
        </row>
        <row r="130">
          <cell r="E130">
            <v>25407.286</v>
          </cell>
          <cell r="F130">
            <v>236614.94</v>
          </cell>
          <cell r="H130">
            <v>5178.2690000000002</v>
          </cell>
        </row>
        <row r="131">
          <cell r="E131">
            <v>24436.651000000002</v>
          </cell>
          <cell r="F131">
            <v>222750.48800000001</v>
          </cell>
          <cell r="H131">
            <v>4760.3720000000003</v>
          </cell>
        </row>
        <row r="132">
          <cell r="E132">
            <v>23635.839</v>
          </cell>
          <cell r="F132">
            <v>229899.79399999999</v>
          </cell>
          <cell r="H132">
            <v>4121.6239999999998</v>
          </cell>
        </row>
        <row r="133">
          <cell r="E133">
            <v>23180.324000000001</v>
          </cell>
          <cell r="F133">
            <v>228580.823</v>
          </cell>
          <cell r="H133">
            <v>4195.5929999999998</v>
          </cell>
        </row>
        <row r="134">
          <cell r="E134">
            <v>22741.942999999999</v>
          </cell>
          <cell r="F134">
            <v>220459.405</v>
          </cell>
          <cell r="H134">
            <v>4325.4399999999996</v>
          </cell>
        </row>
        <row r="135">
          <cell r="E135">
            <v>20807.392</v>
          </cell>
          <cell r="F135">
            <v>218087.05600000001</v>
          </cell>
          <cell r="H135">
            <v>3762.056</v>
          </cell>
        </row>
        <row r="136">
          <cell r="E136">
            <v>21674.418000000001</v>
          </cell>
          <cell r="F136">
            <v>219574.117</v>
          </cell>
          <cell r="H136">
            <v>3885.0030000000002</v>
          </cell>
        </row>
        <row r="137">
          <cell r="E137">
            <v>24070.395</v>
          </cell>
          <cell r="F137">
            <v>248652.56700000001</v>
          </cell>
          <cell r="H137">
            <v>4408.9009999999998</v>
          </cell>
        </row>
        <row r="138">
          <cell r="E138">
            <v>23856.781999999999</v>
          </cell>
          <cell r="F138">
            <v>227787.63800000001</v>
          </cell>
          <cell r="H138">
            <v>4720.5020000000004</v>
          </cell>
        </row>
        <row r="139">
          <cell r="E139">
            <v>25191.263999999999</v>
          </cell>
          <cell r="F139">
            <v>251288.984</v>
          </cell>
          <cell r="H139">
            <v>4720.5159999999996</v>
          </cell>
        </row>
        <row r="140">
          <cell r="E140">
            <v>23369.309000000001</v>
          </cell>
          <cell r="F140">
            <v>229184.96599999999</v>
          </cell>
          <cell r="H140">
            <v>4854.6049999999996</v>
          </cell>
        </row>
        <row r="141">
          <cell r="E141">
            <v>23340.649000000001</v>
          </cell>
          <cell r="F141">
            <v>240245.652</v>
          </cell>
          <cell r="H141">
            <v>5127.1580000000004</v>
          </cell>
        </row>
        <row r="142">
          <cell r="E142">
            <v>24989.951000000001</v>
          </cell>
          <cell r="F142">
            <v>232903.079</v>
          </cell>
          <cell r="H142">
            <v>5549.1850000000004</v>
          </cell>
        </row>
        <row r="143">
          <cell r="E143">
            <v>22645.405999999999</v>
          </cell>
          <cell r="F143">
            <v>222298.796</v>
          </cell>
          <cell r="H143">
            <v>4861.1329999999998</v>
          </cell>
        </row>
        <row r="144">
          <cell r="E144">
            <v>21812.548999999999</v>
          </cell>
          <cell r="F144">
            <v>223054.33300000001</v>
          </cell>
          <cell r="H144">
            <v>4479.0410000000002</v>
          </cell>
        </row>
        <row r="145">
          <cell r="E145">
            <v>21991.215</v>
          </cell>
          <cell r="F145">
            <v>220501.573</v>
          </cell>
          <cell r="H145">
            <v>4008.5419999999999</v>
          </cell>
        </row>
        <row r="146">
          <cell r="E146">
            <v>22733.241000000002</v>
          </cell>
          <cell r="F146">
            <v>222236.56899999999</v>
          </cell>
          <cell r="H146">
            <v>4250.0230000000001</v>
          </cell>
        </row>
        <row r="147">
          <cell r="E147">
            <v>21048.194</v>
          </cell>
          <cell r="F147">
            <v>221211.913</v>
          </cell>
          <cell r="H147">
            <v>3701.953</v>
          </cell>
        </row>
        <row r="148">
          <cell r="E148">
            <v>21853.464</v>
          </cell>
          <cell r="F148">
            <v>216068.734</v>
          </cell>
          <cell r="H148">
            <v>3879.895</v>
          </cell>
        </row>
        <row r="149">
          <cell r="E149">
            <v>23251.103999999999</v>
          </cell>
          <cell r="F149">
            <v>222972.67300000001</v>
          </cell>
          <cell r="H149">
            <v>4073.3670000000002</v>
          </cell>
        </row>
        <row r="150">
          <cell r="E150">
            <v>23554.953000000001</v>
          </cell>
          <cell r="F150">
            <v>225143.70300000001</v>
          </cell>
          <cell r="H150">
            <v>4372.9229999999998</v>
          </cell>
        </row>
        <row r="151">
          <cell r="E151">
            <v>24989.888999999999</v>
          </cell>
          <cell r="F151">
            <v>240630.565</v>
          </cell>
          <cell r="H151">
            <v>4856.1629999999996</v>
          </cell>
        </row>
        <row r="152">
          <cell r="E152">
            <v>23851.769</v>
          </cell>
          <cell r="F152">
            <v>223027.34400000001</v>
          </cell>
          <cell r="H152">
            <v>4935.7740000000003</v>
          </cell>
        </row>
        <row r="153">
          <cell r="E153">
            <v>23865.331999999999</v>
          </cell>
          <cell r="F153">
            <v>233789.497</v>
          </cell>
          <cell r="H153">
            <v>5060.8829999999998</v>
          </cell>
        </row>
        <row r="154">
          <cell r="E154">
            <v>24061.327000000001</v>
          </cell>
          <cell r="F154">
            <v>202999.307</v>
          </cell>
          <cell r="H154">
            <v>5339.6260000000002</v>
          </cell>
        </row>
        <row r="155">
          <cell r="E155">
            <v>23215.917000000001</v>
          </cell>
          <cell r="F155">
            <v>245919.11199999999</v>
          </cell>
          <cell r="H155">
            <v>4965.18</v>
          </cell>
        </row>
        <row r="156">
          <cell r="E156">
            <v>22307.584999999999</v>
          </cell>
          <cell r="F156">
            <v>226688.02799999999</v>
          </cell>
          <cell r="H156">
            <v>4232.1109999999999</v>
          </cell>
        </row>
        <row r="157">
          <cell r="E157">
            <v>21080.197</v>
          </cell>
          <cell r="F157">
            <v>212968.443</v>
          </cell>
          <cell r="H157">
            <v>3848.4850000000001</v>
          </cell>
        </row>
        <row r="158">
          <cell r="E158">
            <v>20422.04</v>
          </cell>
          <cell r="F158">
            <v>222127.59099999999</v>
          </cell>
          <cell r="H158">
            <v>4097.1170000000002</v>
          </cell>
        </row>
        <row r="159">
          <cell r="E159">
            <v>19906.859</v>
          </cell>
          <cell r="F159">
            <v>212663.50899999999</v>
          </cell>
          <cell r="H159">
            <v>3801.2060000000001</v>
          </cell>
        </row>
        <row r="160">
          <cell r="E160">
            <v>19398.207999999999</v>
          </cell>
          <cell r="F160">
            <v>210574.772</v>
          </cell>
          <cell r="H160">
            <v>3666.7649999999999</v>
          </cell>
        </row>
        <row r="161">
          <cell r="E161">
            <v>20936.937000000002</v>
          </cell>
          <cell r="F161">
            <v>222360.462</v>
          </cell>
          <cell r="H161">
            <v>4229.2889999999998</v>
          </cell>
        </row>
        <row r="162">
          <cell r="E162">
            <v>21908.138999999999</v>
          </cell>
          <cell r="F162">
            <v>236759.139</v>
          </cell>
          <cell r="H162">
            <v>4646.0219999999999</v>
          </cell>
        </row>
        <row r="163">
          <cell r="E163">
            <v>22157.521000000001</v>
          </cell>
          <cell r="F163">
            <v>226664.49400000001</v>
          </cell>
          <cell r="H163">
            <v>5082.4369999999999</v>
          </cell>
        </row>
        <row r="164">
          <cell r="E164">
            <v>21126.173999999999</v>
          </cell>
          <cell r="F164">
            <v>221486.92300000001</v>
          </cell>
          <cell r="H164">
            <v>5130.5</v>
          </cell>
        </row>
        <row r="165">
          <cell r="E165">
            <v>22433.773000000001</v>
          </cell>
          <cell r="F165">
            <v>225734.198</v>
          </cell>
          <cell r="H165">
            <v>5751.1589999999997</v>
          </cell>
        </row>
        <row r="166">
          <cell r="E166">
            <v>22595.135999999999</v>
          </cell>
          <cell r="F166">
            <v>228634.23300000001</v>
          </cell>
          <cell r="H166">
            <v>5725.357</v>
          </cell>
        </row>
        <row r="167">
          <cell r="E167">
            <v>21482.187000000002</v>
          </cell>
          <cell r="F167">
            <v>209257.003</v>
          </cell>
          <cell r="H167">
            <v>5255.94</v>
          </cell>
        </row>
        <row r="168">
          <cell r="E168">
            <v>21921.864000000001</v>
          </cell>
          <cell r="F168">
            <v>207266.196</v>
          </cell>
          <cell r="H168">
            <v>4809.4459999999999</v>
          </cell>
        </row>
        <row r="169">
          <cell r="E169">
            <v>21871.526999999998</v>
          </cell>
          <cell r="F169">
            <v>218002.01500000001</v>
          </cell>
          <cell r="H169">
            <v>4788.1660000000002</v>
          </cell>
        </row>
        <row r="170">
          <cell r="E170">
            <v>21671.547999999999</v>
          </cell>
          <cell r="F170">
            <v>218215.16800000001</v>
          </cell>
          <cell r="H170">
            <v>4581.4889999999996</v>
          </cell>
        </row>
        <row r="171">
          <cell r="E171">
            <v>20242.704000000002</v>
          </cell>
          <cell r="F171">
            <v>206610.06599999999</v>
          </cell>
          <cell r="H171">
            <v>4268.5079999999998</v>
          </cell>
        </row>
        <row r="172">
          <cell r="E172">
            <v>19664.141</v>
          </cell>
          <cell r="F172">
            <v>197498.39499999999</v>
          </cell>
          <cell r="H172">
            <v>4425.9309999999996</v>
          </cell>
        </row>
        <row r="173">
          <cell r="E173">
            <v>20508.467000000001</v>
          </cell>
          <cell r="F173">
            <v>216369.533</v>
          </cell>
          <cell r="H173">
            <v>4658.1610000000001</v>
          </cell>
        </row>
        <row r="174">
          <cell r="E174">
            <v>22351.683000000001</v>
          </cell>
          <cell r="F174">
            <v>227478.15900000001</v>
          </cell>
          <cell r="H174">
            <v>5261.1409999999996</v>
          </cell>
        </row>
      </sheetData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ation"/>
      <sheetName val="2014 TYSP Customers Var"/>
      <sheetName val="MONTHLY Customers"/>
      <sheetName val=" Annual Average IND Customers"/>
    </sheetNames>
    <sheetDataSet>
      <sheetData sheetId="0"/>
      <sheetData sheetId="1"/>
      <sheetData sheetId="2">
        <row r="64">
          <cell r="E64">
            <v>7475.4248265424003</v>
          </cell>
        </row>
        <row r="65">
          <cell r="E65">
            <v>7334.1136573649001</v>
          </cell>
        </row>
        <row r="66">
          <cell r="E66">
            <v>7352.62798978514</v>
          </cell>
        </row>
        <row r="67">
          <cell r="E67">
            <v>7254.5048369118504</v>
          </cell>
        </row>
        <row r="68">
          <cell r="E68">
            <v>7273.0923595629802</v>
          </cell>
        </row>
        <row r="69">
          <cell r="E69">
            <v>7140.18246948257</v>
          </cell>
        </row>
        <row r="70">
          <cell r="E70">
            <v>7267.4845704519703</v>
          </cell>
        </row>
        <row r="71">
          <cell r="E71">
            <v>7233.20326680771</v>
          </cell>
        </row>
        <row r="72">
          <cell r="E72">
            <v>7044.7913018897098</v>
          </cell>
        </row>
        <row r="73">
          <cell r="E73">
            <v>7064.6732166289003</v>
          </cell>
        </row>
        <row r="74">
          <cell r="E74">
            <v>7271.7254104718004</v>
          </cell>
        </row>
        <row r="75">
          <cell r="E75">
            <v>7128.1676375612897</v>
          </cell>
        </row>
        <row r="76">
          <cell r="E76">
            <v>7174.1395350981802</v>
          </cell>
        </row>
        <row r="77">
          <cell r="E77">
            <v>7172.6306458356203</v>
          </cell>
        </row>
        <row r="78">
          <cell r="E78">
            <v>7199.4370736375804</v>
          </cell>
        </row>
        <row r="79">
          <cell r="E79">
            <v>7112.8975805877999</v>
          </cell>
        </row>
        <row r="80">
          <cell r="E80">
            <v>7209.71485306257</v>
          </cell>
        </row>
        <row r="81">
          <cell r="E81">
            <v>7219.5371471344497</v>
          </cell>
        </row>
        <row r="82">
          <cell r="E82">
            <v>7145.1549554112298</v>
          </cell>
        </row>
        <row r="83">
          <cell r="E83">
            <v>7189.7545063406596</v>
          </cell>
        </row>
        <row r="84">
          <cell r="E84">
            <v>7169.5777797604296</v>
          </cell>
        </row>
        <row r="85">
          <cell r="E85">
            <v>7266.08957408269</v>
          </cell>
        </row>
        <row r="86">
          <cell r="E86">
            <v>7187.0628027353596</v>
          </cell>
        </row>
        <row r="87">
          <cell r="E87">
            <v>7160.7512206872498</v>
          </cell>
        </row>
        <row r="88">
          <cell r="E88">
            <v>7139.7947863201498</v>
          </cell>
        </row>
        <row r="89">
          <cell r="E89">
            <v>7095.51240072987</v>
          </cell>
        </row>
        <row r="90">
          <cell r="E90">
            <v>7130.3152100624302</v>
          </cell>
        </row>
        <row r="91">
          <cell r="E91">
            <v>7182.4878893191799</v>
          </cell>
        </row>
        <row r="92">
          <cell r="E92">
            <v>7178.4788788289798</v>
          </cell>
        </row>
        <row r="93">
          <cell r="E93">
            <v>7143.5145996479296</v>
          </cell>
        </row>
        <row r="94">
          <cell r="E94">
            <v>7227.47421233761</v>
          </cell>
        </row>
        <row r="95">
          <cell r="E95">
            <v>7216.5308598642396</v>
          </cell>
        </row>
        <row r="96">
          <cell r="E96">
            <v>7366.6605908764504</v>
          </cell>
        </row>
        <row r="97">
          <cell r="E97">
            <v>7365.7448262242197</v>
          </cell>
        </row>
        <row r="98">
          <cell r="E98">
            <v>7585.5099929417102</v>
          </cell>
        </row>
        <row r="99">
          <cell r="E99">
            <v>7514.9010174698296</v>
          </cell>
        </row>
        <row r="100">
          <cell r="E100">
            <v>7575.3653206157796</v>
          </cell>
        </row>
        <row r="101">
          <cell r="E101">
            <v>7590.6369574554501</v>
          </cell>
        </row>
        <row r="102">
          <cell r="E102">
            <v>7757.4665817888199</v>
          </cell>
        </row>
        <row r="103">
          <cell r="E103">
            <v>7714.02143993957</v>
          </cell>
        </row>
        <row r="104">
          <cell r="E104">
            <v>7845.7180717786096</v>
          </cell>
        </row>
        <row r="105">
          <cell r="E105">
            <v>8061.8460426637103</v>
          </cell>
        </row>
        <row r="106">
          <cell r="E106">
            <v>8147.34978875447</v>
          </cell>
        </row>
        <row r="107">
          <cell r="E107">
            <v>8291.3945025565408</v>
          </cell>
        </row>
        <row r="108">
          <cell r="E108">
            <v>8258.6852311238308</v>
          </cell>
        </row>
        <row r="109">
          <cell r="E109">
            <v>8537.9426683463407</v>
          </cell>
        </row>
        <row r="110">
          <cell r="E110">
            <v>8575.8114562676601</v>
          </cell>
        </row>
        <row r="111">
          <cell r="E111">
            <v>8645.5634877600805</v>
          </cell>
        </row>
        <row r="112">
          <cell r="E112">
            <v>8701.0159417423001</v>
          </cell>
        </row>
        <row r="113">
          <cell r="E113">
            <v>8554.4846799165098</v>
          </cell>
        </row>
        <row r="114">
          <cell r="E114">
            <v>8911.1546238922692</v>
          </cell>
        </row>
        <row r="115">
          <cell r="E115">
            <v>8940.6991761867994</v>
          </cell>
        </row>
        <row r="116">
          <cell r="E116">
            <v>8979.5226600062797</v>
          </cell>
        </row>
        <row r="117">
          <cell r="E117">
            <v>9048.1793306381696</v>
          </cell>
        </row>
        <row r="118">
          <cell r="E118">
            <v>9033.50862706107</v>
          </cell>
        </row>
        <row r="119">
          <cell r="E119">
            <v>9058.8044981050007</v>
          </cell>
        </row>
        <row r="120">
          <cell r="E120">
            <v>9071.7757838383004</v>
          </cell>
        </row>
        <row r="121">
          <cell r="E121">
            <v>9087.2207902769806</v>
          </cell>
        </row>
        <row r="122">
          <cell r="E122">
            <v>9144.8817988716601</v>
          </cell>
        </row>
        <row r="123">
          <cell r="E123">
            <v>9261.0411404420993</v>
          </cell>
        </row>
        <row r="124">
          <cell r="E124">
            <v>9407.6377645636403</v>
          </cell>
        </row>
        <row r="125">
          <cell r="E125">
            <v>9529.7643004704096</v>
          </cell>
        </row>
        <row r="126">
          <cell r="E126">
            <v>9589.0607752650994</v>
          </cell>
        </row>
        <row r="127">
          <cell r="E127">
            <v>9626.6451144496095</v>
          </cell>
        </row>
        <row r="128">
          <cell r="E128">
            <v>9664.6644711499703</v>
          </cell>
        </row>
        <row r="129">
          <cell r="E129">
            <v>9741.0521966816996</v>
          </cell>
        </row>
        <row r="130">
          <cell r="E130">
            <v>9841.1833718695998</v>
          </cell>
        </row>
        <row r="131">
          <cell r="E131">
            <v>9966.8922080514294</v>
          </cell>
        </row>
        <row r="132">
          <cell r="E132">
            <v>10101.094896466901</v>
          </cell>
        </row>
        <row r="133">
          <cell r="E133">
            <v>10235.8484909575</v>
          </cell>
        </row>
        <row r="134">
          <cell r="E134">
            <v>10366.134737980999</v>
          </cell>
        </row>
        <row r="135">
          <cell r="E135">
            <v>10487.8193999868</v>
          </cell>
        </row>
        <row r="136">
          <cell r="E136">
            <v>10603.285585867099</v>
          </cell>
        </row>
        <row r="137">
          <cell r="E137">
            <v>10706.631383767201</v>
          </cell>
        </row>
        <row r="138">
          <cell r="E138">
            <v>10794.4873982229</v>
          </cell>
        </row>
        <row r="139">
          <cell r="E139">
            <v>10883.1792573524</v>
          </cell>
        </row>
        <row r="140">
          <cell r="E140">
            <v>10977.3992749259</v>
          </cell>
        </row>
        <row r="141">
          <cell r="E141">
            <v>11093.1762208529</v>
          </cell>
        </row>
        <row r="142">
          <cell r="E142">
            <v>11214.669314610401</v>
          </cell>
        </row>
        <row r="143">
          <cell r="E143">
            <v>11355.823441840599</v>
          </cell>
        </row>
        <row r="144">
          <cell r="E144">
            <v>11489.3550413088</v>
          </cell>
        </row>
        <row r="145">
          <cell r="E145">
            <v>11604.8434084573</v>
          </cell>
        </row>
        <row r="146">
          <cell r="E146">
            <v>11696.913247901201</v>
          </cell>
        </row>
        <row r="147">
          <cell r="E147">
            <v>11768.7906354888</v>
          </cell>
        </row>
        <row r="148">
          <cell r="E148">
            <v>11834.9491716149</v>
          </cell>
        </row>
        <row r="149">
          <cell r="E149">
            <v>11902.276521677701</v>
          </cell>
        </row>
        <row r="150">
          <cell r="E150">
            <v>11965.5246221943</v>
          </cell>
        </row>
        <row r="151">
          <cell r="E151">
            <v>12032.906705281001</v>
          </cell>
        </row>
        <row r="152">
          <cell r="E152">
            <v>12092.012876631101</v>
          </cell>
        </row>
        <row r="153">
          <cell r="E153">
            <v>12147.270991064001</v>
          </cell>
        </row>
        <row r="154">
          <cell r="E154">
            <v>12197.5917682659</v>
          </cell>
        </row>
        <row r="155">
          <cell r="E155">
            <v>12255.4999170393</v>
          </cell>
        </row>
        <row r="156">
          <cell r="E156">
            <v>12312.9441669729</v>
          </cell>
        </row>
        <row r="157">
          <cell r="E157">
            <v>12363.136379801899</v>
          </cell>
        </row>
        <row r="158">
          <cell r="E158">
            <v>12403.6767114508</v>
          </cell>
        </row>
        <row r="159">
          <cell r="E159">
            <v>12436.990333592499</v>
          </cell>
        </row>
        <row r="160">
          <cell r="E160">
            <v>12469.2012256936</v>
          </cell>
        </row>
        <row r="161">
          <cell r="E161">
            <v>12499.8465244501</v>
          </cell>
        </row>
        <row r="162">
          <cell r="E162">
            <v>12519.178022284699</v>
          </cell>
        </row>
        <row r="163">
          <cell r="E163">
            <v>12532.625186330701</v>
          </cell>
        </row>
        <row r="164">
          <cell r="E164">
            <v>12528.1253512696</v>
          </cell>
        </row>
        <row r="165">
          <cell r="E165">
            <v>12509.265541946599</v>
          </cell>
        </row>
        <row r="166">
          <cell r="E166">
            <v>12484.515825933</v>
          </cell>
        </row>
        <row r="167">
          <cell r="E167">
            <v>12461.936636664301</v>
          </cell>
        </row>
        <row r="168">
          <cell r="E168">
            <v>12451.5171114724</v>
          </cell>
        </row>
        <row r="169">
          <cell r="E169">
            <v>12447.0158817176</v>
          </cell>
        </row>
        <row r="170">
          <cell r="E170">
            <v>12444.772581379801</v>
          </cell>
        </row>
        <row r="171">
          <cell r="E171">
            <v>12436.530283544</v>
          </cell>
        </row>
        <row r="172">
          <cell r="E172">
            <v>12428.9263470765</v>
          </cell>
        </row>
        <row r="173">
          <cell r="E173">
            <v>12425.7694629978</v>
          </cell>
        </row>
        <row r="174">
          <cell r="E174">
            <v>12424.0621287005</v>
          </cell>
        </row>
        <row r="175">
          <cell r="E175">
            <v>12427.9807884619</v>
          </cell>
        </row>
        <row r="176">
          <cell r="E176">
            <v>12426.7002485223</v>
          </cell>
        </row>
        <row r="177">
          <cell r="E177">
            <v>12419.9119950308</v>
          </cell>
        </row>
        <row r="178">
          <cell r="E178">
            <v>12409.669584487199</v>
          </cell>
        </row>
        <row r="179">
          <cell r="E179">
            <v>12402.148424949</v>
          </cell>
        </row>
        <row r="180">
          <cell r="E180">
            <v>12393.619421249099</v>
          </cell>
        </row>
        <row r="181">
          <cell r="E181">
            <v>12377.0935337665</v>
          </cell>
        </row>
        <row r="182">
          <cell r="E182">
            <v>12352.520369968001</v>
          </cell>
        </row>
        <row r="183">
          <cell r="E183">
            <v>12332.2550327024</v>
          </cell>
        </row>
        <row r="184">
          <cell r="E184">
            <v>12334.279639480201</v>
          </cell>
        </row>
        <row r="185">
          <cell r="E185">
            <v>12366.5930736275</v>
          </cell>
        </row>
        <row r="186">
          <cell r="E186">
            <v>12402.5482804861</v>
          </cell>
        </row>
        <row r="187">
          <cell r="E187">
            <v>12425.8464281505</v>
          </cell>
        </row>
        <row r="188">
          <cell r="E188">
            <v>12412.031673195301</v>
          </cell>
        </row>
        <row r="189">
          <cell r="E189">
            <v>12374.6719522654</v>
          </cell>
        </row>
        <row r="190">
          <cell r="E190">
            <v>12332.789830146001</v>
          </cell>
        </row>
        <row r="191">
          <cell r="E191">
            <v>12303.527786851901</v>
          </cell>
        </row>
        <row r="192">
          <cell r="E192">
            <v>12284.746572956599</v>
          </cell>
        </row>
        <row r="193">
          <cell r="E193">
            <v>12268.8487801592</v>
          </cell>
        </row>
        <row r="194">
          <cell r="E194">
            <v>12251.9741098712</v>
          </cell>
        </row>
        <row r="195">
          <cell r="E195">
            <v>12236.438266876699</v>
          </cell>
        </row>
        <row r="196">
          <cell r="E196">
            <v>12229.9411673942</v>
          </cell>
        </row>
        <row r="197">
          <cell r="E197">
            <v>12235.260037853101</v>
          </cell>
        </row>
        <row r="198">
          <cell r="E198">
            <v>12240.0346674051</v>
          </cell>
        </row>
        <row r="199">
          <cell r="E199">
            <v>12245.8318571119</v>
          </cell>
        </row>
        <row r="200">
          <cell r="E200">
            <v>12240.236832484299</v>
          </cell>
        </row>
        <row r="201">
          <cell r="E201">
            <v>12228.8091850374</v>
          </cell>
        </row>
        <row r="202">
          <cell r="E202">
            <v>12215.136033963599</v>
          </cell>
        </row>
        <row r="203">
          <cell r="E203">
            <v>12206.5185378554</v>
          </cell>
        </row>
        <row r="204">
          <cell r="E204">
            <v>12201.4752467214</v>
          </cell>
        </row>
        <row r="205">
          <cell r="E205">
            <v>12196.0123590395</v>
          </cell>
        </row>
        <row r="206">
          <cell r="E206">
            <v>12190.0398269816</v>
          </cell>
        </row>
        <row r="207">
          <cell r="E207">
            <v>12179.0227032567</v>
          </cell>
        </row>
        <row r="208">
          <cell r="E208">
            <v>12167.444128028899</v>
          </cell>
        </row>
        <row r="209">
          <cell r="E209">
            <v>12156.4217690144</v>
          </cell>
        </row>
        <row r="210">
          <cell r="E210">
            <v>12142.9241437614</v>
          </cell>
        </row>
        <row r="211">
          <cell r="E211">
            <v>12134.1091046648</v>
          </cell>
        </row>
        <row r="212">
          <cell r="E212">
            <v>12123.092688451199</v>
          </cell>
        </row>
        <row r="213">
          <cell r="E213">
            <v>12111.564619229801</v>
          </cell>
        </row>
        <row r="214">
          <cell r="E214">
            <v>12098.5786187882</v>
          </cell>
        </row>
        <row r="215">
          <cell r="E215">
            <v>12086.8698468563</v>
          </cell>
        </row>
        <row r="216">
          <cell r="E216">
            <v>12074.417279859201</v>
          </cell>
        </row>
        <row r="217">
          <cell r="E217">
            <v>12058.268691810001</v>
          </cell>
        </row>
        <row r="218">
          <cell r="E218">
            <v>12040.7141774836</v>
          </cell>
        </row>
        <row r="219">
          <cell r="E219">
            <v>12022.9235091968</v>
          </cell>
        </row>
        <row r="220">
          <cell r="E220">
            <v>12011.4262337808</v>
          </cell>
        </row>
        <row r="221">
          <cell r="E221">
            <v>12007.729116381999</v>
          </cell>
        </row>
        <row r="222">
          <cell r="E222">
            <v>12003.249897748399</v>
          </cell>
        </row>
        <row r="223">
          <cell r="E223">
            <v>12000.364570092201</v>
          </cell>
        </row>
        <row r="224">
          <cell r="E224">
            <v>11989.1188286459</v>
          </cell>
        </row>
        <row r="225">
          <cell r="E225">
            <v>11973.126461968001</v>
          </cell>
        </row>
        <row r="226">
          <cell r="E226">
            <v>11954.7887804703</v>
          </cell>
        </row>
        <row r="227">
          <cell r="E227">
            <v>11938.556969650699</v>
          </cell>
        </row>
        <row r="228">
          <cell r="E228">
            <v>11919.5671131203</v>
          </cell>
        </row>
        <row r="229">
          <cell r="E229">
            <v>11892.1334982546</v>
          </cell>
        </row>
        <row r="230">
          <cell r="E230">
            <v>11855.963062910399</v>
          </cell>
        </row>
        <row r="231">
          <cell r="E231">
            <v>11817.357852069001</v>
          </cell>
        </row>
        <row r="232">
          <cell r="E232">
            <v>11784.2520601211</v>
          </cell>
        </row>
        <row r="233">
          <cell r="E233">
            <v>11760.9688285507</v>
          </cell>
        </row>
        <row r="234">
          <cell r="E234">
            <v>11741.285880145</v>
          </cell>
        </row>
        <row r="235">
          <cell r="E235">
            <v>11724.949691575999</v>
          </cell>
        </row>
        <row r="236">
          <cell r="E236">
            <v>11707.220338078399</v>
          </cell>
        </row>
        <row r="237">
          <cell r="E237">
            <v>11691.1903693805</v>
          </cell>
        </row>
        <row r="238">
          <cell r="E238">
            <v>11674.499744066499</v>
          </cell>
        </row>
        <row r="239">
          <cell r="E239">
            <v>11658.4363818402</v>
          </cell>
        </row>
        <row r="240">
          <cell r="E240">
            <v>11639.444718492799</v>
          </cell>
        </row>
        <row r="241">
          <cell r="E241">
            <v>11617.356308787799</v>
          </cell>
        </row>
        <row r="242">
          <cell r="E242">
            <v>11595.7225159465</v>
          </cell>
        </row>
        <row r="243">
          <cell r="E243">
            <v>11578.1255982197</v>
          </cell>
        </row>
        <row r="244">
          <cell r="E244">
            <v>11567.3853863518</v>
          </cell>
        </row>
        <row r="245">
          <cell r="E245">
            <v>11561.9153096053</v>
          </cell>
        </row>
        <row r="246">
          <cell r="E246">
            <v>11553.664823966101</v>
          </cell>
        </row>
        <row r="247">
          <cell r="E247">
            <v>11546.934586531201</v>
          </cell>
        </row>
        <row r="248">
          <cell r="E248">
            <v>11537.633936742301</v>
          </cell>
        </row>
        <row r="249">
          <cell r="E249">
            <v>11529.476291135201</v>
          </cell>
        </row>
        <row r="250">
          <cell r="E250">
            <v>11520.358532267601</v>
          </cell>
        </row>
        <row r="251">
          <cell r="E251">
            <v>11511.5583777845</v>
          </cell>
        </row>
        <row r="252">
          <cell r="E252">
            <v>11498.431531104299</v>
          </cell>
        </row>
        <row r="253">
          <cell r="E253">
            <v>11480.351951209501</v>
          </cell>
        </row>
        <row r="254">
          <cell r="E254">
            <v>11462.656287456501</v>
          </cell>
        </row>
        <row r="255">
          <cell r="E255">
            <v>11451.577080098001</v>
          </cell>
        </row>
        <row r="256">
          <cell r="E256">
            <v>11451.183481350199</v>
          </cell>
        </row>
        <row r="257">
          <cell r="E257">
            <v>11459.193533567601</v>
          </cell>
        </row>
        <row r="258">
          <cell r="E258">
            <v>11463.5567591201</v>
          </cell>
        </row>
        <row r="259">
          <cell r="E259">
            <v>11470.786826208499</v>
          </cell>
        </row>
        <row r="260">
          <cell r="E260">
            <v>11475.045207557299</v>
          </cell>
        </row>
        <row r="261">
          <cell r="E261">
            <v>11481.2231404383</v>
          </cell>
        </row>
        <row r="262">
          <cell r="E262">
            <v>11485.392790083401</v>
          </cell>
        </row>
        <row r="263">
          <cell r="E263">
            <v>11489.970021540599</v>
          </cell>
        </row>
        <row r="264">
          <cell r="E264">
            <v>11491.847534202199</v>
          </cell>
        </row>
        <row r="265">
          <cell r="E265">
            <v>11491.0376899977</v>
          </cell>
        </row>
        <row r="266">
          <cell r="E266">
            <v>11491.364224274699</v>
          </cell>
        </row>
        <row r="267">
          <cell r="E267">
            <v>11492.3472639549</v>
          </cell>
        </row>
        <row r="268">
          <cell r="E268">
            <v>11495.241649722</v>
          </cell>
        </row>
        <row r="269">
          <cell r="E269">
            <v>11497.1093298948</v>
          </cell>
        </row>
        <row r="270">
          <cell r="E270">
            <v>11493.6962342264</v>
          </cell>
        </row>
        <row r="271">
          <cell r="E271">
            <v>11494.5090552076</v>
          </cell>
        </row>
        <row r="272">
          <cell r="E272">
            <v>11497.253842227101</v>
          </cell>
        </row>
        <row r="273">
          <cell r="E273">
            <v>11502.8399224483</v>
          </cell>
        </row>
        <row r="274">
          <cell r="E274">
            <v>11503.866714658299</v>
          </cell>
        </row>
        <row r="275">
          <cell r="E275">
            <v>11499.6623619886</v>
          </cell>
        </row>
        <row r="276">
          <cell r="E276">
            <v>11490.663487097299</v>
          </cell>
        </row>
        <row r="277">
          <cell r="E277">
            <v>11481.236652367001</v>
          </cell>
        </row>
        <row r="278">
          <cell r="E278">
            <v>11479.5288427669</v>
          </cell>
        </row>
        <row r="279">
          <cell r="E279">
            <v>11483.7288960203</v>
          </cell>
        </row>
        <row r="280">
          <cell r="E280">
            <v>11494.735272010101</v>
          </cell>
        </row>
        <row r="281">
          <cell r="E281">
            <v>11507.8778453999</v>
          </cell>
        </row>
        <row r="282">
          <cell r="E282">
            <v>11516.683523211001</v>
          </cell>
        </row>
        <row r="283">
          <cell r="E283">
            <v>11526.959824114399</v>
          </cell>
        </row>
        <row r="284">
          <cell r="E284">
            <v>11533.9266057108</v>
          </cell>
        </row>
        <row r="285">
          <cell r="E285">
            <v>11541.0896412813</v>
          </cell>
        </row>
        <row r="286">
          <cell r="E286">
            <v>11543.8079575671</v>
          </cell>
        </row>
        <row r="287">
          <cell r="E287">
            <v>11543.5075457984</v>
          </cell>
        </row>
        <row r="288">
          <cell r="E288">
            <v>11538.840303405501</v>
          </cell>
        </row>
        <row r="289">
          <cell r="E289">
            <v>11532.161459851999</v>
          </cell>
        </row>
        <row r="290">
          <cell r="E290">
            <v>11531.445190763799</v>
          </cell>
        </row>
        <row r="291">
          <cell r="E291">
            <v>11534.9812179193</v>
          </cell>
        </row>
        <row r="292">
          <cell r="E292">
            <v>11545.6407126503</v>
          </cell>
        </row>
        <row r="293">
          <cell r="E293">
            <v>11559.6174420596</v>
          </cell>
        </row>
        <row r="294">
          <cell r="E294">
            <v>11566.1364882244</v>
          </cell>
        </row>
        <row r="295">
          <cell r="E295">
            <v>11571.4006384719</v>
          </cell>
        </row>
        <row r="296">
          <cell r="E296">
            <v>11565.211215596601</v>
          </cell>
        </row>
        <row r="297">
          <cell r="E297">
            <v>11554.3829083402</v>
          </cell>
        </row>
        <row r="298">
          <cell r="E298">
            <v>11543.1236843345</v>
          </cell>
        </row>
        <row r="299">
          <cell r="E299">
            <v>11537.232795985199</v>
          </cell>
        </row>
        <row r="300">
          <cell r="E300">
            <v>11532.569267005099</v>
          </cell>
        </row>
        <row r="301">
          <cell r="E301">
            <v>11523.185658607499</v>
          </cell>
        </row>
        <row r="302">
          <cell r="E302">
            <v>11511.340259811601</v>
          </cell>
        </row>
        <row r="303">
          <cell r="E303">
            <v>11506.044692044499</v>
          </cell>
        </row>
        <row r="304">
          <cell r="E304">
            <v>11523.002606516</v>
          </cell>
        </row>
        <row r="305">
          <cell r="E305">
            <v>11567.9350384552</v>
          </cell>
        </row>
        <row r="306">
          <cell r="E306">
            <v>11614.982307226101</v>
          </cell>
        </row>
        <row r="307">
          <cell r="E307">
            <v>11661.2927920744</v>
          </cell>
        </row>
        <row r="308">
          <cell r="E308">
            <v>11681.8781824137</v>
          </cell>
        </row>
        <row r="309">
          <cell r="E309">
            <v>11684.2257600664</v>
          </cell>
        </row>
        <row r="310">
          <cell r="E310">
            <v>11674.4834627539</v>
          </cell>
        </row>
        <row r="311">
          <cell r="E311">
            <v>11663.872252875501</v>
          </cell>
        </row>
        <row r="312">
          <cell r="E312">
            <v>11656.278256462199</v>
          </cell>
        </row>
        <row r="313">
          <cell r="E313">
            <v>11657.170958901201</v>
          </cell>
        </row>
        <row r="314">
          <cell r="E314">
            <v>11674.1253266566</v>
          </cell>
        </row>
        <row r="315">
          <cell r="E315">
            <v>11701.836701947501</v>
          </cell>
        </row>
        <row r="316">
          <cell r="E316">
            <v>11739.428</v>
          </cell>
        </row>
        <row r="317">
          <cell r="E317">
            <v>11779.51</v>
          </cell>
        </row>
        <row r="318">
          <cell r="E318">
            <v>11811.339</v>
          </cell>
        </row>
        <row r="319">
          <cell r="E319">
            <v>11844.312</v>
          </cell>
        </row>
        <row r="320">
          <cell r="E320">
            <v>11867.918</v>
          </cell>
        </row>
        <row r="321">
          <cell r="E321">
            <v>11885.03</v>
          </cell>
        </row>
        <row r="322">
          <cell r="E322">
            <v>11893.415000000001</v>
          </cell>
        </row>
        <row r="323">
          <cell r="E323">
            <v>11900.588</v>
          </cell>
        </row>
        <row r="324">
          <cell r="E324">
            <v>11913.678</v>
          </cell>
        </row>
        <row r="325">
          <cell r="E325">
            <v>11941.195</v>
          </cell>
        </row>
        <row r="326">
          <cell r="E326">
            <v>11991.505999999999</v>
          </cell>
        </row>
        <row r="327">
          <cell r="E327">
            <v>12049.168</v>
          </cell>
        </row>
        <row r="328">
          <cell r="E328">
            <v>12105.259</v>
          </cell>
        </row>
        <row r="329">
          <cell r="E329">
            <v>12145.187</v>
          </cell>
        </row>
        <row r="330">
          <cell r="E330">
            <v>12165.302</v>
          </cell>
        </row>
        <row r="331">
          <cell r="E331">
            <v>12181.227999999999</v>
          </cell>
        </row>
        <row r="332">
          <cell r="E332">
            <v>12193.374</v>
          </cell>
        </row>
        <row r="333">
          <cell r="E333">
            <v>12206.903</v>
          </cell>
        </row>
        <row r="334">
          <cell r="E334">
            <v>12213.897000000001</v>
          </cell>
        </row>
        <row r="335">
          <cell r="E335">
            <v>12213.829</v>
          </cell>
        </row>
        <row r="336">
          <cell r="E336">
            <v>12208.589</v>
          </cell>
        </row>
        <row r="337">
          <cell r="E337">
            <v>12206.16</v>
          </cell>
        </row>
        <row r="338">
          <cell r="E338">
            <v>12217.495999999999</v>
          </cell>
        </row>
        <row r="339">
          <cell r="E339">
            <v>12234.034</v>
          </cell>
        </row>
        <row r="340">
          <cell r="E340">
            <v>12251.019</v>
          </cell>
        </row>
        <row r="341">
          <cell r="E341">
            <v>12258.922</v>
          </cell>
        </row>
        <row r="342">
          <cell r="E342">
            <v>12253.805</v>
          </cell>
        </row>
        <row r="343">
          <cell r="E343">
            <v>12249.764999999999</v>
          </cell>
        </row>
        <row r="344">
          <cell r="E344">
            <v>12245.045</v>
          </cell>
        </row>
        <row r="345">
          <cell r="E345">
            <v>12241.503000000001</v>
          </cell>
        </row>
        <row r="346">
          <cell r="E346">
            <v>12231.698</v>
          </cell>
        </row>
        <row r="347">
          <cell r="E347">
            <v>12213.415000000001</v>
          </cell>
        </row>
        <row r="348">
          <cell r="E348">
            <v>12192.198</v>
          </cell>
        </row>
        <row r="349">
          <cell r="E349">
            <v>12179.584999999999</v>
          </cell>
        </row>
        <row r="350">
          <cell r="E350">
            <v>12188.241</v>
          </cell>
        </row>
        <row r="351">
          <cell r="E351">
            <v>12206.223</v>
          </cell>
        </row>
        <row r="352">
          <cell r="E352">
            <v>12222.278</v>
          </cell>
        </row>
        <row r="353">
          <cell r="E353">
            <v>12221.978999999999</v>
          </cell>
        </row>
        <row r="354">
          <cell r="E354">
            <v>12207.769</v>
          </cell>
        </row>
        <row r="355">
          <cell r="E355">
            <v>12195.386</v>
          </cell>
        </row>
        <row r="356">
          <cell r="E356">
            <v>12190.501</v>
          </cell>
        </row>
        <row r="357">
          <cell r="E357">
            <v>12193.183000000001</v>
          </cell>
        </row>
        <row r="358">
          <cell r="E358">
            <v>12193.157999999999</v>
          </cell>
        </row>
        <row r="359">
          <cell r="E359">
            <v>12187.656000000001</v>
          </cell>
        </row>
        <row r="360">
          <cell r="E360">
            <v>12177.878000000001</v>
          </cell>
        </row>
        <row r="361">
          <cell r="E361">
            <v>12172.293</v>
          </cell>
        </row>
        <row r="362">
          <cell r="E362">
            <v>12180.682000000001</v>
          </cell>
        </row>
        <row r="363">
          <cell r="E363">
            <v>12196.739</v>
          </cell>
        </row>
        <row r="364">
          <cell r="E364">
            <v>12214.513999999999</v>
          </cell>
        </row>
        <row r="365">
          <cell r="E365">
            <v>12223.798000000001</v>
          </cell>
        </row>
        <row r="366">
          <cell r="E366">
            <v>12220.374</v>
          </cell>
        </row>
        <row r="367">
          <cell r="E367">
            <v>12216.544</v>
          </cell>
        </row>
        <row r="368">
          <cell r="E368">
            <v>12213.067999999999</v>
          </cell>
        </row>
        <row r="369">
          <cell r="E369">
            <v>12214.198</v>
          </cell>
        </row>
        <row r="370">
          <cell r="E370">
            <v>12213.317999999999</v>
          </cell>
        </row>
        <row r="371">
          <cell r="E371">
            <v>12209.991</v>
          </cell>
        </row>
        <row r="372">
          <cell r="E372">
            <v>12204.870999999999</v>
          </cell>
        </row>
        <row r="373">
          <cell r="E373">
            <v>12206.304</v>
          </cell>
        </row>
        <row r="374">
          <cell r="E374">
            <v>12224.993</v>
          </cell>
        </row>
        <row r="375">
          <cell r="E375">
            <v>12251.466</v>
          </cell>
        </row>
        <row r="376">
          <cell r="E376">
            <v>12275.962</v>
          </cell>
        </row>
        <row r="377">
          <cell r="E377">
            <v>12284.871999999999</v>
          </cell>
        </row>
        <row r="378">
          <cell r="E378">
            <v>12280.787</v>
          </cell>
        </row>
        <row r="379">
          <cell r="E379">
            <v>12280.285</v>
          </cell>
        </row>
        <row r="380">
          <cell r="E380">
            <v>12290.558999999999</v>
          </cell>
        </row>
        <row r="381">
          <cell r="E381">
            <v>12311.754000000001</v>
          </cell>
        </row>
        <row r="382">
          <cell r="E382">
            <v>12328.571</v>
          </cell>
        </row>
        <row r="383">
          <cell r="E383">
            <v>12335.312</v>
          </cell>
        </row>
        <row r="384">
          <cell r="E384">
            <v>12330.264999999999</v>
          </cell>
        </row>
        <row r="385">
          <cell r="E385">
            <v>12322.073</v>
          </cell>
        </row>
        <row r="386">
          <cell r="E386">
            <v>12322.379000000001</v>
          </cell>
        </row>
        <row r="387">
          <cell r="E387">
            <v>12329.978999999999</v>
          </cell>
        </row>
        <row r="388">
          <cell r="E388">
            <v>12342.632</v>
          </cell>
        </row>
        <row r="389">
          <cell r="E389">
            <v>12352.777</v>
          </cell>
        </row>
        <row r="390">
          <cell r="E390">
            <v>12352.541999999999</v>
          </cell>
        </row>
        <row r="391">
          <cell r="E391">
            <v>12351.865</v>
          </cell>
        </row>
        <row r="392">
          <cell r="E392">
            <v>12349.276</v>
          </cell>
        </row>
        <row r="393">
          <cell r="E393">
            <v>12352.157999999999</v>
          </cell>
        </row>
        <row r="394">
          <cell r="E394">
            <v>12357.132</v>
          </cell>
        </row>
        <row r="395">
          <cell r="E395">
            <v>12363.704</v>
          </cell>
        </row>
        <row r="396">
          <cell r="E396">
            <v>12364.697</v>
          </cell>
        </row>
        <row r="397">
          <cell r="E397">
            <v>12359.657999999999</v>
          </cell>
        </row>
        <row r="398">
          <cell r="E398">
            <v>12355.531999999999</v>
          </cell>
        </row>
        <row r="399">
          <cell r="E399">
            <v>12353.803</v>
          </cell>
        </row>
        <row r="400">
          <cell r="E400">
            <v>12356.169</v>
          </cell>
        </row>
        <row r="401">
          <cell r="E401">
            <v>12358.966</v>
          </cell>
        </row>
        <row r="402">
          <cell r="E402">
            <v>12357.17</v>
          </cell>
        </row>
        <row r="403">
          <cell r="E403">
            <v>12360.174999999999</v>
          </cell>
        </row>
        <row r="404">
          <cell r="E404">
            <v>12367.321</v>
          </cell>
        </row>
        <row r="405">
          <cell r="E405">
            <v>12379.424000000001</v>
          </cell>
        </row>
        <row r="406">
          <cell r="E406">
            <v>12388.483</v>
          </cell>
        </row>
        <row r="407">
          <cell r="E407">
            <v>12392.958000000001</v>
          </cell>
        </row>
        <row r="408">
          <cell r="E408">
            <v>12393.236000000001</v>
          </cell>
        </row>
        <row r="409">
          <cell r="E409">
            <v>12395.04</v>
          </cell>
        </row>
        <row r="410">
          <cell r="E410">
            <v>12407.473</v>
          </cell>
        </row>
        <row r="411">
          <cell r="E411">
            <v>12425.058999999999</v>
          </cell>
        </row>
        <row r="412">
          <cell r="E412">
            <v>12442.447</v>
          </cell>
        </row>
        <row r="413">
          <cell r="E413">
            <v>12449.733</v>
          </cell>
        </row>
        <row r="414">
          <cell r="E414">
            <v>12443.982</v>
          </cell>
        </row>
        <row r="415">
          <cell r="E415">
            <v>12436.735000000001</v>
          </cell>
        </row>
        <row r="416">
          <cell r="E416">
            <v>12429.698</v>
          </cell>
        </row>
        <row r="417">
          <cell r="E417">
            <v>12429.186</v>
          </cell>
        </row>
        <row r="418">
          <cell r="E418">
            <v>12433.985000000001</v>
          </cell>
        </row>
        <row r="419">
          <cell r="E419">
            <v>12445.464</v>
          </cell>
        </row>
        <row r="420">
          <cell r="E420">
            <v>12456.257</v>
          </cell>
        </row>
        <row r="421">
          <cell r="E421">
            <v>12460.923000000001</v>
          </cell>
        </row>
        <row r="422">
          <cell r="E422">
            <v>12462.252</v>
          </cell>
        </row>
        <row r="423">
          <cell r="E423">
            <v>12467.519</v>
          </cell>
        </row>
        <row r="424">
          <cell r="E424">
            <v>12488.291999999999</v>
          </cell>
        </row>
        <row r="425">
          <cell r="E425">
            <v>12526.665999999999</v>
          </cell>
        </row>
        <row r="426">
          <cell r="E426">
            <v>12561.516</v>
          </cell>
        </row>
        <row r="427">
          <cell r="E427">
            <v>12585.746999999999</v>
          </cell>
        </row>
        <row r="428">
          <cell r="E428">
            <v>12582.811</v>
          </cell>
        </row>
        <row r="429">
          <cell r="E429">
            <v>12567.382</v>
          </cell>
        </row>
        <row r="430">
          <cell r="E430">
            <v>12551.933999999999</v>
          </cell>
        </row>
        <row r="431">
          <cell r="E431">
            <v>12547.728999999999</v>
          </cell>
        </row>
        <row r="432">
          <cell r="E432">
            <v>12551.853999999999</v>
          </cell>
        </row>
        <row r="433">
          <cell r="E433">
            <v>12560.721</v>
          </cell>
        </row>
        <row r="434">
          <cell r="E434">
            <v>12576.888000000001</v>
          </cell>
        </row>
        <row r="435">
          <cell r="E435">
            <v>12595.655000000001</v>
          </cell>
        </row>
      </sheetData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Stat"/>
      <sheetName val="Corr"/>
      <sheetName val="Coef"/>
      <sheetName val="MStat"/>
      <sheetName val="Err"/>
      <sheetName val="Elas"/>
      <sheetName val="BX"/>
      <sheetName val="YHat"/>
    </sheetNames>
    <sheetDataSet>
      <sheetData sheetId="0"/>
      <sheetData sheetId="1"/>
      <sheetData sheetId="2"/>
      <sheetData sheetId="3"/>
      <sheetData sheetId="4"/>
      <sheetData sheetId="5">
        <row r="119">
          <cell r="L119">
            <v>25711.026681062885</v>
          </cell>
        </row>
        <row r="120">
          <cell r="L120">
            <v>23711.433731343241</v>
          </cell>
        </row>
        <row r="121">
          <cell r="L121">
            <v>23089.538934641791</v>
          </cell>
        </row>
        <row r="122">
          <cell r="L122">
            <v>23692.097037059837</v>
          </cell>
        </row>
        <row r="123">
          <cell r="L123">
            <v>25511.147198232866</v>
          </cell>
        </row>
        <row r="124">
          <cell r="L124">
            <v>26554.385870876598</v>
          </cell>
        </row>
        <row r="125">
          <cell r="L125">
            <v>25757.69285953934</v>
          </cell>
        </row>
        <row r="126">
          <cell r="L126">
            <v>25199.995369118864</v>
          </cell>
        </row>
        <row r="127">
          <cell r="L127">
            <v>25004.004151280027</v>
          </cell>
        </row>
        <row r="128">
          <cell r="L128">
            <v>23973.083514209058</v>
          </cell>
        </row>
        <row r="129">
          <cell r="L129">
            <v>23450.522153547816</v>
          </cell>
        </row>
        <row r="130">
          <cell r="L130">
            <v>22630.458686816986</v>
          </cell>
        </row>
        <row r="131">
          <cell r="L131">
            <v>22965.349243699104</v>
          </cell>
        </row>
        <row r="132">
          <cell r="L132">
            <v>21860.620718521212</v>
          </cell>
        </row>
        <row r="133">
          <cell r="L133">
            <v>21799.18664274177</v>
          </cell>
        </row>
        <row r="134">
          <cell r="L134">
            <v>22728.561819506369</v>
          </cell>
        </row>
        <row r="135">
          <cell r="L135">
            <v>23443.036666336826</v>
          </cell>
        </row>
        <row r="136">
          <cell r="L136">
            <v>23946.99628319062</v>
          </cell>
        </row>
        <row r="137">
          <cell r="L137">
            <v>23593.602000040522</v>
          </cell>
        </row>
        <row r="138">
          <cell r="L138">
            <v>22632.748704518057</v>
          </cell>
        </row>
        <row r="139">
          <cell r="L139">
            <v>22389.497369121495</v>
          </cell>
        </row>
        <row r="140">
          <cell r="L140">
            <v>22475.746583430897</v>
          </cell>
        </row>
        <row r="141">
          <cell r="L141">
            <v>22125.242776207524</v>
          </cell>
        </row>
        <row r="142">
          <cell r="L142">
            <v>21658.239898713051</v>
          </cell>
        </row>
        <row r="143">
          <cell r="L143">
            <v>21596.177295206198</v>
          </cell>
        </row>
        <row r="144">
          <cell r="L144">
            <v>21430.999960775149</v>
          </cell>
        </row>
        <row r="145">
          <cell r="L145">
            <v>21780.009847695106</v>
          </cell>
        </row>
        <row r="146">
          <cell r="L146">
            <v>21988.855523567385</v>
          </cell>
        </row>
        <row r="147">
          <cell r="L147">
            <v>22872.904651824199</v>
          </cell>
        </row>
        <row r="148">
          <cell r="L148">
            <v>23034.241765535182</v>
          </cell>
        </row>
        <row r="149">
          <cell r="L149">
            <v>23028.436594066712</v>
          </cell>
        </row>
        <row r="150">
          <cell r="L150">
            <v>22863.136363498521</v>
          </cell>
        </row>
        <row r="151">
          <cell r="L151">
            <v>22688.306511031264</v>
          </cell>
        </row>
        <row r="152">
          <cell r="L152">
            <v>22475.568248153035</v>
          </cell>
        </row>
        <row r="153">
          <cell r="L153">
            <v>21353.683357406619</v>
          </cell>
        </row>
        <row r="154">
          <cell r="L154">
            <v>21127.651735521405</v>
          </cell>
        </row>
        <row r="155">
          <cell r="L155">
            <v>20784.5347254218</v>
          </cell>
        </row>
        <row r="156">
          <cell r="L156">
            <v>20204.696127654297</v>
          </cell>
        </row>
        <row r="157">
          <cell r="L157">
            <v>20168.953576097319</v>
          </cell>
        </row>
        <row r="158">
          <cell r="L158">
            <v>21084.364325457285</v>
          </cell>
        </row>
        <row r="159">
          <cell r="L159">
            <v>21644.361287788572</v>
          </cell>
        </row>
        <row r="160">
          <cell r="L160">
            <v>22513.929301608172</v>
          </cell>
        </row>
        <row r="161">
          <cell r="L161">
            <v>22237.287234218562</v>
          </cell>
        </row>
        <row r="162">
          <cell r="L162">
            <v>22111.897983481707</v>
          </cell>
        </row>
        <row r="163">
          <cell r="L163">
            <v>22072.225687792863</v>
          </cell>
        </row>
        <row r="164">
          <cell r="L164">
            <v>22109.755802885193</v>
          </cell>
        </row>
        <row r="165">
          <cell r="L165">
            <v>21579.382361309679</v>
          </cell>
        </row>
        <row r="166">
          <cell r="L166">
            <v>21093.386970223342</v>
          </cell>
        </row>
        <row r="167">
          <cell r="L167">
            <v>21102.990271882012</v>
          </cell>
        </row>
        <row r="168">
          <cell r="L168">
            <v>20571.77361005915</v>
          </cell>
        </row>
        <row r="169">
          <cell r="L169">
            <v>20526.09861422376</v>
          </cell>
        </row>
        <row r="170">
          <cell r="L170">
            <v>20958.961717119375</v>
          </cell>
        </row>
        <row r="171">
          <cell r="L171">
            <v>21741.234506091427</v>
          </cell>
        </row>
        <row r="172">
          <cell r="L172">
            <v>22141.63295431091</v>
          </cell>
        </row>
        <row r="173">
          <cell r="L173">
            <v>22414.397543459141</v>
          </cell>
        </row>
        <row r="174">
          <cell r="L174">
            <v>22043.382374904111</v>
          </cell>
        </row>
        <row r="175">
          <cell r="L175">
            <v>21458.458877077934</v>
          </cell>
        </row>
        <row r="176">
          <cell r="L176">
            <v>20892.52681095458</v>
          </cell>
        </row>
        <row r="177">
          <cell r="L177">
            <v>20331.158654573799</v>
          </cell>
        </row>
        <row r="178">
          <cell r="L178">
            <v>20272.846022122169</v>
          </cell>
        </row>
        <row r="179">
          <cell r="L179">
            <v>20671.015325853703</v>
          </cell>
        </row>
        <row r="180">
          <cell r="L180">
            <v>19996.321639358161</v>
          </cell>
        </row>
        <row r="181">
          <cell r="L181">
            <v>19972.460372330028</v>
          </cell>
        </row>
        <row r="182">
          <cell r="L182">
            <v>20294.509698267619</v>
          </cell>
        </row>
        <row r="183">
          <cell r="L183">
            <v>21148.362102399595</v>
          </cell>
        </row>
        <row r="184">
          <cell r="L184">
            <v>21697.386514342281</v>
          </cell>
        </row>
        <row r="185">
          <cell r="L185">
            <v>21857.23339231042</v>
          </cell>
        </row>
        <row r="186">
          <cell r="L186">
            <v>21636.682338851184</v>
          </cell>
        </row>
        <row r="187">
          <cell r="L187">
            <v>21205.445300548527</v>
          </cell>
        </row>
        <row r="188">
          <cell r="L188">
            <v>20658.129323087465</v>
          </cell>
        </row>
        <row r="189">
          <cell r="L189">
            <v>19991.84652563214</v>
          </cell>
        </row>
        <row r="190">
          <cell r="L190">
            <v>19818.98637539101</v>
          </cell>
        </row>
        <row r="191">
          <cell r="L191">
            <v>20203.589444321256</v>
          </cell>
        </row>
        <row r="192">
          <cell r="L192">
            <v>19631.984910344141</v>
          </cell>
        </row>
        <row r="193">
          <cell r="L193">
            <v>19689.548642172776</v>
          </cell>
        </row>
        <row r="194">
          <cell r="L194">
            <v>19986.923079930843</v>
          </cell>
        </row>
        <row r="195">
          <cell r="L195">
            <v>20728.940969646723</v>
          </cell>
        </row>
        <row r="196">
          <cell r="L196">
            <v>21186.81039085428</v>
          </cell>
        </row>
        <row r="197">
          <cell r="L197">
            <v>21348.798214989249</v>
          </cell>
        </row>
        <row r="198">
          <cell r="L198">
            <v>21203.548261504464</v>
          </cell>
        </row>
        <row r="199">
          <cell r="L199">
            <v>20834.635142911779</v>
          </cell>
        </row>
        <row r="200">
          <cell r="L200">
            <v>20273.293793050125</v>
          </cell>
        </row>
        <row r="201">
          <cell r="L201">
            <v>19543.193545735223</v>
          </cell>
        </row>
        <row r="202">
          <cell r="L202">
            <v>19318.322284730777</v>
          </cell>
        </row>
        <row r="203">
          <cell r="L203">
            <v>19711.774144163592</v>
          </cell>
        </row>
        <row r="204">
          <cell r="L204">
            <v>19212.528492648187</v>
          </cell>
        </row>
        <row r="205">
          <cell r="L205">
            <v>19309.167445870993</v>
          </cell>
        </row>
        <row r="206">
          <cell r="L206">
            <v>19576.062211249115</v>
          </cell>
        </row>
        <row r="207">
          <cell r="L207">
            <v>20239.772676050477</v>
          </cell>
        </row>
        <row r="208">
          <cell r="L208">
            <v>20644.290369582643</v>
          </cell>
        </row>
        <row r="209">
          <cell r="L209">
            <v>20815.183755363061</v>
          </cell>
        </row>
        <row r="210">
          <cell r="L210">
            <v>20722.421998493799</v>
          </cell>
        </row>
        <row r="211">
          <cell r="L211">
            <v>20392.770200705985</v>
          </cell>
        </row>
        <row r="212">
          <cell r="L212">
            <v>19820.532210518457</v>
          </cell>
        </row>
        <row r="213">
          <cell r="L213">
            <v>19049.625816707045</v>
          </cell>
        </row>
        <row r="214">
          <cell r="L214">
            <v>18789.705747855634</v>
          </cell>
        </row>
        <row r="215">
          <cell r="L215">
            <v>19180.921360651104</v>
          </cell>
        </row>
        <row r="216">
          <cell r="L216">
            <v>18723.967894247508</v>
          </cell>
        </row>
        <row r="217">
          <cell r="L217">
            <v>18836.812901023535</v>
          </cell>
        </row>
        <row r="218">
          <cell r="L218">
            <v>19079.176665284424</v>
          </cell>
        </row>
        <row r="219">
          <cell r="L219">
            <v>19691.795884560284</v>
          </cell>
        </row>
        <row r="220">
          <cell r="L220">
            <v>20065.230703910223</v>
          </cell>
        </row>
        <row r="221">
          <cell r="L221">
            <v>20240.616003491505</v>
          </cell>
        </row>
        <row r="222">
          <cell r="L222">
            <v>20172.982406467607</v>
          </cell>
        </row>
        <row r="223">
          <cell r="L223">
            <v>19859.419845142074</v>
          </cell>
        </row>
        <row r="224">
          <cell r="L224">
            <v>19280.917432908824</v>
          </cell>
        </row>
        <row r="225">
          <cell r="L225">
            <v>18499.767752774751</v>
          </cell>
        </row>
        <row r="226">
          <cell r="L226">
            <v>18236.244573062919</v>
          </cell>
        </row>
        <row r="227">
          <cell r="L227">
            <v>18637.505131999384</v>
          </cell>
        </row>
        <row r="228">
          <cell r="L228">
            <v>18215.556109404119</v>
          </cell>
        </row>
        <row r="229">
          <cell r="L229">
            <v>18336.984902831602</v>
          </cell>
        </row>
        <row r="230">
          <cell r="L230">
            <v>18563.753799308739</v>
          </cell>
        </row>
        <row r="231">
          <cell r="L231">
            <v>19147.502733116464</v>
          </cell>
        </row>
        <row r="232">
          <cell r="L232">
            <v>19509.781886878489</v>
          </cell>
        </row>
        <row r="233">
          <cell r="L233">
            <v>19695.114483838242</v>
          </cell>
        </row>
        <row r="234">
          <cell r="L234">
            <v>19647.936686321475</v>
          </cell>
        </row>
        <row r="235">
          <cell r="L235">
            <v>19347.547290416602</v>
          </cell>
        </row>
        <row r="236">
          <cell r="L236">
            <v>18768.172985636411</v>
          </cell>
        </row>
        <row r="237">
          <cell r="L237">
            <v>17984.921826695165</v>
          </cell>
        </row>
        <row r="238">
          <cell r="L238">
            <v>17718.819738800361</v>
          </cell>
        </row>
        <row r="239">
          <cell r="L239">
            <v>18119.69051163008</v>
          </cell>
        </row>
        <row r="240">
          <cell r="L240">
            <v>17717.495686163082</v>
          </cell>
        </row>
        <row r="241">
          <cell r="L241">
            <v>17837.37580192239</v>
          </cell>
        </row>
        <row r="242">
          <cell r="L242">
            <v>18047.194724011344</v>
          </cell>
        </row>
        <row r="243">
          <cell r="L243">
            <v>18603.834334175033</v>
          </cell>
        </row>
        <row r="244">
          <cell r="L244">
            <v>18950.778861310137</v>
          </cell>
        </row>
        <row r="245">
          <cell r="L245">
            <v>19133.29542283835</v>
          </cell>
        </row>
        <row r="246">
          <cell r="L246">
            <v>19090.258401984342</v>
          </cell>
        </row>
        <row r="247">
          <cell r="L247">
            <v>18793.064491436435</v>
          </cell>
        </row>
        <row r="248">
          <cell r="L248">
            <v>18214.687140789159</v>
          </cell>
        </row>
        <row r="249">
          <cell r="L249">
            <v>17438.85524590185</v>
          </cell>
        </row>
        <row r="250">
          <cell r="L250">
            <v>17177.006986904758</v>
          </cell>
        </row>
        <row r="251">
          <cell r="L251">
            <v>17574.615310002559</v>
          </cell>
        </row>
        <row r="252">
          <cell r="L252">
            <v>17180.817778706183</v>
          </cell>
        </row>
        <row r="253">
          <cell r="L253">
            <v>17289.600083354591</v>
          </cell>
        </row>
        <row r="254">
          <cell r="L254">
            <v>17478.31292123994</v>
          </cell>
        </row>
        <row r="255">
          <cell r="L255">
            <v>18009.598245389989</v>
          </cell>
        </row>
        <row r="256">
          <cell r="L256">
            <v>18342.841818459045</v>
          </cell>
        </row>
        <row r="257">
          <cell r="L257">
            <v>18520.928534815597</v>
          </cell>
        </row>
        <row r="258">
          <cell r="L258">
            <v>18478.882872784874</v>
          </cell>
        </row>
        <row r="259">
          <cell r="L259">
            <v>18184.93025658949</v>
          </cell>
        </row>
        <row r="260">
          <cell r="L260">
            <v>17612.965771453924</v>
          </cell>
        </row>
        <row r="261">
          <cell r="L261">
            <v>16852.452985452077</v>
          </cell>
        </row>
        <row r="262">
          <cell r="L262">
            <v>16602.006809223734</v>
          </cell>
        </row>
        <row r="263">
          <cell r="L263">
            <v>17003.039392642633</v>
          </cell>
        </row>
        <row r="264">
          <cell r="L264">
            <v>16627.535305538844</v>
          </cell>
        </row>
        <row r="265">
          <cell r="L265">
            <v>16737.787651483424</v>
          </cell>
        </row>
        <row r="266">
          <cell r="L266">
            <v>16922.185150195233</v>
          </cell>
        </row>
        <row r="267">
          <cell r="L267">
            <v>17442.473308913981</v>
          </cell>
        </row>
        <row r="268">
          <cell r="L268">
            <v>17772.028693032211</v>
          </cell>
        </row>
        <row r="269">
          <cell r="L269">
            <v>17950.9594134978</v>
          </cell>
        </row>
        <row r="270">
          <cell r="L270">
            <v>17913.811092422653</v>
          </cell>
        </row>
        <row r="271">
          <cell r="L271">
            <v>17626.305147737883</v>
          </cell>
        </row>
        <row r="272">
          <cell r="L272">
            <v>17061.202577249696</v>
          </cell>
        </row>
        <row r="273">
          <cell r="L273">
            <v>16310.827975464776</v>
          </cell>
        </row>
        <row r="274">
          <cell r="L274">
            <v>16061.780564441309</v>
          </cell>
        </row>
        <row r="275">
          <cell r="L275">
            <v>16454.190839125757</v>
          </cell>
        </row>
        <row r="276">
          <cell r="L276">
            <v>16087.537815713846</v>
          </cell>
        </row>
        <row r="277">
          <cell r="L277">
            <v>16194.199647029793</v>
          </cell>
        </row>
        <row r="278">
          <cell r="L278">
            <v>16371.166755645016</v>
          </cell>
        </row>
        <row r="279">
          <cell r="L279">
            <v>16877.187926770523</v>
          </cell>
        </row>
        <row r="280">
          <cell r="L280">
            <v>17198.347052526697</v>
          </cell>
        </row>
        <row r="281">
          <cell r="L281">
            <v>17373.441879939866</v>
          </cell>
        </row>
        <row r="282">
          <cell r="L282">
            <v>17338.547716689583</v>
          </cell>
        </row>
        <row r="283">
          <cell r="L283">
            <v>17058.021909729407</v>
          </cell>
        </row>
        <row r="284">
          <cell r="L284">
            <v>16502.824080558057</v>
          </cell>
        </row>
        <row r="285">
          <cell r="L285">
            <v>15766.039070854655</v>
          </cell>
        </row>
        <row r="286">
          <cell r="L286">
            <v>15519.973544718139</v>
          </cell>
        </row>
        <row r="287">
          <cell r="L287">
            <v>15902.52437590913</v>
          </cell>
        </row>
        <row r="288">
          <cell r="L288">
            <v>15541.363694671601</v>
          </cell>
        </row>
        <row r="289">
          <cell r="L289">
            <v>15641.586596142648</v>
          </cell>
        </row>
        <row r="290">
          <cell r="L290">
            <v>15811.277544010409</v>
          </cell>
        </row>
        <row r="291">
          <cell r="L291">
            <v>16306.345625899066</v>
          </cell>
        </row>
        <row r="292">
          <cell r="L292">
            <v>16623.662381088507</v>
          </cell>
        </row>
        <row r="293">
          <cell r="L293">
            <v>16798.591525517353</v>
          </cell>
        </row>
        <row r="294">
          <cell r="L294">
            <v>16768.313375617632</v>
          </cell>
        </row>
        <row r="295">
          <cell r="L295">
            <v>16496.73715476086</v>
          </cell>
        </row>
        <row r="296">
          <cell r="L296">
            <v>15953.625004971222</v>
          </cell>
        </row>
        <row r="297">
          <cell r="L297">
            <v>15232.79263356897</v>
          </cell>
        </row>
        <row r="298">
          <cell r="L298">
            <v>14991.849231606971</v>
          </cell>
        </row>
        <row r="299">
          <cell r="L299">
            <v>15367.076258123578</v>
          </cell>
        </row>
        <row r="300">
          <cell r="L300">
            <v>15014.812442077529</v>
          </cell>
        </row>
        <row r="301">
          <cell r="L301">
            <v>15112.72253941682</v>
          </cell>
        </row>
        <row r="302">
          <cell r="L302">
            <v>15277.170095427437</v>
          </cell>
        </row>
        <row r="303">
          <cell r="L303">
            <v>15760.279785485784</v>
          </cell>
        </row>
        <row r="304">
          <cell r="L304">
            <v>16069.553631777411</v>
          </cell>
        </row>
        <row r="305">
          <cell r="L305">
            <v>16238.173582199372</v>
          </cell>
        </row>
        <row r="306">
          <cell r="L306">
            <v>16205.785980443514</v>
          </cell>
        </row>
        <row r="307">
          <cell r="L307">
            <v>15938.352031156614</v>
          </cell>
        </row>
        <row r="308">
          <cell r="L308">
            <v>15406.506307684465</v>
          </cell>
        </row>
        <row r="309">
          <cell r="L309">
            <v>14705.423545542968</v>
          </cell>
        </row>
        <row r="310">
          <cell r="L310">
            <v>14475.365173949103</v>
          </cell>
        </row>
        <row r="311">
          <cell r="L311">
            <v>14848.597473958298</v>
          </cell>
        </row>
        <row r="312">
          <cell r="L312">
            <v>14507.889389867552</v>
          </cell>
        </row>
        <row r="313">
          <cell r="L313">
            <v>14603.860474412139</v>
          </cell>
        </row>
        <row r="314">
          <cell r="L314">
            <v>14763.324876382156</v>
          </cell>
        </row>
        <row r="315">
          <cell r="L315">
            <v>15234.826792935912</v>
          </cell>
        </row>
        <row r="316">
          <cell r="L316">
            <v>15536.390051210237</v>
          </cell>
        </row>
        <row r="317">
          <cell r="L317">
            <v>15698.9919169894</v>
          </cell>
        </row>
        <row r="318">
          <cell r="L318">
            <v>15664.983625694502</v>
          </cell>
        </row>
        <row r="319">
          <cell r="L319">
            <v>15401.810829460224</v>
          </cell>
        </row>
        <row r="320">
          <cell r="L320">
            <v>14879.969644622772</v>
          </cell>
        </row>
        <row r="321">
          <cell r="L321">
            <v>14195.335886026311</v>
          </cell>
        </row>
        <row r="322">
          <cell r="L322">
            <v>13971.81357484342</v>
          </cell>
        </row>
        <row r="323">
          <cell r="L323">
            <v>14338.787019196407</v>
          </cell>
        </row>
        <row r="324">
          <cell r="L324">
            <v>14006.840417683075</v>
          </cell>
        </row>
        <row r="325">
          <cell r="L325">
            <v>14099.841016387085</v>
          </cell>
        </row>
        <row r="326">
          <cell r="L326">
            <v>14254.522401326549</v>
          </cell>
        </row>
        <row r="327">
          <cell r="L327">
            <v>14715.517236148304</v>
          </cell>
        </row>
        <row r="328">
          <cell r="L328">
            <v>15010.804458586665</v>
          </cell>
        </row>
        <row r="329">
          <cell r="L329">
            <v>15168.540385034084</v>
          </cell>
        </row>
        <row r="330">
          <cell r="L330">
            <v>15133.553749620538</v>
          </cell>
        </row>
        <row r="331">
          <cell r="L331">
            <v>14874.892153632405</v>
          </cell>
        </row>
        <row r="332">
          <cell r="L332">
            <v>14363.046461789603</v>
          </cell>
        </row>
        <row r="333">
          <cell r="L333">
            <v>13694.714448343859</v>
          </cell>
        </row>
        <row r="334">
          <cell r="L334">
            <v>13477.717945920162</v>
          </cell>
        </row>
        <row r="335">
          <cell r="L335">
            <v>13839.023536082714</v>
          </cell>
        </row>
        <row r="336">
          <cell r="L336">
            <v>13517.28566002667</v>
          </cell>
        </row>
        <row r="337">
          <cell r="L337">
            <v>13608.564251103409</v>
          </cell>
        </row>
        <row r="338">
          <cell r="L338">
            <v>13759.503805959679</v>
          </cell>
        </row>
        <row r="339">
          <cell r="L339">
            <v>14209.909472234014</v>
          </cell>
        </row>
        <row r="340">
          <cell r="L340">
            <v>14498.828582784063</v>
          </cell>
        </row>
        <row r="341">
          <cell r="L341">
            <v>14653.164765563666</v>
          </cell>
        </row>
        <row r="342">
          <cell r="L342">
            <v>14621.372231029785</v>
          </cell>
        </row>
        <row r="343">
          <cell r="L343">
            <v>14372.399154402488</v>
          </cell>
        </row>
        <row r="344">
          <cell r="L344">
            <v>13874.042172426492</v>
          </cell>
        </row>
        <row r="345">
          <cell r="L345">
            <v>13222.527549720584</v>
          </cell>
        </row>
        <row r="346">
          <cell r="L346">
            <v>13010.409939267287</v>
          </cell>
        </row>
        <row r="347">
          <cell r="L347">
            <v>13363.828206751434</v>
          </cell>
        </row>
        <row r="348">
          <cell r="L348">
            <v>13050.510361405546</v>
          </cell>
        </row>
        <row r="349">
          <cell r="L349">
            <v>13139.504862935093</v>
          </cell>
        </row>
        <row r="350">
          <cell r="L350">
            <v>13285.678658160257</v>
          </cell>
        </row>
        <row r="351">
          <cell r="L351">
            <v>13724.525310415384</v>
          </cell>
        </row>
        <row r="352">
          <cell r="L352">
            <v>14005.756673259666</v>
          </cell>
        </row>
        <row r="353">
          <cell r="L353">
            <v>14154.896106753949</v>
          </cell>
        </row>
        <row r="354">
          <cell r="L354">
            <v>14123.936807426391</v>
          </cell>
        </row>
        <row r="355">
          <cell r="L355">
            <v>13882.048511460174</v>
          </cell>
        </row>
        <row r="356">
          <cell r="L356">
            <v>13394.708102098668</v>
          </cell>
        </row>
        <row r="357">
          <cell r="L357">
            <v>12757.910272676614</v>
          </cell>
        </row>
        <row r="358">
          <cell r="L358">
            <v>12549.440014623955</v>
          </cell>
        </row>
        <row r="359">
          <cell r="L359">
            <v>12894.959957085477</v>
          </cell>
        </row>
        <row r="360">
          <cell r="L360">
            <v>12591.610446241251</v>
          </cell>
        </row>
        <row r="361">
          <cell r="L361">
            <v>12680.359413954639</v>
          </cell>
        </row>
        <row r="362">
          <cell r="L362">
            <v>12824.681162947474</v>
          </cell>
        </row>
        <row r="363">
          <cell r="L363">
            <v>13254.599008474408</v>
          </cell>
        </row>
        <row r="364">
          <cell r="L364">
            <v>13530.157961358025</v>
          </cell>
        </row>
        <row r="365">
          <cell r="L365">
            <v>13674.905886679249</v>
          </cell>
        </row>
        <row r="366">
          <cell r="L366">
            <v>13644.426834711216</v>
          </cell>
        </row>
        <row r="367">
          <cell r="L367">
            <v>13409.196525548035</v>
          </cell>
        </row>
        <row r="368">
          <cell r="L368">
            <v>12933.610758264631</v>
          </cell>
        </row>
        <row r="369">
          <cell r="L369">
            <v>12314.291452090265</v>
          </cell>
        </row>
        <row r="370">
          <cell r="L370">
            <v>12112.206853935439</v>
          </cell>
        </row>
        <row r="371">
          <cell r="L371">
            <v>12450.346703863415</v>
          </cell>
        </row>
        <row r="372">
          <cell r="L372">
            <v>12153.068273831332</v>
          </cell>
        </row>
        <row r="373">
          <cell r="L373">
            <v>12235.871454493374</v>
          </cell>
        </row>
        <row r="374">
          <cell r="L374">
            <v>12372.186784330217</v>
          </cell>
        </row>
        <row r="375">
          <cell r="L375">
            <v>12789.283049044265</v>
          </cell>
        </row>
        <row r="376">
          <cell r="L376">
            <v>13056.579905954506</v>
          </cell>
        </row>
        <row r="377">
          <cell r="L377">
            <v>13194.654443144269</v>
          </cell>
        </row>
        <row r="378">
          <cell r="L378">
            <v>13161.637422304122</v>
          </cell>
        </row>
        <row r="379">
          <cell r="L379">
            <v>12930.093436764086</v>
          </cell>
        </row>
        <row r="380">
          <cell r="L380">
            <v>12464.652487366095</v>
          </cell>
        </row>
        <row r="381">
          <cell r="L381">
            <v>11863.166480069387</v>
          </cell>
        </row>
        <row r="382">
          <cell r="L382">
            <v>11669.579841509089</v>
          </cell>
        </row>
        <row r="383">
          <cell r="L383">
            <v>12003.864813111561</v>
          </cell>
        </row>
        <row r="384">
          <cell r="L384">
            <v>11717.174733314498</v>
          </cell>
        </row>
        <row r="385">
          <cell r="L385">
            <v>11797.622646898275</v>
          </cell>
        </row>
        <row r="386">
          <cell r="L386">
            <v>11928.493744834506</v>
          </cell>
        </row>
        <row r="387">
          <cell r="L387">
            <v>12332.909016329122</v>
          </cell>
        </row>
        <row r="388">
          <cell r="L388">
            <v>12591.143539604753</v>
          </cell>
        </row>
        <row r="389">
          <cell r="L389">
            <v>12722.744138227219</v>
          </cell>
        </row>
        <row r="390">
          <cell r="L390">
            <v>12689.532263172894</v>
          </cell>
        </row>
        <row r="391">
          <cell r="L391">
            <v>12463.912200447687</v>
          </cell>
        </row>
        <row r="392">
          <cell r="L392">
            <v>12007.646338107472</v>
          </cell>
        </row>
        <row r="393">
          <cell r="L393">
            <v>11417.835843612269</v>
          </cell>
        </row>
        <row r="394">
          <cell r="L394">
            <v>11223.652268742846</v>
          </cell>
        </row>
        <row r="395">
          <cell r="L395">
            <v>11544.097296197626</v>
          </cell>
        </row>
        <row r="396">
          <cell r="L396">
            <v>11260.092729470538</v>
          </cell>
        </row>
        <row r="397">
          <cell r="L397">
            <v>11333.88924810223</v>
          </cell>
        </row>
        <row r="398">
          <cell r="L398">
            <v>11456.984232637238</v>
          </cell>
        </row>
        <row r="399">
          <cell r="L399">
            <v>11848.823021957336</v>
          </cell>
        </row>
        <row r="400">
          <cell r="L400">
            <v>12099.331972494288</v>
          </cell>
        </row>
        <row r="401">
          <cell r="L401">
            <v>12225.408641982551</v>
          </cell>
        </row>
        <row r="402">
          <cell r="L402">
            <v>12191.210142138021</v>
          </cell>
        </row>
        <row r="403">
          <cell r="L403">
            <v>11970.325971044065</v>
          </cell>
        </row>
        <row r="404">
          <cell r="L404">
            <v>11523.968680990651</v>
          </cell>
        </row>
        <row r="405">
          <cell r="L405">
            <v>10949.460257244396</v>
          </cell>
        </row>
        <row r="406">
          <cell r="L406">
            <v>10760.179323134569</v>
          </cell>
        </row>
        <row r="407">
          <cell r="L407">
            <v>11072.981571356284</v>
          </cell>
        </row>
        <row r="408">
          <cell r="L408">
            <v>10797.503502166763</v>
          </cell>
        </row>
        <row r="409">
          <cell r="L409">
            <v>10868.489037254629</v>
          </cell>
        </row>
        <row r="410">
          <cell r="L410">
            <v>10986.10318447353</v>
          </cell>
        </row>
        <row r="411">
          <cell r="L411">
            <v>11365.036936662964</v>
          </cell>
        </row>
        <row r="412">
          <cell r="L412">
            <v>11606.200595053264</v>
          </cell>
        </row>
        <row r="413">
          <cell r="L413">
            <v>11725.641107049039</v>
          </cell>
        </row>
        <row r="414">
          <cell r="L414">
            <v>11690.912794387667</v>
          </cell>
        </row>
        <row r="415">
          <cell r="L415">
            <v>11476.267091546193</v>
          </cell>
        </row>
        <row r="416">
          <cell r="L416">
            <v>11041.39094296686</v>
          </cell>
        </row>
        <row r="417">
          <cell r="L417">
            <v>10483.075209708657</v>
          </cell>
        </row>
        <row r="418">
          <cell r="L418">
            <v>10299.056481178832</v>
          </cell>
        </row>
        <row r="419">
          <cell r="L419">
            <v>10604.435869106845</v>
          </cell>
        </row>
        <row r="420">
          <cell r="L420">
            <v>10338.011351198978</v>
          </cell>
        </row>
        <row r="421">
          <cell r="L421">
            <v>10406.941967999872</v>
          </cell>
        </row>
        <row r="422">
          <cell r="L422">
            <v>10520.189710644097</v>
          </cell>
        </row>
        <row r="423">
          <cell r="L423">
            <v>10887.426248324411</v>
          </cell>
        </row>
        <row r="424">
          <cell r="L424">
            <v>11120.418586393207</v>
          </cell>
        </row>
        <row r="425">
          <cell r="L425">
            <v>11233.90573462541</v>
          </cell>
        </row>
        <row r="426">
          <cell r="L426">
            <v>11198.70106268509</v>
          </cell>
        </row>
        <row r="427">
          <cell r="L427">
            <v>10990.238859637346</v>
          </cell>
        </row>
        <row r="428">
          <cell r="L428">
            <v>10567.326341538381</v>
          </cell>
        </row>
        <row r="429">
          <cell r="L429">
            <v>10026.594453663443</v>
          </cell>
        </row>
        <row r="430">
          <cell r="L430">
            <v>9849.2249112624486</v>
          </cell>
        </row>
        <row r="431">
          <cell r="L431">
            <v>10147.545912174293</v>
          </cell>
        </row>
        <row r="432">
          <cell r="L432">
            <v>9888.743753531724</v>
          </cell>
        </row>
        <row r="433">
          <cell r="L433">
            <v>9953.7396040778403</v>
          </cell>
        </row>
        <row r="434">
          <cell r="L434">
            <v>10062.427538845917</v>
          </cell>
        </row>
        <row r="435">
          <cell r="L435">
            <v>10420.598654318126</v>
          </cell>
        </row>
        <row r="436">
          <cell r="L436">
            <v>10649.753044872486</v>
          </cell>
        </row>
        <row r="437">
          <cell r="L437">
            <v>10761.201037037798</v>
          </cell>
        </row>
        <row r="438">
          <cell r="L438">
            <v>10727.834492979086</v>
          </cell>
        </row>
        <row r="439">
          <cell r="L439">
            <v>10526.008033489581</v>
          </cell>
        </row>
        <row r="440">
          <cell r="L440">
            <v>10113.81890782439</v>
          </cell>
        </row>
        <row r="441">
          <cell r="L441">
            <v>9588.308198591114</v>
          </cell>
        </row>
        <row r="442">
          <cell r="L442">
            <v>9415.4641937794931</v>
          </cell>
        </row>
        <row r="443">
          <cell r="L443">
            <v>9706.2449518548874</v>
          </cell>
        </row>
        <row r="444">
          <cell r="L444">
            <v>9456.9114357197723</v>
          </cell>
        </row>
        <row r="445">
          <cell r="L445">
            <v>9520.2964221178481</v>
          </cell>
        </row>
        <row r="446">
          <cell r="L446">
            <v>9623.5081220557549</v>
          </cell>
        </row>
        <row r="447">
          <cell r="L447">
            <v>9967.2533993069792</v>
          </cell>
        </row>
        <row r="448">
          <cell r="L448">
            <v>10184.917686501431</v>
          </cell>
        </row>
        <row r="449">
          <cell r="L449">
            <v>10288.52951081737</v>
          </cell>
        </row>
        <row r="450">
          <cell r="L450">
            <v>10255.301012699769</v>
          </cell>
        </row>
        <row r="451">
          <cell r="L451">
            <v>10061.303055485118</v>
          </cell>
        </row>
        <row r="452">
          <cell r="L452">
            <v>9661.5501527402394</v>
          </cell>
        </row>
        <row r="453">
          <cell r="L453">
            <v>9151.5939894717867</v>
          </cell>
        </row>
        <row r="454">
          <cell r="L454">
            <v>8982.0546474199946</v>
          </cell>
        </row>
        <row r="455">
          <cell r="L455">
            <v>9262.5467843280639</v>
          </cell>
        </row>
        <row r="456">
          <cell r="L456">
            <v>9019.1265353675317</v>
          </cell>
        </row>
        <row r="457">
          <cell r="L457">
            <v>9078.190220506247</v>
          </cell>
        </row>
        <row r="458">
          <cell r="L458">
            <v>9176.0532415961879</v>
          </cell>
        </row>
        <row r="459">
          <cell r="L459">
            <v>9509.1710216817137</v>
          </cell>
        </row>
        <row r="460">
          <cell r="L460">
            <v>9720.8977881664177</v>
          </cell>
        </row>
        <row r="461">
          <cell r="L461">
            <v>9820.5771321708253</v>
          </cell>
        </row>
        <row r="462">
          <cell r="L462">
            <v>9787.7701426498697</v>
          </cell>
        </row>
        <row r="463">
          <cell r="L463">
            <v>9599.8339349852213</v>
          </cell>
        </row>
        <row r="464">
          <cell r="L464">
            <v>9211.4714518623932</v>
          </cell>
        </row>
        <row r="465">
          <cell r="L465">
            <v>8718.4724993260952</v>
          </cell>
        </row>
        <row r="466">
          <cell r="L466">
            <v>8555.4296223870879</v>
          </cell>
        </row>
        <row r="467">
          <cell r="L467">
            <v>8829.6125482898187</v>
          </cell>
        </row>
        <row r="468">
          <cell r="L468">
            <v>8595.6271843549021</v>
          </cell>
        </row>
        <row r="469">
          <cell r="L469">
            <v>8652.4504361918753</v>
          </cell>
        </row>
        <row r="470">
          <cell r="L470">
            <v>8745.4277958058628</v>
          </cell>
        </row>
        <row r="471">
          <cell r="L471">
            <v>9066.3968673776762</v>
          </cell>
        </row>
        <row r="472">
          <cell r="L472">
            <v>9269.8740339588294</v>
          </cell>
        </row>
        <row r="473">
          <cell r="L473">
            <v>9364.3494243258792</v>
          </cell>
        </row>
        <row r="474">
          <cell r="L474">
            <v>9332.8360203870961</v>
          </cell>
        </row>
        <row r="475">
          <cell r="L475">
            <v>9152.8166389372254</v>
          </cell>
        </row>
        <row r="476">
          <cell r="L476">
            <v>8776.7711328580535</v>
          </cell>
        </row>
        <row r="477">
          <cell r="L477">
            <v>8299.6301652656912</v>
          </cell>
        </row>
        <row r="478">
          <cell r="L478">
            <v>8140.371973226499</v>
          </cell>
        </row>
        <row r="479">
          <cell r="L479">
            <v>8404.5379807857153</v>
          </cell>
        </row>
        <row r="480">
          <cell r="L480">
            <v>8176.1908313021504</v>
          </cell>
        </row>
        <row r="481">
          <cell r="L481">
            <v>8227.9100798132495</v>
          </cell>
        </row>
        <row r="482">
          <cell r="L482">
            <v>8315.3051975996495</v>
          </cell>
        </row>
        <row r="483">
          <cell r="L483">
            <v>8625.9813950998905</v>
          </cell>
        </row>
        <row r="484">
          <cell r="L484">
            <v>8824.2076927029993</v>
          </cell>
        </row>
        <row r="485">
          <cell r="L485">
            <v>8915.3643320167448</v>
          </cell>
        </row>
        <row r="486">
          <cell r="L486">
            <v>8884.5534318597074</v>
          </cell>
        </row>
        <row r="487">
          <cell r="L487">
            <v>8710.4454427905657</v>
          </cell>
        </row>
        <row r="488">
          <cell r="L488">
            <v>8345.1755660175295</v>
          </cell>
        </row>
        <row r="489">
          <cell r="L489">
            <v>7883.9807101546712</v>
          </cell>
        </row>
        <row r="490">
          <cell r="L490">
            <v>7730.0223481547391</v>
          </cell>
        </row>
      </sheetData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ny_data"/>
      <sheetName val="Weather"/>
      <sheetName val="Economics"/>
      <sheetName val="Wholesale"/>
      <sheetName val="Annual_Data"/>
      <sheetName val="Annual_Price"/>
      <sheetName val="Misc"/>
      <sheetName val="Population_Annual"/>
      <sheetName val="Population_Monthly"/>
      <sheetName val="GI_Data_Monthly"/>
      <sheetName val="Vero_Monthly_Data"/>
      <sheetName val="Vero_Annual_Data"/>
    </sheetNames>
    <sheetDataSet>
      <sheetData sheetId="0"/>
      <sheetData sheetId="1"/>
      <sheetData sheetId="2">
        <row r="1">
          <cell r="L1" t="str">
            <v>Emp_Pop_Ratio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1">
          <cell r="C1" t="str">
            <v>Consumer_Price_Index</v>
          </cell>
          <cell r="X1" t="str">
            <v>FL_Real_GSP</v>
          </cell>
        </row>
      </sheetData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Stat"/>
      <sheetName val="Corr"/>
      <sheetName val="Coef"/>
      <sheetName val="MStat"/>
      <sheetName val="Err"/>
      <sheetName val="Elas"/>
      <sheetName val="BX"/>
      <sheetName val="YHat"/>
    </sheetNames>
    <sheetDataSet>
      <sheetData sheetId="0"/>
      <sheetData sheetId="1"/>
      <sheetData sheetId="2"/>
      <sheetData sheetId="3"/>
      <sheetData sheetId="4">
        <row r="6">
          <cell r="B6">
            <v>0.82763338686185828</v>
          </cell>
        </row>
        <row r="17">
          <cell r="B17">
            <v>4.6629617819742349E-2</v>
          </cell>
        </row>
        <row r="18">
          <cell r="B18">
            <v>1.8247954635535593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Stat"/>
      <sheetName val="Corr"/>
      <sheetName val="Coef"/>
      <sheetName val="MStat"/>
      <sheetName val="Err"/>
      <sheetName val="Elas"/>
      <sheetName val="BX"/>
      <sheetName val="YHat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7">
          <cell r="B17">
            <v>4.3559814313921814E-2</v>
          </cell>
        </row>
      </sheetData>
      <sheetData sheetId="5">
        <row r="119">
          <cell r="C119">
            <v>0.66731247460382004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Stat"/>
      <sheetName val="Corr"/>
      <sheetName val="Coef"/>
      <sheetName val="MStat"/>
      <sheetName val="Err"/>
      <sheetName val="Elas"/>
      <sheetName val="BX"/>
      <sheetName val="YHat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">
          <cell r="B5">
            <v>0.81593264695051781</v>
          </cell>
        </row>
        <row r="17">
          <cell r="B17">
            <v>2.6486279459345168E-2</v>
          </cell>
        </row>
        <row r="18">
          <cell r="B18">
            <v>1.8597676922436774</v>
          </cell>
        </row>
      </sheetData>
      <sheetData sheetId="5">
        <row r="119">
          <cell r="F119">
            <v>25816.622103367466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Stat"/>
      <sheetName val="Corr"/>
      <sheetName val="Coef"/>
      <sheetName val="MStat"/>
      <sheetName val="Err"/>
      <sheetName val="LARGE Annual IND Sales"/>
      <sheetName val="Elas"/>
      <sheetName val="BX"/>
      <sheetName val="YHat"/>
    </sheetNames>
    <sheetDataSet>
      <sheetData sheetId="0"/>
      <sheetData sheetId="1"/>
      <sheetData sheetId="2"/>
      <sheetData sheetId="3"/>
      <sheetData sheetId="4">
        <row r="6">
          <cell r="B6">
            <v>0.81578574557096961</v>
          </cell>
        </row>
        <row r="17">
          <cell r="B17">
            <v>3.9296990669883743E-2</v>
          </cell>
        </row>
        <row r="18">
          <cell r="B18">
            <v>2.1353413974523798</v>
          </cell>
        </row>
      </sheetData>
      <sheetData sheetId="5">
        <row r="110">
          <cell r="L110">
            <v>238498.75891410423</v>
          </cell>
        </row>
        <row r="111">
          <cell r="L111">
            <v>232461.20219043345</v>
          </cell>
        </row>
        <row r="112">
          <cell r="L112">
            <v>209756.90936935166</v>
          </cell>
        </row>
        <row r="113">
          <cell r="L113">
            <v>234140.81806370235</v>
          </cell>
        </row>
        <row r="114">
          <cell r="L114">
            <v>237214.18959952518</v>
          </cell>
        </row>
        <row r="115">
          <cell r="L115">
            <v>247547.72084289079</v>
          </cell>
        </row>
        <row r="116">
          <cell r="L116">
            <v>236409.29278222</v>
          </cell>
        </row>
        <row r="117">
          <cell r="L117">
            <v>238679.53440044989</v>
          </cell>
        </row>
        <row r="118">
          <cell r="L118">
            <v>238219.29880679151</v>
          </cell>
        </row>
        <row r="119">
          <cell r="L119">
            <v>224260.83940528281</v>
          </cell>
        </row>
        <row r="120">
          <cell r="L120">
            <v>231458.62100890931</v>
          </cell>
        </row>
        <row r="121">
          <cell r="L121">
            <v>230130.70677506382</v>
          </cell>
        </row>
        <row r="122">
          <cell r="L122">
            <v>216586.75306919639</v>
          </cell>
        </row>
        <row r="123">
          <cell r="L123">
            <v>214256.0774191512</v>
          </cell>
        </row>
        <row r="124">
          <cell r="L124">
            <v>215717.01628726537</v>
          </cell>
        </row>
        <row r="125">
          <cell r="L125">
            <v>244284.66605382887</v>
          </cell>
        </row>
        <row r="126">
          <cell r="L126">
            <v>223786.25626664233</v>
          </cell>
        </row>
        <row r="127">
          <cell r="L127">
            <v>246874.77101109494</v>
          </cell>
        </row>
        <row r="128">
          <cell r="L128">
            <v>225159.03840987943</v>
          </cell>
        </row>
        <row r="129">
          <cell r="L129">
            <v>236025.42928786407</v>
          </cell>
        </row>
        <row r="130">
          <cell r="L130">
            <v>228811.83799089244</v>
          </cell>
        </row>
        <row r="131">
          <cell r="L131">
            <v>218393.83280940843</v>
          </cell>
        </row>
        <row r="132">
          <cell r="L132">
            <v>219136.09783390875</v>
          </cell>
        </row>
        <row r="133">
          <cell r="L133">
            <v>216628.18033424512</v>
          </cell>
        </row>
        <row r="134">
          <cell r="L134">
            <v>220858.88260882994</v>
          </cell>
        </row>
        <row r="135">
          <cell r="L135">
            <v>219840.57864456007</v>
          </cell>
        </row>
        <row r="136">
          <cell r="L136">
            <v>214729.28318086345</v>
          </cell>
        </row>
        <row r="137">
          <cell r="L137">
            <v>221590.42336135069</v>
          </cell>
        </row>
        <row r="138">
          <cell r="L138">
            <v>223747.99473706001</v>
          </cell>
        </row>
        <row r="139">
          <cell r="L139">
            <v>239138.85075966694</v>
          </cell>
        </row>
        <row r="140">
          <cell r="L140">
            <v>221644.75544551417</v>
          </cell>
        </row>
        <row r="141">
          <cell r="L141">
            <v>232340.19182999717</v>
          </cell>
        </row>
        <row r="142">
          <cell r="L142">
            <v>201740.87602291425</v>
          </cell>
        </row>
        <row r="143">
          <cell r="L143">
            <v>244394.61305972422</v>
          </cell>
        </row>
        <row r="144">
          <cell r="L144">
            <v>225282.74617522172</v>
          </cell>
        </row>
        <row r="145">
          <cell r="L145">
            <v>211648.21146929372</v>
          </cell>
        </row>
        <row r="146">
          <cell r="L146">
            <v>225175.99098866305</v>
          </cell>
        </row>
        <row r="147">
          <cell r="L147">
            <v>215582.02729620138</v>
          </cell>
        </row>
        <row r="148">
          <cell r="L148">
            <v>213464.62521313602</v>
          </cell>
        </row>
        <row r="149">
          <cell r="L149">
            <v>225412.05782737251</v>
          </cell>
        </row>
        <row r="150">
          <cell r="L150">
            <v>240008.33714505832</v>
          </cell>
        </row>
        <row r="151">
          <cell r="L151">
            <v>229775.15683044467</v>
          </cell>
        </row>
        <row r="152">
          <cell r="L152">
            <v>224526.5306890881</v>
          </cell>
        </row>
        <row r="153">
          <cell r="L153">
            <v>228832.09377929589</v>
          </cell>
        </row>
        <row r="154">
          <cell r="L154">
            <v>231771.92782731744</v>
          </cell>
        </row>
        <row r="155">
          <cell r="L155">
            <v>212128.77162046311</v>
          </cell>
        </row>
        <row r="156">
          <cell r="L156">
            <v>210110.64349385785</v>
          </cell>
        </row>
        <row r="157">
          <cell r="L157">
            <v>220993.79705221034</v>
          </cell>
        </row>
        <row r="158">
          <cell r="L158">
            <v>220049.64480455263</v>
          </cell>
        </row>
        <row r="159">
          <cell r="L159">
            <v>215745.24603266487</v>
          </cell>
        </row>
        <row r="160">
          <cell r="L160">
            <v>213818.01976260831</v>
          </cell>
        </row>
        <row r="161">
          <cell r="L161">
            <v>229505.33674408976</v>
          </cell>
        </row>
        <row r="162">
          <cell r="L162">
            <v>228328.32538270392</v>
          </cell>
        </row>
        <row r="163">
          <cell r="L163">
            <v>237661.63414000598</v>
          </cell>
        </row>
        <row r="164">
          <cell r="L164">
            <v>216795.31335556298</v>
          </cell>
        </row>
        <row r="165">
          <cell r="L165">
            <v>225141.67173983512</v>
          </cell>
        </row>
        <row r="166">
          <cell r="L166">
            <v>213863.10436236282</v>
          </cell>
        </row>
        <row r="167">
          <cell r="L167">
            <v>217982.39749373915</v>
          </cell>
        </row>
        <row r="168">
          <cell r="L168">
            <v>211371.96598111681</v>
          </cell>
        </row>
        <row r="169">
          <cell r="L169">
            <v>209674.85658581817</v>
          </cell>
        </row>
        <row r="170">
          <cell r="L170">
            <v>214554.45916122734</v>
          </cell>
        </row>
        <row r="171">
          <cell r="L171">
            <v>210357.55190724423</v>
          </cell>
        </row>
        <row r="172">
          <cell r="L172">
            <v>208478.45325920708</v>
          </cell>
        </row>
        <row r="173">
          <cell r="L173">
            <v>223774.01901048093</v>
          </cell>
        </row>
        <row r="174">
          <cell r="L174">
            <v>222626.40054332517</v>
          </cell>
        </row>
        <row r="175">
          <cell r="L175">
            <v>231726.63342207539</v>
          </cell>
        </row>
        <row r="176">
          <cell r="L176">
            <v>217354.92674530341</v>
          </cell>
        </row>
        <row r="177">
          <cell r="L177">
            <v>225722.82957089727</v>
          </cell>
        </row>
        <row r="178">
          <cell r="L178">
            <v>214415.14884579842</v>
          </cell>
        </row>
        <row r="179">
          <cell r="L179">
            <v>218545.07510183463</v>
          </cell>
        </row>
        <row r="180">
          <cell r="L180">
            <v>211917.58009310084</v>
          </cell>
        </row>
        <row r="181">
          <cell r="L181">
            <v>210216.08995208051</v>
          </cell>
        </row>
        <row r="182">
          <cell r="L182">
            <v>214323.03797177365</v>
          </cell>
        </row>
        <row r="183">
          <cell r="L183">
            <v>210130.6575557437</v>
          </cell>
        </row>
        <row r="184">
          <cell r="L184">
            <v>208253.58572759145</v>
          </cell>
        </row>
        <row r="185">
          <cell r="L185">
            <v>223532.65348561286</v>
          </cell>
        </row>
        <row r="186">
          <cell r="L186">
            <v>222386.27285444405</v>
          </cell>
        </row>
        <row r="187">
          <cell r="L187">
            <v>231476.69010537959</v>
          </cell>
        </row>
        <row r="188">
          <cell r="L188">
            <v>217120.48493562179</v>
          </cell>
        </row>
        <row r="189">
          <cell r="L189">
            <v>225479.36203398212</v>
          </cell>
        </row>
        <row r="190">
          <cell r="L190">
            <v>214183.87791823642</v>
          </cell>
        </row>
        <row r="191">
          <cell r="L191">
            <v>218309.34958288231</v>
          </cell>
        </row>
        <row r="192">
          <cell r="L192">
            <v>211689.00307520517</v>
          </cell>
        </row>
        <row r="193">
          <cell r="L193">
            <v>209989.34818325783</v>
          </cell>
        </row>
        <row r="194">
          <cell r="L194">
            <v>212589.53408701697</v>
          </cell>
        </row>
        <row r="195">
          <cell r="L195">
            <v>208431.0628008983</v>
          </cell>
        </row>
        <row r="196">
          <cell r="L196">
            <v>206569.17324776822</v>
          </cell>
        </row>
        <row r="197">
          <cell r="L197">
            <v>221724.65968870564</v>
          </cell>
        </row>
        <row r="198">
          <cell r="L198">
            <v>220587.55130048539</v>
          </cell>
        </row>
        <row r="199">
          <cell r="L199">
            <v>229604.4427477197</v>
          </cell>
        </row>
        <row r="200">
          <cell r="L200">
            <v>215364.3545277199</v>
          </cell>
        </row>
        <row r="201">
          <cell r="L201">
            <v>223655.62272103978</v>
          </cell>
        </row>
        <row r="202">
          <cell r="L202">
            <v>212451.49959840128</v>
          </cell>
        </row>
        <row r="203">
          <cell r="L203">
            <v>216543.60330958402</v>
          </cell>
        </row>
        <row r="204">
          <cell r="L204">
            <v>209976.80399169153</v>
          </cell>
        </row>
        <row r="205">
          <cell r="L205">
            <v>208290.89637761883</v>
          </cell>
        </row>
        <row r="206">
          <cell r="L206">
            <v>209247.81712622533</v>
          </cell>
        </row>
        <row r="207">
          <cell r="L207">
            <v>205154.71328205278</v>
          </cell>
        </row>
        <row r="208">
          <cell r="L208">
            <v>203322.09096413979</v>
          </cell>
        </row>
        <row r="209">
          <cell r="L209">
            <v>218239.3467400248</v>
          </cell>
        </row>
        <row r="210">
          <cell r="L210">
            <v>217120.11267663192</v>
          </cell>
        </row>
        <row r="211">
          <cell r="L211">
            <v>225995.26667092793</v>
          </cell>
        </row>
        <row r="212">
          <cell r="L212">
            <v>211979.01987629419</v>
          </cell>
        </row>
        <row r="213">
          <cell r="L213">
            <v>220139.95676394991</v>
          </cell>
        </row>
        <row r="214">
          <cell r="L214">
            <v>209111.95241606911</v>
          </cell>
        </row>
        <row r="215">
          <cell r="L215">
            <v>213139.73192410753</v>
          </cell>
        </row>
        <row r="216">
          <cell r="L216">
            <v>206676.15680656407</v>
          </cell>
        </row>
        <row r="217">
          <cell r="L217">
            <v>205016.75014933516</v>
          </cell>
        </row>
        <row r="218">
          <cell r="L218">
            <v>205520.8530850134</v>
          </cell>
        </row>
        <row r="219">
          <cell r="L219">
            <v>201500.65251435491</v>
          </cell>
        </row>
        <row r="220">
          <cell r="L220">
            <v>199700.67148070378</v>
          </cell>
        </row>
        <row r="221">
          <cell r="L221">
            <v>214352.23236603351</v>
          </cell>
        </row>
        <row r="222">
          <cell r="L222">
            <v>213252.93325424611</v>
          </cell>
        </row>
        <row r="223">
          <cell r="L223">
            <v>221970.00971038072</v>
          </cell>
        </row>
        <row r="224">
          <cell r="L224">
            <v>208203.40971500048</v>
          </cell>
        </row>
        <row r="225">
          <cell r="L225">
            <v>216218.99016003899</v>
          </cell>
        </row>
        <row r="226">
          <cell r="L226">
            <v>205387.40829443475</v>
          </cell>
        </row>
        <row r="227">
          <cell r="L227">
            <v>209343.44803668465</v>
          </cell>
        </row>
        <row r="228">
          <cell r="L228">
            <v>202994.99723619074</v>
          </cell>
        </row>
        <row r="229">
          <cell r="L229">
            <v>201365.14667673226</v>
          </cell>
        </row>
        <row r="230">
          <cell r="L230">
            <v>201372.74007206294</v>
          </cell>
        </row>
        <row r="231">
          <cell r="L231">
            <v>197433.68088463394</v>
          </cell>
        </row>
        <row r="232">
          <cell r="L232">
            <v>195670.02961818973</v>
          </cell>
        </row>
        <row r="233">
          <cell r="L233">
            <v>210025.87194525066</v>
          </cell>
        </row>
        <row r="234">
          <cell r="L234">
            <v>208948.7604454855</v>
          </cell>
        </row>
        <row r="235">
          <cell r="L235">
            <v>217489.8965153294</v>
          </cell>
        </row>
        <row r="236">
          <cell r="L236">
            <v>204001.15354383618</v>
          </cell>
        </row>
        <row r="237">
          <cell r="L237">
            <v>211854.95218887084</v>
          </cell>
        </row>
        <row r="238">
          <cell r="L238">
            <v>201241.98865329547</v>
          </cell>
        </row>
        <row r="239">
          <cell r="L239">
            <v>205118.1819970498</v>
          </cell>
        </row>
        <row r="240">
          <cell r="L240">
            <v>198897.86462429477</v>
          </cell>
        </row>
        <row r="241">
          <cell r="L241">
            <v>197300.91001779371</v>
          </cell>
        </row>
        <row r="242">
          <cell r="L242">
            <v>196435.77910896501</v>
          </cell>
        </row>
        <row r="243">
          <cell r="L243">
            <v>192593.29198701374</v>
          </cell>
        </row>
        <row r="244">
          <cell r="L244">
            <v>190872.87933097844</v>
          </cell>
        </row>
        <row r="245">
          <cell r="L245">
            <v>204876.76620897648</v>
          </cell>
        </row>
        <row r="246">
          <cell r="L246">
            <v>203826.06174635718</v>
          </cell>
        </row>
        <row r="247">
          <cell r="L247">
            <v>212157.79879157522</v>
          </cell>
        </row>
        <row r="248">
          <cell r="L248">
            <v>198999.75300117856</v>
          </cell>
        </row>
        <row r="249">
          <cell r="L249">
            <v>206661.00375066049</v>
          </cell>
        </row>
        <row r="250">
          <cell r="L250">
            <v>196308.23326136914</v>
          </cell>
        </row>
        <row r="251">
          <cell r="L251">
            <v>200089.39579203186</v>
          </cell>
        </row>
        <row r="252">
          <cell r="L252">
            <v>194021.57902107816</v>
          </cell>
        </row>
        <row r="253">
          <cell r="L253">
            <v>192463.77620120579</v>
          </cell>
        </row>
        <row r="254">
          <cell r="L254">
            <v>191890.70977601453</v>
          </cell>
        </row>
        <row r="255">
          <cell r="L255">
            <v>188137.12891370422</v>
          </cell>
        </row>
        <row r="256">
          <cell r="L256">
            <v>186456.52262511599</v>
          </cell>
        </row>
        <row r="257">
          <cell r="L257">
            <v>200136.39196883386</v>
          </cell>
        </row>
        <row r="258">
          <cell r="L258">
            <v>199109.99837591813</v>
          </cell>
        </row>
        <row r="259">
          <cell r="L259">
            <v>207248.95830738329</v>
          </cell>
        </row>
        <row r="260">
          <cell r="L260">
            <v>194395.3592459622</v>
          </cell>
        </row>
        <row r="261">
          <cell r="L261">
            <v>201879.34638292165</v>
          </cell>
        </row>
        <row r="262">
          <cell r="L262">
            <v>191766.11504416284</v>
          </cell>
        </row>
        <row r="263">
          <cell r="L263">
            <v>195459.79022430841</v>
          </cell>
        </row>
        <row r="264">
          <cell r="L264">
            <v>189532.36869117097</v>
          </cell>
        </row>
        <row r="265">
          <cell r="L265">
            <v>188010.60982345181</v>
          </cell>
        </row>
        <row r="266">
          <cell r="L266">
            <v>186916.5861780424</v>
          </cell>
        </row>
        <row r="267">
          <cell r="L267">
            <v>183260.30432080591</v>
          </cell>
        </row>
        <row r="268">
          <cell r="L268">
            <v>181623.26211829943</v>
          </cell>
        </row>
        <row r="269">
          <cell r="L269">
            <v>194948.52669246285</v>
          </cell>
        </row>
        <row r="270">
          <cell r="L270">
            <v>193948.73891385307</v>
          </cell>
        </row>
        <row r="271">
          <cell r="L271">
            <v>201876.72358390345</v>
          </cell>
        </row>
        <row r="272">
          <cell r="L272">
            <v>189356.31100391713</v>
          </cell>
        </row>
        <row r="273">
          <cell r="L273">
            <v>196646.30085425277</v>
          </cell>
        </row>
        <row r="274">
          <cell r="L274">
            <v>186795.2211470794</v>
          </cell>
        </row>
        <row r="275">
          <cell r="L275">
            <v>190393.15017620884</v>
          </cell>
        </row>
        <row r="276">
          <cell r="L276">
            <v>184619.37718268813</v>
          </cell>
        </row>
        <row r="277">
          <cell r="L277">
            <v>183137.06481398491</v>
          </cell>
        </row>
        <row r="278">
          <cell r="L278">
            <v>181531.02813371725</v>
          </cell>
        </row>
        <row r="279">
          <cell r="L279">
            <v>177980.0933651003</v>
          </cell>
        </row>
        <row r="280">
          <cell r="L280">
            <v>176390.21865041758</v>
          </cell>
        </row>
        <row r="281">
          <cell r="L281">
            <v>189331.54733484783</v>
          </cell>
        </row>
        <row r="282">
          <cell r="L282">
            <v>188360.56606947377</v>
          </cell>
        </row>
        <row r="283">
          <cell r="L283">
            <v>196060.12466729531</v>
          </cell>
        </row>
        <row r="284">
          <cell r="L284">
            <v>183900.45807602606</v>
          </cell>
        </row>
        <row r="285">
          <cell r="L285">
            <v>190980.40416147004</v>
          </cell>
        </row>
        <row r="286">
          <cell r="L286">
            <v>181413.15994823043</v>
          </cell>
        </row>
        <row r="287">
          <cell r="L287">
            <v>184907.42318706302</v>
          </cell>
        </row>
        <row r="288">
          <cell r="L288">
            <v>179300.00776633545</v>
          </cell>
        </row>
        <row r="289">
          <cell r="L289">
            <v>177860.4047123309</v>
          </cell>
        </row>
        <row r="290">
          <cell r="L290">
            <v>176387.43360626209</v>
          </cell>
        </row>
        <row r="291">
          <cell r="L291">
            <v>172937.11286947748</v>
          </cell>
        </row>
        <row r="292">
          <cell r="L292">
            <v>171392.28649152187</v>
          </cell>
        </row>
        <row r="293">
          <cell r="L293">
            <v>183966.92884092953</v>
          </cell>
        </row>
        <row r="294">
          <cell r="L294">
            <v>183023.4598635328</v>
          </cell>
        </row>
        <row r="295">
          <cell r="L295">
            <v>190504.85516511387</v>
          </cell>
        </row>
        <row r="296">
          <cell r="L296">
            <v>178689.72688874061</v>
          </cell>
        </row>
        <row r="297">
          <cell r="L297">
            <v>185569.0661010007</v>
          </cell>
        </row>
        <row r="298">
          <cell r="L298">
            <v>176272.90515922144</v>
          </cell>
        </row>
        <row r="299">
          <cell r="L299">
            <v>179668.16012680955</v>
          </cell>
        </row>
        <row r="300">
          <cell r="L300">
            <v>174219.62812985669</v>
          </cell>
        </row>
        <row r="301">
          <cell r="L301">
            <v>172820.81553722071</v>
          </cell>
        </row>
        <row r="302">
          <cell r="L302">
            <v>171727.61494459384</v>
          </cell>
        </row>
        <row r="303">
          <cell r="L303">
            <v>168368.44508306889</v>
          </cell>
        </row>
        <row r="304">
          <cell r="L304">
            <v>166864.43006359757</v>
          </cell>
        </row>
        <row r="305">
          <cell r="L305">
            <v>179106.87441065567</v>
          </cell>
        </row>
        <row r="306">
          <cell r="L306">
            <v>178188.33007929346</v>
          </cell>
        </row>
        <row r="307">
          <cell r="L307">
            <v>185472.08122488865</v>
          </cell>
        </row>
        <row r="308">
          <cell r="L308">
            <v>173969.08604159698</v>
          </cell>
        </row>
        <row r="309">
          <cell r="L309">
            <v>180666.68626834187</v>
          </cell>
        </row>
        <row r="310">
          <cell r="L310">
            <v>171616.11212009276</v>
          </cell>
        </row>
        <row r="311">
          <cell r="L311">
            <v>174921.67094473226</v>
          </cell>
        </row>
        <row r="312">
          <cell r="L312">
            <v>169617.07874303017</v>
          </cell>
        </row>
        <row r="313">
          <cell r="L313">
            <v>168255.22010391613</v>
          </cell>
        </row>
        <row r="314">
          <cell r="L314">
            <v>167304.76837693169</v>
          </cell>
        </row>
        <row r="315">
          <cell r="L315">
            <v>164032.11397127583</v>
          </cell>
        </row>
        <row r="316">
          <cell r="L316">
            <v>162566.83487478769</v>
          </cell>
        </row>
        <row r="317">
          <cell r="L317">
            <v>174493.97493617426</v>
          </cell>
        </row>
        <row r="318">
          <cell r="L318">
            <v>173599.08772393366</v>
          </cell>
        </row>
        <row r="319">
          <cell r="L319">
            <v>180695.24578052916</v>
          </cell>
        </row>
        <row r="320">
          <cell r="L320">
            <v>169488.51036175276</v>
          </cell>
        </row>
        <row r="321">
          <cell r="L321">
            <v>176013.61382270965</v>
          </cell>
        </row>
        <row r="322">
          <cell r="L322">
            <v>167196.13730887341</v>
          </cell>
        </row>
        <row r="323">
          <cell r="L323">
            <v>170416.56143047474</v>
          </cell>
        </row>
        <row r="324">
          <cell r="L324">
            <v>165248.58905791148</v>
          </cell>
        </row>
        <row r="325">
          <cell r="L325">
            <v>163921.80510267743</v>
          </cell>
        </row>
        <row r="326">
          <cell r="L326">
            <v>163256.01636589289</v>
          </cell>
        </row>
        <row r="327">
          <cell r="L327">
            <v>160062.55973944484</v>
          </cell>
        </row>
        <row r="328">
          <cell r="L328">
            <v>158632.74019229406</v>
          </cell>
        </row>
        <row r="329">
          <cell r="L329">
            <v>170271.24513121546</v>
          </cell>
        </row>
        <row r="330">
          <cell r="L330">
            <v>169398.01406443538</v>
          </cell>
        </row>
        <row r="331">
          <cell r="L331">
            <v>176322.44608786993</v>
          </cell>
        </row>
        <row r="332">
          <cell r="L332">
            <v>165386.91209989632</v>
          </cell>
        </row>
        <row r="333">
          <cell r="L333">
            <v>171754.10896909205</v>
          </cell>
        </row>
        <row r="334">
          <cell r="L334">
            <v>163150.01415449858</v>
          </cell>
        </row>
        <row r="335">
          <cell r="L335">
            <v>166292.50446246611</v>
          </cell>
        </row>
        <row r="336">
          <cell r="L336">
            <v>161249.59629900695</v>
          </cell>
        </row>
        <row r="337">
          <cell r="L337">
            <v>159954.92033004898</v>
          </cell>
        </row>
        <row r="338">
          <cell r="L338">
            <v>159422.25093571152</v>
          </cell>
        </row>
        <row r="339">
          <cell r="L339">
            <v>156303.78672846974</v>
          </cell>
        </row>
        <row r="340">
          <cell r="L340">
            <v>154907.54384742471</v>
          </cell>
        </row>
        <row r="341">
          <cell r="L341">
            <v>166272.74003554435</v>
          </cell>
        </row>
        <row r="342">
          <cell r="L342">
            <v>165420.01518440584</v>
          </cell>
        </row>
        <row r="343">
          <cell r="L343">
            <v>172181.83973580954</v>
          </cell>
        </row>
        <row r="344">
          <cell r="L344">
            <v>161503.1065267408</v>
          </cell>
        </row>
        <row r="345">
          <cell r="L345">
            <v>167720.78156030888</v>
          </cell>
        </row>
        <row r="346">
          <cell r="L346">
            <v>159318.73799008891</v>
          </cell>
        </row>
        <row r="347">
          <cell r="L347">
            <v>162387.43272852374</v>
          </cell>
        </row>
        <row r="348">
          <cell r="L348">
            <v>157462.94793110652</v>
          </cell>
        </row>
        <row r="349">
          <cell r="L349">
            <v>156198.67503141097</v>
          </cell>
        </row>
        <row r="350">
          <cell r="L350">
            <v>155926.48957371427</v>
          </cell>
        </row>
        <row r="351">
          <cell r="L351">
            <v>152876.40607631986</v>
          </cell>
        </row>
        <row r="352">
          <cell r="L352">
            <v>151510.77957339562</v>
          </cell>
        </row>
        <row r="353">
          <cell r="L353">
            <v>162626.76328663956</v>
          </cell>
        </row>
        <row r="354">
          <cell r="L354">
            <v>161792.7367198969</v>
          </cell>
        </row>
        <row r="355">
          <cell r="L355">
            <v>168406.29009293835</v>
          </cell>
        </row>
        <row r="356">
          <cell r="L356">
            <v>157961.71681278938</v>
          </cell>
        </row>
        <row r="357">
          <cell r="L357">
            <v>164043.05260879043</v>
          </cell>
        </row>
        <row r="358">
          <cell r="L358">
            <v>155825.24642765636</v>
          </cell>
        </row>
        <row r="359">
          <cell r="L359">
            <v>158826.6517856225</v>
          </cell>
        </row>
        <row r="360">
          <cell r="L360">
            <v>154010.14955388554</v>
          </cell>
        </row>
        <row r="361">
          <cell r="L361">
            <v>152773.59923574826</v>
          </cell>
        </row>
        <row r="362">
          <cell r="L362">
            <v>152628.47940158902</v>
          </cell>
        </row>
        <row r="363">
          <cell r="L363">
            <v>149642.90839612426</v>
          </cell>
        </row>
        <row r="364">
          <cell r="L364">
            <v>148306.16633810915</v>
          </cell>
        </row>
        <row r="365">
          <cell r="L365">
            <v>159187.03523885595</v>
          </cell>
        </row>
        <row r="366">
          <cell r="L366">
            <v>158370.64921611876</v>
          </cell>
        </row>
        <row r="367">
          <cell r="L367">
            <v>164844.31894041126</v>
          </cell>
        </row>
        <row r="368">
          <cell r="L368">
            <v>154620.65943197368</v>
          </cell>
        </row>
        <row r="369">
          <cell r="L369">
            <v>160573.36854388687</v>
          </cell>
        </row>
        <row r="370">
          <cell r="L370">
            <v>152529.37765515136</v>
          </cell>
        </row>
        <row r="371">
          <cell r="L371">
            <v>155467.30011532182</v>
          </cell>
        </row>
        <row r="372">
          <cell r="L372">
            <v>150752.67200002112</v>
          </cell>
        </row>
        <row r="373">
          <cell r="L373">
            <v>149542.27602896569</v>
          </cell>
        </row>
        <row r="374">
          <cell r="L374">
            <v>149463.47406044873</v>
          </cell>
        </row>
        <row r="375">
          <cell r="L375">
            <v>146539.81383477876</v>
          </cell>
        </row>
        <row r="376">
          <cell r="L376">
            <v>145230.79134633506</v>
          </cell>
        </row>
        <row r="377">
          <cell r="L377">
            <v>155886.02733556932</v>
          </cell>
        </row>
        <row r="378">
          <cell r="L378">
            <v>155086.57043466135</v>
          </cell>
        </row>
        <row r="379">
          <cell r="L379">
            <v>161425.99785152538</v>
          </cell>
        </row>
        <row r="380">
          <cell r="L380">
            <v>151414.34292491336</v>
          </cell>
        </row>
        <row r="381">
          <cell r="L381">
            <v>157243.61271405188</v>
          </cell>
        </row>
        <row r="382">
          <cell r="L382">
            <v>149366.42735352938</v>
          </cell>
        </row>
        <row r="383">
          <cell r="L383">
            <v>152243.42710573113</v>
          </cell>
        </row>
        <row r="384">
          <cell r="L384">
            <v>147626.56464481496</v>
          </cell>
        </row>
        <row r="385">
          <cell r="L385">
            <v>146441.26824710463</v>
          </cell>
        </row>
        <row r="386">
          <cell r="L386">
            <v>145296.1236724015</v>
          </cell>
        </row>
        <row r="387">
          <cell r="L387">
            <v>142453.98113292581</v>
          </cell>
        </row>
        <row r="388">
          <cell r="L388">
            <v>141181.45689537228</v>
          </cell>
        </row>
        <row r="389">
          <cell r="L389">
            <v>151539.60289580762</v>
          </cell>
        </row>
        <row r="390">
          <cell r="L390">
            <v>150762.4365046524</v>
          </cell>
        </row>
        <row r="391">
          <cell r="L391">
            <v>156925.10759043467</v>
          </cell>
        </row>
        <row r="392">
          <cell r="L392">
            <v>147192.59828321679</v>
          </cell>
        </row>
        <row r="393">
          <cell r="L393">
            <v>152859.33598971437</v>
          </cell>
        </row>
        <row r="394">
          <cell r="L394">
            <v>145201.78282813041</v>
          </cell>
        </row>
        <row r="395">
          <cell r="L395">
            <v>147998.56588451992</v>
          </cell>
        </row>
        <row r="396">
          <cell r="L396">
            <v>143510.43108558946</v>
          </cell>
        </row>
        <row r="397">
          <cell r="L397">
            <v>142358.18319979144</v>
          </cell>
        </row>
        <row r="398">
          <cell r="L398">
            <v>140854.68968520508</v>
          </cell>
        </row>
        <row r="399">
          <cell r="L399">
            <v>138099.42619075981</v>
          </cell>
        </row>
        <row r="400">
          <cell r="L400">
            <v>136865.80066746895</v>
          </cell>
        </row>
        <row r="401">
          <cell r="L401">
            <v>146907.3172869691</v>
          </cell>
        </row>
        <row r="402">
          <cell r="L402">
            <v>146153.90743615464</v>
          </cell>
        </row>
        <row r="403">
          <cell r="L403">
            <v>152128.19705572503</v>
          </cell>
        </row>
        <row r="404">
          <cell r="L404">
            <v>142693.19257193417</v>
          </cell>
        </row>
        <row r="405">
          <cell r="L405">
            <v>148186.70857911848</v>
          </cell>
        </row>
        <row r="406">
          <cell r="L406">
            <v>140763.23266619744</v>
          </cell>
        </row>
        <row r="407">
          <cell r="L407">
            <v>143474.52323312816</v>
          </cell>
        </row>
        <row r="408">
          <cell r="L408">
            <v>139123.58242073539</v>
          </cell>
        </row>
        <row r="409">
          <cell r="L409">
            <v>138006.55662340272</v>
          </cell>
        </row>
        <row r="410">
          <cell r="L410">
            <v>136382.73636607261</v>
          </cell>
        </row>
        <row r="411">
          <cell r="L411">
            <v>133714.94890637352</v>
          </cell>
        </row>
        <row r="412">
          <cell r="L412">
            <v>132520.48939002055</v>
          </cell>
        </row>
        <row r="413">
          <cell r="L413">
            <v>142243.20090849028</v>
          </cell>
        </row>
        <row r="414">
          <cell r="L414">
            <v>141513.71084118146</v>
          </cell>
        </row>
        <row r="415">
          <cell r="L415">
            <v>147298.32453051902</v>
          </cell>
        </row>
        <row r="416">
          <cell r="L416">
            <v>138162.86917577466</v>
          </cell>
        </row>
        <row r="417">
          <cell r="L417">
            <v>143481.9731900254</v>
          </cell>
        </row>
        <row r="418">
          <cell r="L418">
            <v>136294.18298854554</v>
          </cell>
        </row>
        <row r="419">
          <cell r="L419">
            <v>138919.39360402405</v>
          </cell>
        </row>
        <row r="420">
          <cell r="L420">
            <v>134706.58950721251</v>
          </cell>
        </row>
        <row r="421">
          <cell r="L421">
            <v>133625.02782707111</v>
          </cell>
        </row>
        <row r="422">
          <cell r="L422">
            <v>132166.2233612937</v>
          </cell>
        </row>
        <row r="423">
          <cell r="L423">
            <v>129580.91525944837</v>
          </cell>
        </row>
        <row r="424">
          <cell r="L424">
            <v>128423.38456721623</v>
          </cell>
        </row>
        <row r="425">
          <cell r="L425">
            <v>137845.5012988993</v>
          </cell>
        </row>
        <row r="426">
          <cell r="L426">
            <v>137138.56470454182</v>
          </cell>
        </row>
        <row r="427">
          <cell r="L427">
            <v>142744.33685206398</v>
          </cell>
        </row>
        <row r="428">
          <cell r="L428">
            <v>133891.32022332129</v>
          </cell>
        </row>
        <row r="429">
          <cell r="L429">
            <v>139045.97474896768</v>
          </cell>
        </row>
        <row r="430">
          <cell r="L430">
            <v>132080.40776772602</v>
          </cell>
        </row>
        <row r="431">
          <cell r="L431">
            <v>134624.45536363631</v>
          </cell>
        </row>
        <row r="432">
          <cell r="L432">
            <v>130541.89754090679</v>
          </cell>
        </row>
        <row r="433">
          <cell r="L433">
            <v>129493.77424901967</v>
          </cell>
        </row>
        <row r="434">
          <cell r="L434">
            <v>127735.71683422544</v>
          </cell>
        </row>
        <row r="435">
          <cell r="L435">
            <v>125237.07402498212</v>
          </cell>
        </row>
        <row r="436">
          <cell r="L436">
            <v>124118.34634275352</v>
          </cell>
        </row>
        <row r="437">
          <cell r="L437">
            <v>133224.61271103169</v>
          </cell>
        </row>
        <row r="438">
          <cell r="L438">
            <v>132541.37420772854</v>
          </cell>
        </row>
        <row r="439">
          <cell r="L439">
            <v>137959.22837244687</v>
          </cell>
        </row>
        <row r="440">
          <cell r="L440">
            <v>129402.98460261129</v>
          </cell>
        </row>
        <row r="441">
          <cell r="L441">
            <v>134384.84361409498</v>
          </cell>
        </row>
        <row r="442">
          <cell r="L442">
            <v>127652.77797071601</v>
          </cell>
        </row>
        <row r="443">
          <cell r="L443">
            <v>130111.54341819082</v>
          </cell>
        </row>
        <row r="444">
          <cell r="L444">
            <v>126165.84203745323</v>
          </cell>
        </row>
        <row r="445">
          <cell r="L445">
            <v>125152.85417554039</v>
          </cell>
        </row>
        <row r="446">
          <cell r="L446">
            <v>123184.69857974058</v>
          </cell>
        </row>
        <row r="447">
          <cell r="L447">
            <v>120775.07839719972</v>
          </cell>
        </row>
        <row r="448">
          <cell r="L448">
            <v>119696.20918392407</v>
          </cell>
        </row>
        <row r="449">
          <cell r="L449">
            <v>128478.03391990591</v>
          </cell>
        </row>
        <row r="450">
          <cell r="L450">
            <v>127819.13810616337</v>
          </cell>
        </row>
        <row r="451">
          <cell r="L451">
            <v>133043.96283624231</v>
          </cell>
        </row>
        <row r="452">
          <cell r="L452">
            <v>124792.56427768683</v>
          </cell>
        </row>
        <row r="453">
          <cell r="L453">
            <v>129596.92766097472</v>
          </cell>
        </row>
        <row r="454">
          <cell r="L454">
            <v>123104.71469461304</v>
          </cell>
        </row>
        <row r="455">
          <cell r="L455">
            <v>125475.87828168197</v>
          </cell>
        </row>
        <row r="456">
          <cell r="L456">
            <v>121670.75589838946</v>
          </cell>
        </row>
        <row r="457">
          <cell r="L457">
            <v>120693.85916560944</v>
          </cell>
        </row>
        <row r="458">
          <cell r="L458">
            <v>119067.89842875522</v>
          </cell>
        </row>
        <row r="459">
          <cell r="L459">
            <v>116738.8071174595</v>
          </cell>
        </row>
        <row r="460">
          <cell r="L460">
            <v>115695.993428866</v>
          </cell>
        </row>
        <row r="461">
          <cell r="L461">
            <v>124184.33189734998</v>
          </cell>
        </row>
        <row r="462">
          <cell r="L462">
            <v>123547.45620799607</v>
          </cell>
        </row>
        <row r="463">
          <cell r="L463">
            <v>128597.66867303189</v>
          </cell>
        </row>
        <row r="464">
          <cell r="L464">
            <v>120622.02967896253</v>
          </cell>
        </row>
        <row r="465">
          <cell r="L465">
            <v>125265.83250456958</v>
          </cell>
        </row>
        <row r="466">
          <cell r="L466">
            <v>118990.58758398223</v>
          </cell>
        </row>
        <row r="467">
          <cell r="L467">
            <v>121282.50750908826</v>
          </cell>
        </row>
        <row r="468">
          <cell r="L468">
            <v>117604.5513126896</v>
          </cell>
        </row>
        <row r="469">
          <cell r="L469">
            <v>116660.3022111769</v>
          </cell>
        </row>
        <row r="470">
          <cell r="L470">
            <v>115106.5147930425</v>
          </cell>
        </row>
        <row r="471">
          <cell r="L471">
            <v>112854.91224511963</v>
          </cell>
        </row>
        <row r="472">
          <cell r="L472">
            <v>111846.79292113327</v>
          </cell>
        </row>
        <row r="473">
          <cell r="L473">
            <v>120052.72474981616</v>
          </cell>
        </row>
        <row r="474">
          <cell r="L474">
            <v>119437.03788605741</v>
          </cell>
        </row>
        <row r="475">
          <cell r="L475">
            <v>124319.23000908781</v>
          </cell>
        </row>
        <row r="476">
          <cell r="L476">
            <v>116608.94016632109</v>
          </cell>
        </row>
        <row r="477">
          <cell r="L477">
            <v>121098.24388038261</v>
          </cell>
        </row>
        <row r="478">
          <cell r="L478">
            <v>115031.7760766046</v>
          </cell>
        </row>
        <row r="479">
          <cell r="L479">
            <v>117247.44392868769</v>
          </cell>
        </row>
        <row r="480">
          <cell r="L480">
            <v>113691.85316983808</v>
          </cell>
        </row>
        <row r="481">
          <cell r="L481">
            <v>112779.01919354494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ation"/>
      <sheetName val="GS-1 Use MStat"/>
      <sheetName val="Med Sales MStat"/>
      <sheetName val="Large Sales MStat"/>
      <sheetName val="Sales Var"/>
      <sheetName val="Total Monthly SALES"/>
      <sheetName val="Total Annual IND Sales"/>
      <sheetName val="Annual Total Sales chart"/>
    </sheetNames>
    <sheetDataSet>
      <sheetData sheetId="0"/>
      <sheetData sheetId="1"/>
      <sheetData sheetId="2"/>
      <sheetData sheetId="3"/>
      <sheetData sheetId="4"/>
      <sheetData sheetId="5">
        <row r="3">
          <cell r="F3">
            <v>0.624</v>
          </cell>
        </row>
        <row r="51">
          <cell r="H51">
            <v>4606.800421498353</v>
          </cell>
          <cell r="M51">
            <v>21900.935799651295</v>
          </cell>
          <cell r="R51">
            <v>219532.83960059294</v>
          </cell>
        </row>
        <row r="52">
          <cell r="H52">
            <v>4570.6663754544034</v>
          </cell>
          <cell r="M52">
            <v>21918.428522227627</v>
          </cell>
          <cell r="R52">
            <v>216521.17592007521</v>
          </cell>
        </row>
        <row r="53">
          <cell r="H53">
            <v>4679.0516640333499</v>
          </cell>
          <cell r="M53">
            <v>22070.96140634816</v>
          </cell>
          <cell r="R53">
            <v>208120.07407521535</v>
          </cell>
        </row>
        <row r="54">
          <cell r="H54">
            <v>4882.6146896022201</v>
          </cell>
          <cell r="M54">
            <v>22220.455283405259</v>
          </cell>
          <cell r="R54">
            <v>227465.7446916684</v>
          </cell>
        </row>
        <row r="55">
          <cell r="H55">
            <v>5386.3483752870734</v>
          </cell>
          <cell r="M55">
            <v>22671.612840118527</v>
          </cell>
          <cell r="R55">
            <v>222440.09805822486</v>
          </cell>
        </row>
        <row r="56">
          <cell r="H56">
            <v>5754.6773863963153</v>
          </cell>
          <cell r="M56">
            <v>22922.439965348443</v>
          </cell>
          <cell r="R56">
            <v>238366.62870645549</v>
          </cell>
        </row>
        <row r="57">
          <cell r="H57">
            <v>6037.4583373266396</v>
          </cell>
          <cell r="M57">
            <v>23157.309374014625</v>
          </cell>
          <cell r="R57">
            <v>221938.69047214079</v>
          </cell>
          <cell r="W57">
            <v>251133.45818348206</v>
          </cell>
        </row>
        <row r="58">
          <cell r="H58">
            <v>6105.9199771243666</v>
          </cell>
          <cell r="M58">
            <v>23219.945515528605</v>
          </cell>
          <cell r="R58">
            <v>229755.95178827771</v>
          </cell>
          <cell r="W58">
            <v>259081.8172809307</v>
          </cell>
        </row>
        <row r="59">
          <cell r="H59">
            <v>5890.0826115689706</v>
          </cell>
          <cell r="M59">
            <v>23031.975462339862</v>
          </cell>
          <cell r="R59">
            <v>217119.97027084322</v>
          </cell>
          <cell r="W59">
            <v>246042.02834475203</v>
          </cell>
        </row>
        <row r="60">
          <cell r="H60">
            <v>5518.2240359283342</v>
          </cell>
          <cell r="M60">
            <v>22534.516490743066</v>
          </cell>
          <cell r="R60">
            <v>223407.19815830275</v>
          </cell>
          <cell r="W60">
            <v>251459.93868497416</v>
          </cell>
        </row>
        <row r="61">
          <cell r="H61">
            <v>4985.1069950725068</v>
          </cell>
          <cell r="M61">
            <v>21883.972376873116</v>
          </cell>
          <cell r="R61">
            <v>219603.16038360153</v>
          </cell>
          <cell r="W61">
            <v>246472.23975554714</v>
          </cell>
        </row>
        <row r="62">
          <cell r="H62">
            <v>4976.8851967147839</v>
          </cell>
          <cell r="M62">
            <v>21745.417683798485</v>
          </cell>
          <cell r="R62">
            <v>213848.62018708166</v>
          </cell>
          <cell r="W62">
            <v>240570.92306759494</v>
          </cell>
        </row>
      </sheetData>
      <sheetData sheetId="6">
        <row r="30">
          <cell r="L30" t="str">
            <v>Actual</v>
          </cell>
        </row>
        <row r="46">
          <cell r="E46">
            <v>2995527.0009146491</v>
          </cell>
        </row>
        <row r="47">
          <cell r="E47">
            <v>2994580.6730139018</v>
          </cell>
        </row>
        <row r="48">
          <cell r="E48">
            <v>2988118.0135509912</v>
          </cell>
        </row>
        <row r="49">
          <cell r="E49">
            <v>2956800.2541786032</v>
          </cell>
        </row>
        <row r="50">
          <cell r="E50">
            <v>2917819.7673570975</v>
          </cell>
        </row>
        <row r="51">
          <cell r="E51">
            <v>2862404.9560911842</v>
          </cell>
        </row>
        <row r="52">
          <cell r="E52">
            <v>2801355.3419381445</v>
          </cell>
        </row>
        <row r="53">
          <cell r="E53">
            <v>2741475.5274927551</v>
          </cell>
        </row>
        <row r="54">
          <cell r="E54">
            <v>2679703.8267285493</v>
          </cell>
        </row>
      </sheetData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led WN Sales "/>
      <sheetName val="Sheet1"/>
      <sheetName val="Small IND Sales Mod"/>
      <sheetName val="Med IND Sales Mod"/>
      <sheetName val="Lg IND Sales Model"/>
      <sheetName val="Sheet2"/>
    </sheetNames>
    <sheetDataSet>
      <sheetData sheetId="0">
        <row r="181">
          <cell r="O181">
            <v>4555.0802202771893</v>
          </cell>
          <cell r="AC181">
            <v>21665.644243598741</v>
          </cell>
          <cell r="AJ181">
            <v>218192.84571705988</v>
          </cell>
        </row>
        <row r="182">
          <cell r="O182">
            <v>4258.537668584645</v>
          </cell>
          <cell r="AC182">
            <v>20123.614876139054</v>
          </cell>
          <cell r="AJ182">
            <v>206160.87665742351</v>
          </cell>
        </row>
        <row r="183">
          <cell r="O183">
            <v>4485.0190110124286</v>
          </cell>
          <cell r="AC183">
            <v>19682.718194030196</v>
          </cell>
          <cell r="AJ183">
            <v>197568.692812241</v>
          </cell>
        </row>
        <row r="184">
          <cell r="O184">
            <v>4559.2890839444262</v>
          </cell>
          <cell r="AC184">
            <v>20391.146676899705</v>
          </cell>
          <cell r="AJ184">
            <v>215924.13952810303</v>
          </cell>
        </row>
        <row r="185">
          <cell r="O185">
            <v>5206.1240417181398</v>
          </cell>
          <cell r="AC185">
            <v>22293.612429853318</v>
          </cell>
          <cell r="AJ185">
            <v>227256.80148548412</v>
          </cell>
        </row>
        <row r="186">
          <cell r="O186">
            <v>5771.3540042180348</v>
          </cell>
          <cell r="AC186">
            <v>22488.737463656173</v>
          </cell>
          <cell r="AJ186">
            <v>233653.13901383677</v>
          </cell>
        </row>
        <row r="187">
          <cell r="O187">
            <v>6203.955189471927</v>
          </cell>
          <cell r="AC187">
            <v>22314.447803145827</v>
          </cell>
          <cell r="AJ187">
            <v>223150.16578392711</v>
          </cell>
        </row>
        <row r="188">
          <cell r="O188">
            <v>6528.351439171629</v>
          </cell>
          <cell r="AC188">
            <v>22854.196666658831</v>
          </cell>
          <cell r="AJ188">
            <v>227143.54678268096</v>
          </cell>
        </row>
        <row r="189">
          <cell r="O189">
            <v>6598.1658281378513</v>
          </cell>
          <cell r="AC189">
            <v>22427.378101727827</v>
          </cell>
          <cell r="AJ189">
            <v>228795.57867133137</v>
          </cell>
        </row>
        <row r="190">
          <cell r="O190">
            <v>5938.9473970636272</v>
          </cell>
          <cell r="AC190">
            <v>21055.207088498333</v>
          </cell>
          <cell r="AJ190">
            <v>218115.50387461737</v>
          </cell>
        </row>
        <row r="191">
          <cell r="O191">
            <v>4845.8924223341846</v>
          </cell>
          <cell r="AC191">
            <v>20839.851683804391</v>
          </cell>
          <cell r="AJ191">
            <v>211911.70781373116</v>
          </cell>
        </row>
        <row r="192">
          <cell r="O192">
            <v>4587.4081656293793</v>
          </cell>
          <cell r="AC192">
            <v>19961.056831784397</v>
          </cell>
          <cell r="AJ192">
            <v>212936.98295581609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Stat"/>
      <sheetName val="Corr"/>
      <sheetName val="Coef"/>
      <sheetName val="MStat"/>
      <sheetName val="Err"/>
      <sheetName val="Elas"/>
      <sheetName val="BX"/>
      <sheetName val="YHat"/>
      <sheetName val="Pred wActua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19">
          <cell r="C119">
            <v>0.66731247460382004</v>
          </cell>
          <cell r="D119">
            <v>0.61669680150725403</v>
          </cell>
        </row>
        <row r="120">
          <cell r="C120">
            <v>0.55715721474228197</v>
          </cell>
          <cell r="D120">
            <v>0.57083325667738505</v>
          </cell>
        </row>
        <row r="121">
          <cell r="C121">
            <v>0.53791344837030997</v>
          </cell>
          <cell r="D121">
            <v>0.54415051099478695</v>
          </cell>
        </row>
        <row r="122">
          <cell r="C122">
            <v>0.55292343450916004</v>
          </cell>
          <cell r="D122">
            <v>0.53019461324991801</v>
          </cell>
        </row>
        <row r="123">
          <cell r="C123">
            <v>0.60658112216694304</v>
          </cell>
          <cell r="D123">
            <v>0.63431756628008695</v>
          </cell>
        </row>
        <row r="124">
          <cell r="C124">
            <v>0.67018821423654096</v>
          </cell>
          <cell r="D124">
            <v>0.68789638696797295</v>
          </cell>
        </row>
        <row r="125">
          <cell r="C125">
            <v>0.70806629910406604</v>
          </cell>
          <cell r="D125">
            <v>0.69976376271384799</v>
          </cell>
        </row>
        <row r="126">
          <cell r="C126">
            <v>0.71768174154312903</v>
          </cell>
          <cell r="D126">
            <v>0.69933860551627902</v>
          </cell>
        </row>
        <row r="127">
          <cell r="C127">
            <v>0.73570869395416005</v>
          </cell>
          <cell r="D127">
            <v>0.69725271266545497</v>
          </cell>
        </row>
        <row r="128">
          <cell r="C128">
            <v>0.661909440379993</v>
          </cell>
          <cell r="D128">
            <v>0.64080129611519998</v>
          </cell>
        </row>
        <row r="129">
          <cell r="C129">
            <v>0.57504748219607305</v>
          </cell>
          <cell r="D129">
            <v>0.59581400019405895</v>
          </cell>
        </row>
        <row r="130">
          <cell r="C130">
            <v>0.58727173350585105</v>
          </cell>
          <cell r="D130">
            <v>0.58502790425112805</v>
          </cell>
        </row>
        <row r="131">
          <cell r="C131">
            <v>0.60554948901021999</v>
          </cell>
          <cell r="D131">
            <v>0.568603535439973</v>
          </cell>
        </row>
        <row r="132">
          <cell r="C132">
            <v>0.52652988103568898</v>
          </cell>
          <cell r="D132">
            <v>0.57203286420857202</v>
          </cell>
        </row>
        <row r="133">
          <cell r="C133">
            <v>0.54841939582156995</v>
          </cell>
          <cell r="D133">
            <v>0.52117387649325198</v>
          </cell>
        </row>
        <row r="134">
          <cell r="C134">
            <v>0.61783926569506697</v>
          </cell>
          <cell r="D134">
            <v>0.60855821832925105</v>
          </cell>
        </row>
        <row r="135">
          <cell r="C135">
            <v>0.65635456062291397</v>
          </cell>
          <cell r="D135">
            <v>0.62234813209861195</v>
          </cell>
        </row>
        <row r="136">
          <cell r="C136">
            <v>0.65919787739142599</v>
          </cell>
          <cell r="D136">
            <v>0.67463127549625801</v>
          </cell>
        </row>
        <row r="137">
          <cell r="C137">
            <v>0.67631721928113697</v>
          </cell>
          <cell r="D137">
            <v>0.68101110881062699</v>
          </cell>
        </row>
        <row r="138">
          <cell r="C138">
            <v>0.71408885793871901</v>
          </cell>
          <cell r="D138">
            <v>0.67157478572643803</v>
          </cell>
        </row>
        <row r="139">
          <cell r="C139">
            <v>0.766991706979959</v>
          </cell>
          <cell r="D139">
            <v>0.69915146305060805</v>
          </cell>
        </row>
        <row r="140">
          <cell r="C140">
            <v>0.67525114599249902</v>
          </cell>
          <cell r="D140">
            <v>0.66180924212509895</v>
          </cell>
        </row>
        <row r="141">
          <cell r="C141">
            <v>0.62696542553191503</v>
          </cell>
          <cell r="D141">
            <v>0.57340998313111102</v>
          </cell>
        </row>
        <row r="142">
          <cell r="C142">
            <v>0.56442438749648005</v>
          </cell>
          <cell r="D142">
            <v>0.56696203944391499</v>
          </cell>
        </row>
        <row r="143">
          <cell r="C143">
            <v>0.60335363429869404</v>
          </cell>
          <cell r="D143">
            <v>0.56334237793125397</v>
          </cell>
        </row>
        <row r="144">
          <cell r="C144">
            <v>0.52592030117914501</v>
          </cell>
          <cell r="D144">
            <v>0.55081138686185604</v>
          </cell>
        </row>
        <row r="145">
          <cell r="C145">
            <v>0.54731203272675999</v>
          </cell>
          <cell r="D145">
            <v>0.54431532924155501</v>
          </cell>
        </row>
        <row r="146">
          <cell r="C146">
            <v>0.57073938629676302</v>
          </cell>
          <cell r="D146">
            <v>0.55496729960667202</v>
          </cell>
        </row>
        <row r="147">
          <cell r="C147">
            <v>0.61202561231630503</v>
          </cell>
          <cell r="D147">
            <v>0.63264467069719399</v>
          </cell>
        </row>
        <row r="148">
          <cell r="C148">
            <v>0.67531122236128505</v>
          </cell>
          <cell r="D148">
            <v>0.63286791338187698</v>
          </cell>
        </row>
        <row r="149">
          <cell r="C149">
            <v>0.68762524380050205</v>
          </cell>
          <cell r="D149">
            <v>0.68281144200858501</v>
          </cell>
        </row>
        <row r="150">
          <cell r="C150">
            <v>0.69969348817917898</v>
          </cell>
          <cell r="D150">
            <v>0.69605187713235495</v>
          </cell>
        </row>
        <row r="151">
          <cell r="C151">
            <v>0.73467611447440795</v>
          </cell>
          <cell r="D151">
            <v>0.68854584594561197</v>
          </cell>
        </row>
        <row r="152">
          <cell r="C152">
            <v>0.66790153349475401</v>
          </cell>
          <cell r="D152">
            <v>0.67308421709504396</v>
          </cell>
        </row>
        <row r="153">
          <cell r="C153">
            <v>0.56495941796822902</v>
          </cell>
          <cell r="D153">
            <v>0.578927588454894</v>
          </cell>
        </row>
        <row r="154">
          <cell r="C154">
            <v>0.51176662234042603</v>
          </cell>
          <cell r="D154">
            <v>0.54236831144144604</v>
          </cell>
        </row>
        <row r="155">
          <cell r="C155">
            <v>0.54345629393818795</v>
          </cell>
          <cell r="D155">
            <v>0.52477345795939001</v>
          </cell>
        </row>
        <row r="156">
          <cell r="C156">
            <v>0.49780068098480901</v>
          </cell>
          <cell r="D156">
            <v>0.53656752277451902</v>
          </cell>
        </row>
        <row r="157">
          <cell r="C157">
            <v>0.48013159617650902</v>
          </cell>
          <cell r="D157">
            <v>0.51654212599801996</v>
          </cell>
        </row>
        <row r="158">
          <cell r="C158">
            <v>0.548119362363919</v>
          </cell>
          <cell r="D158">
            <v>0.53588972518701405</v>
          </cell>
        </row>
        <row r="159">
          <cell r="C159">
            <v>0.58698951358180695</v>
          </cell>
          <cell r="D159">
            <v>0.57757371856779105</v>
          </cell>
        </row>
        <row r="160">
          <cell r="C160">
            <v>0.63120181321410795</v>
          </cell>
          <cell r="D160">
            <v>0.66285385097938399</v>
          </cell>
        </row>
        <row r="161">
          <cell r="C161">
            <v>0.62812193927521998</v>
          </cell>
          <cell r="D161">
            <v>0.64198337391556104</v>
          </cell>
        </row>
        <row r="162">
          <cell r="C162">
            <v>0.70324761555392501</v>
          </cell>
          <cell r="D162">
            <v>0.66090391867200604</v>
          </cell>
        </row>
        <row r="163">
          <cell r="C163">
            <v>0.68542523644199704</v>
          </cell>
          <cell r="D163">
            <v>0.68374793512174503</v>
          </cell>
        </row>
        <row r="164">
          <cell r="C164">
            <v>0.62002359325233003</v>
          </cell>
          <cell r="D164">
            <v>0.634714562563641</v>
          </cell>
        </row>
        <row r="165">
          <cell r="C165">
            <v>0.56270574470574497</v>
          </cell>
          <cell r="D165">
            <v>0.54786626232917701</v>
          </cell>
        </row>
        <row r="166">
          <cell r="C166">
            <v>0.55669875595860996</v>
          </cell>
          <cell r="D166">
            <v>0.53201816026580095</v>
          </cell>
        </row>
        <row r="167">
          <cell r="C167">
            <v>0.53906212495587702</v>
          </cell>
          <cell r="D167">
            <v>0.56133898403164995</v>
          </cell>
        </row>
        <row r="168">
          <cell r="C168">
            <v>0.49187693016824202</v>
          </cell>
          <cell r="D168">
            <v>0.51479105924513402</v>
          </cell>
        </row>
        <row r="169">
          <cell r="C169">
            <v>0.50231880603790702</v>
          </cell>
          <cell r="D169">
            <v>0.492748819685141</v>
          </cell>
        </row>
        <row r="170">
          <cell r="C170">
            <v>0.52492235744872695</v>
          </cell>
          <cell r="D170">
            <v>0.56171978615289597</v>
          </cell>
        </row>
        <row r="171">
          <cell r="C171">
            <v>0.58665711418376398</v>
          </cell>
          <cell r="D171">
            <v>0.59407461586180299</v>
          </cell>
        </row>
        <row r="172">
          <cell r="C172">
            <v>0.62585622293771503</v>
          </cell>
          <cell r="D172">
            <v>0.60182756827928996</v>
          </cell>
        </row>
        <row r="173">
          <cell r="D173">
            <v>0.66531600222517195</v>
          </cell>
        </row>
        <row r="174">
          <cell r="D174">
            <v>0.68365767351538498</v>
          </cell>
        </row>
        <row r="175">
          <cell r="D175">
            <v>0.65353714890382097</v>
          </cell>
        </row>
        <row r="176">
          <cell r="D176">
            <v>0.60345126874556898</v>
          </cell>
        </row>
        <row r="177">
          <cell r="D177">
            <v>0.550315054459242</v>
          </cell>
        </row>
        <row r="178">
          <cell r="D178">
            <v>0.55552595688186601</v>
          </cell>
        </row>
        <row r="179">
          <cell r="D179">
            <v>0.54468163995552499</v>
          </cell>
        </row>
        <row r="180">
          <cell r="D180">
            <v>0.52687187598307295</v>
          </cell>
        </row>
        <row r="181">
          <cell r="D181">
            <v>0.54279304369565096</v>
          </cell>
        </row>
        <row r="182">
          <cell r="D182">
            <v>0.55072974736967195</v>
          </cell>
        </row>
        <row r="183">
          <cell r="D183">
            <v>0.60013907883165796</v>
          </cell>
        </row>
        <row r="184">
          <cell r="D184">
            <v>0.64831045660817099</v>
          </cell>
        </row>
        <row r="185">
          <cell r="D185">
            <v>0.67743996162769504</v>
          </cell>
        </row>
        <row r="186">
          <cell r="D186">
            <v>0.677250736227068</v>
          </cell>
        </row>
        <row r="187">
          <cell r="D187">
            <v>0.65023023675457003</v>
          </cell>
        </row>
        <row r="188">
          <cell r="D188">
            <v>0.61166316072045501</v>
          </cell>
        </row>
        <row r="189">
          <cell r="D189">
            <v>0.55602672116853402</v>
          </cell>
        </row>
        <row r="190">
          <cell r="D190">
            <v>0.55066063008580002</v>
          </cell>
        </row>
        <row r="191">
          <cell r="D191">
            <v>0.55286556215594196</v>
          </cell>
        </row>
        <row r="192">
          <cell r="D192">
            <v>0.547831790646228</v>
          </cell>
        </row>
        <row r="193">
          <cell r="D193">
            <v>0.55668054861982197</v>
          </cell>
        </row>
        <row r="194">
          <cell r="D194">
            <v>0.57501960360020798</v>
          </cell>
        </row>
        <row r="195">
          <cell r="D195">
            <v>0.621719236044179</v>
          </cell>
        </row>
        <row r="196">
          <cell r="D196">
            <v>0.65444920558243702</v>
          </cell>
        </row>
        <row r="197">
          <cell r="D197">
            <v>0.681125607637452</v>
          </cell>
        </row>
        <row r="198">
          <cell r="D198">
            <v>0.68426732535726398</v>
          </cell>
        </row>
        <row r="199">
          <cell r="D199">
            <v>0.66063704615310104</v>
          </cell>
        </row>
        <row r="200">
          <cell r="D200">
            <v>0.62227128642432905</v>
          </cell>
        </row>
        <row r="201">
          <cell r="D201">
            <v>0.56660408544019103</v>
          </cell>
        </row>
        <row r="202">
          <cell r="D202">
            <v>0.56109656730898705</v>
          </cell>
        </row>
        <row r="203">
          <cell r="D203">
            <v>0.56321445607547804</v>
          </cell>
        </row>
        <row r="204">
          <cell r="D204">
            <v>0.55827924011564301</v>
          </cell>
        </row>
        <row r="205">
          <cell r="D205">
            <v>0.567290660868915</v>
          </cell>
        </row>
        <row r="206">
          <cell r="D206">
            <v>0.585825830426143</v>
          </cell>
        </row>
        <row r="207">
          <cell r="D207">
            <v>0.63261312225021005</v>
          </cell>
        </row>
        <row r="208">
          <cell r="D208">
            <v>0.66533169069109499</v>
          </cell>
        </row>
        <row r="209">
          <cell r="D209">
            <v>0.69192646530172797</v>
          </cell>
        </row>
        <row r="210">
          <cell r="D210">
            <v>0.69493600145661805</v>
          </cell>
        </row>
        <row r="211">
          <cell r="D211">
            <v>0.671134418525135</v>
          </cell>
        </row>
        <row r="212">
          <cell r="D212">
            <v>0.63257102769612905</v>
          </cell>
        </row>
        <row r="213">
          <cell r="D213">
            <v>0.57667323980373997</v>
          </cell>
        </row>
        <row r="214">
          <cell r="D214">
            <v>0.57092693961773999</v>
          </cell>
        </row>
        <row r="215">
          <cell r="D215">
            <v>0.57279311902365004</v>
          </cell>
        </row>
        <row r="216">
          <cell r="D216">
            <v>0.56760958806283401</v>
          </cell>
        </row>
        <row r="217">
          <cell r="D217">
            <v>0.57639731160327501</v>
          </cell>
        </row>
        <row r="218">
          <cell r="D218">
            <v>0.59468019882308198</v>
          </cell>
        </row>
        <row r="219">
          <cell r="D219">
            <v>0.64121205915356205</v>
          </cell>
        </row>
        <row r="220">
          <cell r="D220">
            <v>0.67364154724874603</v>
          </cell>
        </row>
        <row r="221">
          <cell r="D221">
            <v>0.699917812033235</v>
          </cell>
        </row>
        <row r="222">
          <cell r="D222">
            <v>0.70256486086313197</v>
          </cell>
        </row>
        <row r="223">
          <cell r="D223">
            <v>0.67845963833923195</v>
          </cell>
        </row>
        <row r="224">
          <cell r="D224">
            <v>0.63976591565841001</v>
          </cell>
        </row>
        <row r="225">
          <cell r="D225">
            <v>0.58396770067756698</v>
          </cell>
        </row>
        <row r="226">
          <cell r="D226">
            <v>0.57843831706247795</v>
          </cell>
        </row>
        <row r="227">
          <cell r="D227">
            <v>0.58050018781907997</v>
          </cell>
        </row>
        <row r="228">
          <cell r="D228">
            <v>0.57536721375339595</v>
          </cell>
        </row>
        <row r="229">
          <cell r="D229">
            <v>0.58410529083457696</v>
          </cell>
        </row>
        <row r="230">
          <cell r="D230">
            <v>0.60229666241813196</v>
          </cell>
        </row>
        <row r="231">
          <cell r="D231">
            <v>0.64876087022991202</v>
          </cell>
        </row>
        <row r="232">
          <cell r="D232">
            <v>0.68115890409981805</v>
          </cell>
        </row>
        <row r="233">
          <cell r="D233">
            <v>0.70744710283084</v>
          </cell>
        </row>
        <row r="234">
          <cell r="D234">
            <v>0.710133458262589</v>
          </cell>
        </row>
        <row r="235">
          <cell r="D235">
            <v>0.68598994334281604</v>
          </cell>
        </row>
        <row r="236">
          <cell r="D236">
            <v>0.64706566964983103</v>
          </cell>
        </row>
        <row r="237">
          <cell r="D237">
            <v>0.59076598075990705</v>
          </cell>
        </row>
        <row r="238">
          <cell r="D238">
            <v>0.58465858620428601</v>
          </cell>
        </row>
        <row r="239">
          <cell r="D239">
            <v>0.58625226277642095</v>
          </cell>
        </row>
        <row r="240">
          <cell r="D240">
            <v>0.58094244433642706</v>
          </cell>
        </row>
        <row r="241">
          <cell r="D241">
            <v>0.58970544994741203</v>
          </cell>
        </row>
        <row r="242">
          <cell r="D242">
            <v>0.60791839342806797</v>
          </cell>
        </row>
        <row r="243">
          <cell r="D243">
            <v>0.65430037335920699</v>
          </cell>
        </row>
        <row r="244">
          <cell r="D244">
            <v>0.68654402048780905</v>
          </cell>
        </row>
        <row r="245">
          <cell r="D245">
            <v>0.71269136815008904</v>
          </cell>
        </row>
        <row r="246">
          <cell r="D246">
            <v>0.71530531948202503</v>
          </cell>
        </row>
        <row r="247">
          <cell r="D247">
            <v>0.69117174329285103</v>
          </cell>
        </row>
        <row r="248">
          <cell r="D248">
            <v>0.65233010522386403</v>
          </cell>
        </row>
        <row r="249">
          <cell r="D249">
            <v>0.59617288603650898</v>
          </cell>
        </row>
        <row r="250">
          <cell r="D250">
            <v>0.59019320727879598</v>
          </cell>
        </row>
        <row r="251">
          <cell r="D251">
            <v>0.591828224216433</v>
          </cell>
        </row>
        <row r="252">
          <cell r="D252">
            <v>0.586416824748346</v>
          </cell>
        </row>
        <row r="253">
          <cell r="D253">
            <v>0.59500059648036496</v>
          </cell>
        </row>
        <row r="254">
          <cell r="D254">
            <v>0.61306004173569395</v>
          </cell>
        </row>
        <row r="255">
          <cell r="D255">
            <v>0.65938142008262701</v>
          </cell>
        </row>
        <row r="256">
          <cell r="D256">
            <v>0.69161621147482799</v>
          </cell>
        </row>
        <row r="257">
          <cell r="D257">
            <v>0.717745459540999</v>
          </cell>
        </row>
        <row r="258">
          <cell r="D258">
            <v>0.72028882204413902</v>
          </cell>
        </row>
        <row r="259">
          <cell r="D259">
            <v>0.69607641798000497</v>
          </cell>
        </row>
        <row r="260">
          <cell r="D260">
            <v>0.657212655501347</v>
          </cell>
        </row>
        <row r="261">
          <cell r="D261">
            <v>0.60112987151846597</v>
          </cell>
        </row>
        <row r="262">
          <cell r="D262">
            <v>0.59527226914060305</v>
          </cell>
        </row>
        <row r="263">
          <cell r="D263">
            <v>0.59701807079587799</v>
          </cell>
        </row>
        <row r="264">
          <cell r="D264">
            <v>0.59165426539967503</v>
          </cell>
        </row>
        <row r="265">
          <cell r="D265">
            <v>0.60025356848865397</v>
          </cell>
        </row>
        <row r="266">
          <cell r="D266">
            <v>0.61834867430128004</v>
          </cell>
        </row>
        <row r="267">
          <cell r="D267">
            <v>0.66475566090382299</v>
          </cell>
        </row>
        <row r="268">
          <cell r="D268">
            <v>0.69710022738881094</v>
          </cell>
        </row>
        <row r="269">
          <cell r="D269">
            <v>0.723309958380282</v>
          </cell>
        </row>
        <row r="270">
          <cell r="D270">
            <v>0.72587573314832199</v>
          </cell>
        </row>
        <row r="271">
          <cell r="D271">
            <v>0.70164538890345995</v>
          </cell>
        </row>
        <row r="272">
          <cell r="D272">
            <v>0.66275891241266405</v>
          </cell>
        </row>
        <row r="273">
          <cell r="D273">
            <v>0.60667429294702901</v>
          </cell>
        </row>
        <row r="274">
          <cell r="D274">
            <v>0.60083618319894905</v>
          </cell>
        </row>
        <row r="275">
          <cell r="D275">
            <v>0.60261793019635901</v>
          </cell>
        </row>
        <row r="276">
          <cell r="D276">
            <v>0.597299974877328</v>
          </cell>
        </row>
        <row r="277">
          <cell r="D277">
            <v>0.60594449661346295</v>
          </cell>
        </row>
        <row r="278">
          <cell r="D278">
            <v>0.62408887638572996</v>
          </cell>
        </row>
        <row r="279">
          <cell r="D279">
            <v>0.67053725934992003</v>
          </cell>
        </row>
        <row r="280">
          <cell r="D280">
            <v>0.70290956627351597</v>
          </cell>
        </row>
        <row r="281">
          <cell r="D281">
            <v>0.72912273372141301</v>
          </cell>
        </row>
        <row r="282">
          <cell r="D282">
            <v>0.73166527695678196</v>
          </cell>
        </row>
        <row r="283">
          <cell r="D283">
            <v>0.70740826380156796</v>
          </cell>
        </row>
        <row r="284">
          <cell r="D284">
            <v>0.66852127972994102</v>
          </cell>
        </row>
        <row r="285">
          <cell r="D285">
            <v>0.61247669738893795</v>
          </cell>
        </row>
        <row r="286">
          <cell r="D286">
            <v>0.60667457754484999</v>
          </cell>
        </row>
        <row r="287">
          <cell r="D287">
            <v>0.60843282998213</v>
          </cell>
        </row>
        <row r="288">
          <cell r="D288">
            <v>0.60299106614325404</v>
          </cell>
        </row>
        <row r="289">
          <cell r="D289">
            <v>0.61148207339083804</v>
          </cell>
        </row>
        <row r="290">
          <cell r="D290">
            <v>0.62944101852672696</v>
          </cell>
        </row>
        <row r="291">
          <cell r="D291">
            <v>0.675749645918577</v>
          </cell>
        </row>
        <row r="292">
          <cell r="D292">
            <v>0.70801187239873498</v>
          </cell>
        </row>
        <row r="293">
          <cell r="D293">
            <v>0.73413271290264803</v>
          </cell>
        </row>
        <row r="294">
          <cell r="D294">
            <v>0.73658722862896697</v>
          </cell>
        </row>
        <row r="295">
          <cell r="D295">
            <v>0.71229159402605402</v>
          </cell>
        </row>
        <row r="296">
          <cell r="D296">
            <v>0.67346519982438602</v>
          </cell>
        </row>
        <row r="297">
          <cell r="D297">
            <v>0.61760930183225005</v>
          </cell>
        </row>
        <row r="298">
          <cell r="D298">
            <v>0.61203295563555904</v>
          </cell>
        </row>
        <row r="299">
          <cell r="D299">
            <v>0.613961050209333</v>
          </cell>
        </row>
        <row r="300">
          <cell r="D300">
            <v>0.60854751672186902</v>
          </cell>
        </row>
        <row r="301">
          <cell r="D301">
            <v>0.61697229945691701</v>
          </cell>
        </row>
        <row r="302">
          <cell r="D302">
            <v>0.63485726346177995</v>
          </cell>
        </row>
        <row r="303">
          <cell r="D303">
            <v>0.68113965025125101</v>
          </cell>
        </row>
        <row r="304">
          <cell r="D304">
            <v>0.71341531285153403</v>
          </cell>
        </row>
        <row r="305">
          <cell r="D305">
            <v>0.73956531132653802</v>
          </cell>
        </row>
        <row r="306">
          <cell r="D306">
            <v>0.74204213182876499</v>
          </cell>
        </row>
        <row r="307">
          <cell r="D307">
            <v>0.71773409262027699</v>
          </cell>
        </row>
        <row r="308">
          <cell r="D308">
            <v>0.67883685507549296</v>
          </cell>
        </row>
        <row r="309">
          <cell r="D309">
            <v>0.62283945940761798</v>
          </cell>
        </row>
        <row r="310">
          <cell r="D310">
            <v>0.61712388646122196</v>
          </cell>
        </row>
        <row r="311">
          <cell r="D311">
            <v>0.61899015809859304</v>
          </cell>
        </row>
        <row r="312">
          <cell r="D312">
            <v>0.61365647609399698</v>
          </cell>
        </row>
        <row r="313">
          <cell r="D313">
            <v>0.622234662582549</v>
          </cell>
        </row>
        <row r="314">
          <cell r="D314">
            <v>0.64030907107860902</v>
          </cell>
        </row>
        <row r="315">
          <cell r="D315">
            <v>0.68673635123281795</v>
          </cell>
        </row>
        <row r="316">
          <cell r="D316">
            <v>0.71910810799679603</v>
          </cell>
        </row>
        <row r="317">
          <cell r="D317">
            <v>0.74529776463008601</v>
          </cell>
        </row>
        <row r="318">
          <cell r="D318">
            <v>0.74777317541099997</v>
          </cell>
        </row>
        <row r="319">
          <cell r="D319">
            <v>0.72348971301927001</v>
          </cell>
        </row>
        <row r="320">
          <cell r="D320">
            <v>0.68471922627911896</v>
          </cell>
        </row>
        <row r="321">
          <cell r="D321">
            <v>0.62900085941813</v>
          </cell>
        </row>
        <row r="322">
          <cell r="D322">
            <v>0.62359400246820496</v>
          </cell>
        </row>
        <row r="323">
          <cell r="D323">
            <v>0.62567388379258304</v>
          </cell>
        </row>
        <row r="324">
          <cell r="D324">
            <v>0.62034266142757299</v>
          </cell>
        </row>
        <row r="325">
          <cell r="D325">
            <v>0.628795908885872</v>
          </cell>
        </row>
        <row r="326">
          <cell r="D326">
            <v>0.64669185033465704</v>
          </cell>
        </row>
        <row r="327">
          <cell r="D327">
            <v>0.69298458597872603</v>
          </cell>
        </row>
        <row r="328">
          <cell r="D328">
            <v>0.725251742325697</v>
          </cell>
        </row>
        <row r="329">
          <cell r="D329">
            <v>0.75134695496659798</v>
          </cell>
        </row>
        <row r="330">
          <cell r="D330">
            <v>0.75370891790990702</v>
          </cell>
        </row>
        <row r="331">
          <cell r="D331">
            <v>0.72929139391387499</v>
          </cell>
        </row>
        <row r="332">
          <cell r="D332">
            <v>0.69037150396667402</v>
          </cell>
        </row>
        <row r="333">
          <cell r="D333">
            <v>0.63448481761210096</v>
          </cell>
        </row>
        <row r="334">
          <cell r="D334">
            <v>0.62893175252266198</v>
          </cell>
        </row>
        <row r="335">
          <cell r="D335">
            <v>0.63091534073439004</v>
          </cell>
        </row>
        <row r="336">
          <cell r="D336">
            <v>0.62556751715720604</v>
          </cell>
        </row>
        <row r="337">
          <cell r="D337">
            <v>0.63405911647936797</v>
          </cell>
        </row>
        <row r="338">
          <cell r="D338">
            <v>0.65199196682501104</v>
          </cell>
        </row>
        <row r="339">
          <cell r="D339">
            <v>0.69829784570397002</v>
          </cell>
        </row>
        <row r="340">
          <cell r="D340">
            <v>0.73056499149126697</v>
          </cell>
        </row>
        <row r="341">
          <cell r="D341">
            <v>0.75666694615212804</v>
          </cell>
        </row>
        <row r="342">
          <cell r="D342">
            <v>0.75905434834402497</v>
          </cell>
        </row>
        <row r="343">
          <cell r="D343">
            <v>0.734656133461975</v>
          </cell>
        </row>
        <row r="344">
          <cell r="D344">
            <v>0.69571716998924304</v>
          </cell>
        </row>
        <row r="345">
          <cell r="D345">
            <v>0.63975243725286601</v>
          </cell>
        </row>
        <row r="346">
          <cell r="D346">
            <v>0.63409919537363202</v>
          </cell>
        </row>
        <row r="347">
          <cell r="D347">
            <v>0.63599959132731598</v>
          </cell>
        </row>
        <row r="348">
          <cell r="D348">
            <v>0.63062041419605996</v>
          </cell>
        </row>
        <row r="349">
          <cell r="D349">
            <v>0.63909379445263603</v>
          </cell>
        </row>
        <row r="350">
          <cell r="D350">
            <v>0.65699995947646195</v>
          </cell>
        </row>
        <row r="351">
          <cell r="D351">
            <v>0.70323406017523404</v>
          </cell>
        </row>
        <row r="352">
          <cell r="D352">
            <v>0.73541461663816698</v>
          </cell>
        </row>
        <row r="353">
          <cell r="D353">
            <v>0.76146943011311696</v>
          </cell>
        </row>
        <row r="354">
          <cell r="D354">
            <v>0.76387640867736994</v>
          </cell>
        </row>
        <row r="355">
          <cell r="D355">
            <v>0.73951795902680095</v>
          </cell>
        </row>
        <row r="356">
          <cell r="D356">
            <v>0.70057184476826595</v>
          </cell>
        </row>
        <row r="357">
          <cell r="D357">
            <v>0.64451062004757098</v>
          </cell>
        </row>
        <row r="358">
          <cell r="D358">
            <v>0.63872980434606297</v>
          </cell>
        </row>
        <row r="359">
          <cell r="D359">
            <v>0.64054048796053997</v>
          </cell>
        </row>
        <row r="360">
          <cell r="D360">
            <v>0.63517271108832896</v>
          </cell>
        </row>
        <row r="361">
          <cell r="D361">
            <v>0.64372626190541504</v>
          </cell>
        </row>
        <row r="362">
          <cell r="D362">
            <v>0.66176078447809505</v>
          </cell>
        </row>
        <row r="363">
          <cell r="D363">
            <v>0.70812365212736295</v>
          </cell>
        </row>
        <row r="364">
          <cell r="D364">
            <v>0.74041354029475803</v>
          </cell>
        </row>
        <row r="365">
          <cell r="D365">
            <v>0.76652626884296104</v>
          </cell>
        </row>
        <row r="366">
          <cell r="D366">
            <v>0.76893073006983703</v>
          </cell>
        </row>
        <row r="367">
          <cell r="D367">
            <v>0.74454511563528603</v>
          </cell>
        </row>
        <row r="368">
          <cell r="D368">
            <v>0.70559777042645999</v>
          </cell>
        </row>
        <row r="369">
          <cell r="D369">
            <v>0.64959623765983698</v>
          </cell>
        </row>
        <row r="370">
          <cell r="D370">
            <v>0.64391037757653602</v>
          </cell>
        </row>
        <row r="371">
          <cell r="D371">
            <v>0.64582090839039097</v>
          </cell>
        </row>
        <row r="372">
          <cell r="D372">
            <v>0.64052482874197503</v>
          </cell>
        </row>
        <row r="373">
          <cell r="D373">
            <v>0.64911770425334503</v>
          </cell>
        </row>
        <row r="374">
          <cell r="D374">
            <v>0.66717311579682204</v>
          </cell>
        </row>
        <row r="375">
          <cell r="D375">
            <v>0.71354010966483306</v>
          </cell>
        </row>
        <row r="376">
          <cell r="D376">
            <v>0.74582953383684203</v>
          </cell>
        </row>
        <row r="377">
          <cell r="D377">
            <v>0.77194978952167104</v>
          </cell>
        </row>
        <row r="378">
          <cell r="D378">
            <v>0.77438377567612604</v>
          </cell>
        </row>
        <row r="379">
          <cell r="D379">
            <v>0.75006523353422805</v>
          </cell>
        </row>
        <row r="380">
          <cell r="D380">
            <v>0.71123360027086902</v>
          </cell>
        </row>
        <row r="381">
          <cell r="D381">
            <v>0.65540817154240605</v>
          </cell>
        </row>
        <row r="382">
          <cell r="D382">
            <v>0.64990862715564501</v>
          </cell>
        </row>
        <row r="383">
          <cell r="D383">
            <v>0.65197687865121201</v>
          </cell>
        </row>
        <row r="384">
          <cell r="D384">
            <v>0.64676495217225405</v>
          </cell>
        </row>
        <row r="385">
          <cell r="D385">
            <v>0.655399103497323</v>
          </cell>
        </row>
        <row r="386">
          <cell r="D386">
            <v>0.67345419694188602</v>
          </cell>
        </row>
        <row r="387">
          <cell r="D387">
            <v>0.71981678527123405</v>
          </cell>
        </row>
        <row r="388">
          <cell r="D388">
            <v>0.75210159399809995</v>
          </cell>
        </row>
        <row r="389">
          <cell r="D389">
            <v>0.77821648578903702</v>
          </cell>
        </row>
        <row r="390">
          <cell r="D390">
            <v>0.78064245947622801</v>
          </cell>
        </row>
        <row r="391">
          <cell r="D391">
            <v>0.75630916654054103</v>
          </cell>
        </row>
        <row r="392">
          <cell r="D392">
            <v>0.71745222563509103</v>
          </cell>
        </row>
        <row r="393">
          <cell r="D393">
            <v>0.66158520045171298</v>
          </cell>
        </row>
        <row r="394">
          <cell r="D394">
            <v>0.65602921263627301</v>
          </cell>
        </row>
        <row r="395">
          <cell r="D395">
            <v>0.65802177178731802</v>
          </cell>
        </row>
        <row r="396">
          <cell r="D396">
            <v>0.65271841871366798</v>
          </cell>
        </row>
        <row r="397">
          <cell r="D397">
            <v>0.66125094937042805</v>
          </cell>
        </row>
        <row r="398">
          <cell r="D398">
            <v>0.67922075107660895</v>
          </cell>
        </row>
        <row r="399">
          <cell r="D399">
            <v>0.72551805343485998</v>
          </cell>
        </row>
        <row r="400">
          <cell r="D400">
            <v>0.75774831058823</v>
          </cell>
        </row>
        <row r="401">
          <cell r="D401">
            <v>0.78381445823024398</v>
          </cell>
        </row>
        <row r="402">
          <cell r="D402">
            <v>0.78618637551439696</v>
          </cell>
        </row>
        <row r="403">
          <cell r="D403">
            <v>0.76179089569028702</v>
          </cell>
        </row>
        <row r="404">
          <cell r="D404">
            <v>0.72286267417967298</v>
          </cell>
        </row>
        <row r="405">
          <cell r="D405">
            <v>0.66690932299151595</v>
          </cell>
        </row>
        <row r="406">
          <cell r="D406">
            <v>0.66126488685967699</v>
          </cell>
        </row>
        <row r="407">
          <cell r="D407">
            <v>0.66317082001304895</v>
          </cell>
        </row>
        <row r="408">
          <cell r="D408">
            <v>0.65779328119210301</v>
          </cell>
        </row>
        <row r="409">
          <cell r="D409">
            <v>0.66626795914791503</v>
          </cell>
        </row>
        <row r="410">
          <cell r="D410">
            <v>0.68417984521172004</v>
          </cell>
        </row>
        <row r="411">
          <cell r="D411">
            <v>0.73042566313519397</v>
          </cell>
        </row>
        <row r="412">
          <cell r="D412">
            <v>0.76261591839226694</v>
          </cell>
        </row>
        <row r="413">
          <cell r="D413">
            <v>0.78866673427578804</v>
          </cell>
        </row>
        <row r="414">
          <cell r="D414">
            <v>0.79105124676702798</v>
          </cell>
        </row>
        <row r="415">
          <cell r="D415">
            <v>0.76667482026340095</v>
          </cell>
        </row>
        <row r="416">
          <cell r="D416">
            <v>0.72774380542261996</v>
          </cell>
        </row>
        <row r="417">
          <cell r="D417">
            <v>0.67174817176841195</v>
          </cell>
        </row>
        <row r="418">
          <cell r="D418">
            <v>0.66604791940626296</v>
          </cell>
        </row>
        <row r="419">
          <cell r="D419">
            <v>0.66791507415937101</v>
          </cell>
        </row>
        <row r="420">
          <cell r="D420">
            <v>0.66254291316966196</v>
          </cell>
        </row>
        <row r="421">
          <cell r="D421">
            <v>0.67104918435084004</v>
          </cell>
        </row>
        <row r="422">
          <cell r="D422">
            <v>0.68900401138596901</v>
          </cell>
        </row>
        <row r="423">
          <cell r="D423">
            <v>0.73528092673180101</v>
          </cell>
        </row>
        <row r="424">
          <cell r="D424">
            <v>0.76748520229175898</v>
          </cell>
        </row>
        <row r="425">
          <cell r="D425">
            <v>0.793528130173072</v>
          </cell>
        </row>
        <row r="426">
          <cell r="D426">
            <v>0.79588547126022202</v>
          </cell>
        </row>
        <row r="427">
          <cell r="D427">
            <v>0.77149436406993599</v>
          </cell>
        </row>
        <row r="428">
          <cell r="D428">
            <v>0.73259771694073395</v>
          </cell>
        </row>
        <row r="429">
          <cell r="D429">
            <v>0.67670755187535803</v>
          </cell>
        </row>
        <row r="430">
          <cell r="D430">
            <v>0.67112905529566802</v>
          </cell>
        </row>
        <row r="431">
          <cell r="D431">
            <v>0.67307549155142199</v>
          </cell>
        </row>
        <row r="432">
          <cell r="D432">
            <v>0.66768859421718896</v>
          </cell>
        </row>
        <row r="433">
          <cell r="D433">
            <v>0.67613976594179004</v>
          </cell>
        </row>
        <row r="434">
          <cell r="D434">
            <v>0.69402017360534296</v>
          </cell>
        </row>
        <row r="435">
          <cell r="D435">
            <v>0.74026576636260599</v>
          </cell>
        </row>
        <row r="436">
          <cell r="D436">
            <v>0.77247935601298501</v>
          </cell>
        </row>
        <row r="437">
          <cell r="D437">
            <v>0.79856037150577297</v>
          </cell>
        </row>
        <row r="438">
          <cell r="D438">
            <v>0.80096719093981705</v>
          </cell>
        </row>
        <row r="439">
          <cell r="D439">
            <v>0.77658308235735696</v>
          </cell>
        </row>
        <row r="440">
          <cell r="D440">
            <v>0.73759531204571005</v>
          </cell>
        </row>
        <row r="441">
          <cell r="D441">
            <v>0.68148125488738598</v>
          </cell>
        </row>
        <row r="442">
          <cell r="D442">
            <v>0.67564694242030299</v>
          </cell>
        </row>
        <row r="443">
          <cell r="D443">
            <v>0.67740729005256095</v>
          </cell>
        </row>
        <row r="444">
          <cell r="D444">
            <v>0.67199828222436997</v>
          </cell>
        </row>
        <row r="445">
          <cell r="D445">
            <v>0.68051451234781701</v>
          </cell>
        </row>
        <row r="446">
          <cell r="D446">
            <v>0.69849562493997996</v>
          </cell>
        </row>
        <row r="447">
          <cell r="D447">
            <v>0.74479027045523105</v>
          </cell>
        </row>
        <row r="448">
          <cell r="D448">
            <v>0.77701943623882996</v>
          </cell>
        </row>
        <row r="449">
          <cell r="D449">
            <v>0.80311627154493603</v>
          </cell>
        </row>
        <row r="450">
          <cell r="D450">
            <v>0.805570383808488</v>
          </cell>
        </row>
        <row r="451">
          <cell r="D451">
            <v>0.78127215361466795</v>
          </cell>
        </row>
        <row r="452">
          <cell r="D452">
            <v>0.74240568055351697</v>
          </cell>
        </row>
        <row r="453">
          <cell r="D453">
            <v>0.686449010294928</v>
          </cell>
        </row>
        <row r="454">
          <cell r="D454">
            <v>0.68075762920443095</v>
          </cell>
        </row>
        <row r="455">
          <cell r="D455">
            <v>0.68260544357460795</v>
          </cell>
        </row>
        <row r="456">
          <cell r="D456">
            <v>0.67719127773894305</v>
          </cell>
        </row>
        <row r="457">
          <cell r="D457">
            <v>0.68566196472062702</v>
          </cell>
        </row>
        <row r="458">
          <cell r="D458">
            <v>0.70360886156178304</v>
          </cell>
        </row>
        <row r="459">
          <cell r="D459">
            <v>0.74992958756908301</v>
          </cell>
        </row>
        <row r="460">
          <cell r="D460">
            <v>0.78221763207976303</v>
          </cell>
        </row>
        <row r="461">
          <cell r="D461">
            <v>0.80835598001367703</v>
          </cell>
        </row>
        <row r="462">
          <cell r="D462">
            <v>0.81080181769208204</v>
          </cell>
        </row>
        <row r="463">
          <cell r="D463">
            <v>0.78645936785165405</v>
          </cell>
        </row>
        <row r="464">
          <cell r="D464">
            <v>0.74754285408250998</v>
          </cell>
        </row>
        <row r="465">
          <cell r="D465">
            <v>0.69155231417874397</v>
          </cell>
        </row>
        <row r="466">
          <cell r="D466">
            <v>0.68586087642244198</v>
          </cell>
        </row>
        <row r="467">
          <cell r="D467">
            <v>0.68775652201840298</v>
          </cell>
        </row>
        <row r="468">
          <cell r="D468">
            <v>0.68243796221028097</v>
          </cell>
        </row>
        <row r="469">
          <cell r="D469">
            <v>0.69098487946899101</v>
          </cell>
        </row>
        <row r="470">
          <cell r="D470">
            <v>0.70893383920051101</v>
          </cell>
        </row>
        <row r="471">
          <cell r="D471">
            <v>0.75513060215939298</v>
          </cell>
        </row>
        <row r="472">
          <cell r="D472">
            <v>0.78722748172983303</v>
          </cell>
        </row>
        <row r="473">
          <cell r="D473">
            <v>0.81321183501905603</v>
          </cell>
        </row>
        <row r="474">
          <cell r="D474">
            <v>0.81560283053101201</v>
          </cell>
        </row>
        <row r="475">
          <cell r="D475">
            <v>0.79129124631806003</v>
          </cell>
        </row>
        <row r="476">
          <cell r="D476">
            <v>0.75244566778298805</v>
          </cell>
        </row>
        <row r="477">
          <cell r="D477">
            <v>0.69653280464825296</v>
          </cell>
        </row>
        <row r="478">
          <cell r="D478">
            <v>0.69089789520300204</v>
          </cell>
        </row>
        <row r="479">
          <cell r="D479">
            <v>0.69281210482857702</v>
          </cell>
        </row>
        <row r="480">
          <cell r="D480">
            <v>0.68746340715675902</v>
          </cell>
        </row>
        <row r="481">
          <cell r="D481">
            <v>0.69598857167624095</v>
          </cell>
        </row>
        <row r="482">
          <cell r="D482">
            <v>0.71394410498818095</v>
          </cell>
        </row>
        <row r="483">
          <cell r="D483">
            <v>0.760225521724464</v>
          </cell>
        </row>
        <row r="484">
          <cell r="D484">
            <v>0.79244801436319401</v>
          </cell>
        </row>
        <row r="485">
          <cell r="D485">
            <v>0.81853092796286497</v>
          </cell>
        </row>
        <row r="486">
          <cell r="D486">
            <v>0.82095676651590999</v>
          </cell>
        </row>
        <row r="487">
          <cell r="D487">
            <v>0.79664406060758897</v>
          </cell>
        </row>
        <row r="488">
          <cell r="D488">
            <v>0.75781094845624797</v>
          </cell>
        </row>
        <row r="489">
          <cell r="D489">
            <v>0.70195876840510096</v>
          </cell>
        </row>
        <row r="490">
          <cell r="D490">
            <v>0.696403842036172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ADJUSTED%20Med_UPC_gsp%20OUT%20JULY21%202014.xlsx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June%2026_2014/2014%20Industrial_by_SIZE%20may_19.NDM" TargetMode="External"/><Relationship Id="rId7" Type="http://schemas.openxmlformats.org/officeDocument/2006/relationships/hyperlink" Target="../../2014_LT_Inputs.xlsx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../../2014_LT_Inputs.xlsx" TargetMode="External"/><Relationship Id="rId1" Type="http://schemas.openxmlformats.org/officeDocument/2006/relationships/hyperlink" Target="../../2014_LT_Inputs.xlsx" TargetMode="External"/><Relationship Id="rId6" Type="http://schemas.openxmlformats.org/officeDocument/2006/relationships/hyperlink" Target="June%2026_2014/2014%20Industrial_by_SIZE%20may_19.NDM" TargetMode="External"/><Relationship Id="rId11" Type="http://schemas.openxmlformats.org/officeDocument/2006/relationships/hyperlink" Target="JULY24%20GS_1_UPC_incHH%20OUT.xlsx" TargetMode="External"/><Relationship Id="rId5" Type="http://schemas.openxmlformats.org/officeDocument/2006/relationships/hyperlink" Target="../../2014_LT_Inputs.xlsx" TargetMode="External"/><Relationship Id="rId10" Type="http://schemas.openxmlformats.org/officeDocument/2006/relationships/hyperlink" Target="2014%20Industrial_by_SIZE%20may_19.NDM" TargetMode="External"/><Relationship Id="rId4" Type="http://schemas.openxmlformats.org/officeDocument/2006/relationships/hyperlink" Target="../../2014_LT_Inputs.xlsx" TargetMode="External"/><Relationship Id="rId9" Type="http://schemas.openxmlformats.org/officeDocument/2006/relationships/hyperlink" Target="ADJ_Lg_Total_Ind_mfg_EPratio%20JULY21%202014.xls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zoomScaleNormal="100" workbookViewId="0">
      <pane xSplit="1" ySplit="4" topLeftCell="B5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4.4" x14ac:dyDescent="0.3"/>
  <cols>
    <col min="1" max="1" width="27.5546875" customWidth="1"/>
    <col min="2" max="2" width="43.109375" style="131" customWidth="1"/>
    <col min="3" max="3" width="40" customWidth="1"/>
  </cols>
  <sheetData>
    <row r="1" spans="1:4" s="3" customFormat="1" x14ac:dyDescent="0.3">
      <c r="A1" s="3" t="s">
        <v>194</v>
      </c>
      <c r="B1" s="20"/>
    </row>
    <row r="2" spans="1:4" s="3" customFormat="1" x14ac:dyDescent="0.3">
      <c r="A2" s="3" t="s">
        <v>193</v>
      </c>
      <c r="B2" s="20"/>
    </row>
    <row r="3" spans="1:4" s="3" customFormat="1" x14ac:dyDescent="0.3">
      <c r="B3" s="20"/>
    </row>
    <row r="4" spans="1:4" ht="18" x14ac:dyDescent="0.35">
      <c r="A4" s="123" t="s">
        <v>110</v>
      </c>
      <c r="B4" s="141" t="s">
        <v>166</v>
      </c>
    </row>
    <row r="5" spans="1:4" x14ac:dyDescent="0.3">
      <c r="A5" s="73"/>
      <c r="B5" s="130"/>
    </row>
    <row r="6" spans="1:4" ht="29.25" customHeight="1" x14ac:dyDescent="0.3">
      <c r="A6" s="124" t="s">
        <v>26</v>
      </c>
      <c r="B6" s="132" t="s">
        <v>149</v>
      </c>
      <c r="C6" s="126" t="s">
        <v>144</v>
      </c>
      <c r="D6" s="91"/>
    </row>
    <row r="7" spans="1:4" ht="15" customHeight="1" x14ac:dyDescent="0.3">
      <c r="A7" s="79"/>
      <c r="B7" s="77"/>
      <c r="C7" s="127"/>
      <c r="D7" s="91"/>
    </row>
    <row r="8" spans="1:4" ht="28.8" x14ac:dyDescent="0.3">
      <c r="A8" s="124" t="s">
        <v>102</v>
      </c>
      <c r="B8" s="124" t="s">
        <v>170</v>
      </c>
      <c r="C8" s="128" t="str">
        <f>[1]Economics!$D$1</f>
        <v>Real_Disp_INCperHH</v>
      </c>
      <c r="D8" s="78"/>
    </row>
    <row r="9" spans="1:4" x14ac:dyDescent="0.3">
      <c r="A9" s="77" t="s">
        <v>59</v>
      </c>
      <c r="B9" s="124" t="s">
        <v>170</v>
      </c>
      <c r="C9" s="128" t="str">
        <f>+[1]Weather!$O$1</f>
        <v>CDH_Billed</v>
      </c>
      <c r="D9" s="78"/>
    </row>
    <row r="10" spans="1:4" x14ac:dyDescent="0.3">
      <c r="A10" s="77" t="s">
        <v>60</v>
      </c>
      <c r="B10" s="124" t="s">
        <v>189</v>
      </c>
      <c r="C10" s="128" t="str">
        <f>+[1]Weather!$P$1</f>
        <v>HDH_Billed</v>
      </c>
      <c r="D10" s="78"/>
    </row>
    <row r="11" spans="1:4" x14ac:dyDescent="0.3">
      <c r="A11" s="124"/>
      <c r="B11" s="124"/>
      <c r="C11" s="124"/>
      <c r="D11" s="91"/>
    </row>
    <row r="12" spans="1:4" x14ac:dyDescent="0.3">
      <c r="A12" s="77" t="s">
        <v>145</v>
      </c>
      <c r="B12" s="124" t="s">
        <v>188</v>
      </c>
      <c r="C12" s="128" t="s">
        <v>187</v>
      </c>
      <c r="D12" s="91"/>
    </row>
    <row r="13" spans="1:4" x14ac:dyDescent="0.3">
      <c r="A13" s="124"/>
      <c r="B13" s="124"/>
      <c r="C13" s="125"/>
      <c r="D13" s="78"/>
    </row>
    <row r="14" spans="1:4" x14ac:dyDescent="0.3">
      <c r="A14" s="77" t="s">
        <v>146</v>
      </c>
      <c r="B14" s="124" t="s">
        <v>148</v>
      </c>
      <c r="C14" s="128" t="s">
        <v>147</v>
      </c>
      <c r="D14" s="78"/>
    </row>
    <row r="15" spans="1:4" x14ac:dyDescent="0.3">
      <c r="A15" s="125"/>
      <c r="B15" s="124"/>
      <c r="C15" s="125"/>
      <c r="D15" s="78"/>
    </row>
    <row r="17" spans="1:4" ht="18" x14ac:dyDescent="0.35">
      <c r="A17" s="134" t="s">
        <v>26</v>
      </c>
      <c r="B17" s="133" t="s">
        <v>157</v>
      </c>
      <c r="C17" s="140" t="s">
        <v>144</v>
      </c>
      <c r="D17" s="134"/>
    </row>
    <row r="18" spans="1:4" ht="18" x14ac:dyDescent="0.35">
      <c r="A18" s="134"/>
      <c r="B18" s="133"/>
      <c r="C18" s="85"/>
      <c r="D18" s="134"/>
    </row>
    <row r="19" spans="1:4" x14ac:dyDescent="0.3">
      <c r="A19" s="135" t="s">
        <v>175</v>
      </c>
      <c r="B19" s="135" t="s">
        <v>170</v>
      </c>
      <c r="C19" s="136" t="str">
        <f>[2]GI_Data_Monthly!$X$1</f>
        <v>FL_Real_GSP</v>
      </c>
      <c r="D19" s="135"/>
    </row>
    <row r="20" spans="1:4" x14ac:dyDescent="0.3">
      <c r="A20" s="135" t="s">
        <v>57</v>
      </c>
      <c r="B20" s="135" t="s">
        <v>170</v>
      </c>
      <c r="C20" s="136" t="str">
        <f>[2]GI_Data_Monthly!$C$1</f>
        <v>Consumer_Price_Index</v>
      </c>
      <c r="D20" s="135"/>
    </row>
    <row r="21" spans="1:4" x14ac:dyDescent="0.3">
      <c r="A21" s="135" t="s">
        <v>59</v>
      </c>
      <c r="B21" s="135" t="s">
        <v>171</v>
      </c>
      <c r="C21" s="137" t="str">
        <f>+[1]Weather!$O$1</f>
        <v>CDH_Billed</v>
      </c>
      <c r="D21" s="135"/>
    </row>
    <row r="22" spans="1:4" x14ac:dyDescent="0.3">
      <c r="A22" s="135" t="s">
        <v>160</v>
      </c>
      <c r="B22" s="135" t="s">
        <v>171</v>
      </c>
      <c r="C22" s="137" t="str">
        <f>+[1]Weather!$P$1</f>
        <v>HDH_Billed</v>
      </c>
      <c r="D22" s="135"/>
    </row>
    <row r="23" spans="1:4" x14ac:dyDescent="0.3">
      <c r="A23" s="134"/>
      <c r="B23" s="87"/>
      <c r="C23" s="85"/>
      <c r="D23" s="134"/>
    </row>
    <row r="24" spans="1:4" x14ac:dyDescent="0.3">
      <c r="A24" s="134" t="s">
        <v>145</v>
      </c>
      <c r="B24" s="135" t="s">
        <v>173</v>
      </c>
      <c r="C24" s="136" t="s">
        <v>174</v>
      </c>
      <c r="D24" s="134"/>
    </row>
    <row r="25" spans="1:4" x14ac:dyDescent="0.3">
      <c r="A25" s="134"/>
      <c r="B25" s="87"/>
      <c r="C25" s="85"/>
      <c r="D25" s="134"/>
    </row>
    <row r="26" spans="1:4" x14ac:dyDescent="0.3">
      <c r="A26" s="134" t="s">
        <v>146</v>
      </c>
      <c r="B26" s="135" t="s">
        <v>161</v>
      </c>
      <c r="C26" s="136" t="s">
        <v>147</v>
      </c>
      <c r="D26" s="134"/>
    </row>
    <row r="28" spans="1:4" ht="18" x14ac:dyDescent="0.35">
      <c r="A28" s="126" t="s">
        <v>26</v>
      </c>
      <c r="B28" s="138" t="s">
        <v>162</v>
      </c>
      <c r="C28" s="126" t="s">
        <v>144</v>
      </c>
      <c r="D28" s="91"/>
    </row>
    <row r="29" spans="1:4" x14ac:dyDescent="0.3">
      <c r="A29" s="79"/>
      <c r="B29" s="91"/>
      <c r="C29" s="31"/>
      <c r="D29" s="91"/>
    </row>
    <row r="30" spans="1:4" x14ac:dyDescent="0.3">
      <c r="A30" s="77" t="s">
        <v>163</v>
      </c>
      <c r="B30" s="124" t="s">
        <v>170</v>
      </c>
      <c r="C30" s="128" t="str">
        <f>[1]GI_Data_Monthly!$Z$1</f>
        <v>FL_GSP_Mfg</v>
      </c>
      <c r="D30" s="78"/>
    </row>
    <row r="31" spans="1:4" ht="18" customHeight="1" x14ac:dyDescent="0.3">
      <c r="A31" s="77" t="s">
        <v>172</v>
      </c>
      <c r="B31" s="124" t="s">
        <v>170</v>
      </c>
      <c r="C31" s="128" t="str">
        <f>+[2]Economics!$L$1</f>
        <v>Emp_Pop_Ratio</v>
      </c>
      <c r="D31" s="78"/>
    </row>
    <row r="32" spans="1:4" x14ac:dyDescent="0.3">
      <c r="A32" s="126" t="s">
        <v>57</v>
      </c>
      <c r="B32" s="124" t="s">
        <v>170</v>
      </c>
      <c r="C32" s="128" t="str">
        <f>[2]GI_Data_Monthly!$C$1</f>
        <v>Consumer_Price_Index</v>
      </c>
      <c r="D32" s="78"/>
    </row>
    <row r="33" spans="1:4" x14ac:dyDescent="0.3">
      <c r="A33" s="126" t="s">
        <v>59</v>
      </c>
      <c r="B33" s="124" t="s">
        <v>171</v>
      </c>
      <c r="C33" s="129" t="str">
        <f>+[1]Weather!$O$1</f>
        <v>CDH_Billed</v>
      </c>
      <c r="D33" s="78"/>
    </row>
    <row r="34" spans="1:4" x14ac:dyDescent="0.3">
      <c r="A34" s="79"/>
      <c r="B34" s="31"/>
      <c r="C34" s="31"/>
      <c r="D34" s="31"/>
    </row>
    <row r="35" spans="1:4" ht="28.8" x14ac:dyDescent="0.3">
      <c r="A35" s="77" t="s">
        <v>145</v>
      </c>
      <c r="B35" s="91" t="s">
        <v>176</v>
      </c>
      <c r="C35" s="128" t="s">
        <v>177</v>
      </c>
      <c r="D35" s="80"/>
    </row>
    <row r="36" spans="1:4" x14ac:dyDescent="0.3">
      <c r="A36" s="79"/>
      <c r="B36" s="31"/>
      <c r="C36" s="31"/>
      <c r="D36" s="31"/>
    </row>
    <row r="37" spans="1:4" x14ac:dyDescent="0.3">
      <c r="A37" s="77" t="s">
        <v>146</v>
      </c>
      <c r="B37" s="139"/>
      <c r="C37" s="128" t="s">
        <v>147</v>
      </c>
      <c r="D37" s="81"/>
    </row>
    <row r="38" spans="1:4" x14ac:dyDescent="0.3">
      <c r="A38" s="77"/>
      <c r="B38" s="81"/>
      <c r="C38" s="31"/>
      <c r="D38" s="81"/>
    </row>
    <row r="39" spans="1:4" x14ac:dyDescent="0.3">
      <c r="A39" s="77"/>
      <c r="B39" s="82"/>
      <c r="C39" s="31"/>
      <c r="D39" s="82"/>
    </row>
    <row r="40" spans="1:4" x14ac:dyDescent="0.3">
      <c r="A40" s="79"/>
      <c r="B40" s="31"/>
      <c r="C40" s="31"/>
      <c r="D40" s="31"/>
    </row>
    <row r="41" spans="1:4" x14ac:dyDescent="0.3">
      <c r="A41" s="77"/>
      <c r="B41" s="78"/>
      <c r="C41" s="31"/>
      <c r="D41" s="78"/>
    </row>
  </sheetData>
  <hyperlinks>
    <hyperlink ref="C9" r:id="rId1" display="..\..\..\2014_LT_Inputs.xlsx"/>
    <hyperlink ref="C10" r:id="rId2" display="..\..\..\2014_LT_Inputs.xlsx"/>
    <hyperlink ref="C14" r:id="rId3"/>
    <hyperlink ref="C21" r:id="rId4" display="..\..\..\2014_LT_Inputs.xlsx"/>
    <hyperlink ref="C22" r:id="rId5" display="..\..\..\2014_LT_Inputs.xlsx"/>
    <hyperlink ref="C26" r:id="rId6"/>
    <hyperlink ref="C33" r:id="rId7" display="..\..\..\2014_LT_Inputs.xlsx"/>
    <hyperlink ref="C24" r:id="rId8"/>
    <hyperlink ref="C35" r:id="rId9"/>
    <hyperlink ref="C37" r:id="rId10"/>
    <hyperlink ref="C12" r:id="rId11"/>
  </hyperlinks>
  <pageMargins left="0.7" right="0.7" top="0.75" bottom="0.75" header="0.3" footer="0.3"/>
  <pageSetup scale="80" orientation="portrait" r:id="rId12"/>
  <drawing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0"/>
  <sheetViews>
    <sheetView zoomScaleNormal="100" workbookViewId="0">
      <pane xSplit="1" ySplit="4" topLeftCell="B5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4.4" x14ac:dyDescent="0.3"/>
  <cols>
    <col min="1" max="1" width="24.5546875" style="73" customWidth="1"/>
    <col min="2" max="2" width="28.88671875" customWidth="1"/>
    <col min="3" max="3" width="2.6640625" customWidth="1"/>
    <col min="4" max="4" width="24.88671875" customWidth="1"/>
  </cols>
  <sheetData>
    <row r="1" spans="1:4" s="3" customFormat="1" x14ac:dyDescent="0.3">
      <c r="A1" s="173" t="s">
        <v>195</v>
      </c>
    </row>
    <row r="2" spans="1:4" s="3" customFormat="1" x14ac:dyDescent="0.3">
      <c r="A2" s="173" t="s">
        <v>193</v>
      </c>
    </row>
    <row r="3" spans="1:4" s="3" customFormat="1" x14ac:dyDescent="0.3">
      <c r="A3" s="173"/>
    </row>
    <row r="4" spans="1:4" ht="21" customHeight="1" x14ac:dyDescent="0.3">
      <c r="A4" s="74" t="s">
        <v>110</v>
      </c>
      <c r="B4" s="75" t="s">
        <v>99</v>
      </c>
      <c r="C4" s="76"/>
      <c r="D4" s="75" t="s">
        <v>108</v>
      </c>
    </row>
    <row r="5" spans="1:4" x14ac:dyDescent="0.3">
      <c r="B5" s="110"/>
    </row>
    <row r="6" spans="1:4" x14ac:dyDescent="0.3">
      <c r="A6" s="79"/>
      <c r="B6" s="77" t="s">
        <v>100</v>
      </c>
      <c r="C6" s="31"/>
      <c r="D6" s="77" t="s">
        <v>100</v>
      </c>
    </row>
    <row r="7" spans="1:4" x14ac:dyDescent="0.3">
      <c r="A7" s="79"/>
      <c r="B7" s="31"/>
      <c r="C7" s="31"/>
      <c r="D7" s="31"/>
    </row>
    <row r="8" spans="1:4" ht="28.8" x14ac:dyDescent="0.3">
      <c r="A8" s="77" t="s">
        <v>49</v>
      </c>
      <c r="B8" s="78" t="s">
        <v>102</v>
      </c>
      <c r="C8" s="31"/>
      <c r="D8" s="78" t="s">
        <v>102</v>
      </c>
    </row>
    <row r="9" spans="1:4" x14ac:dyDescent="0.3">
      <c r="A9" s="79"/>
      <c r="B9" s="31" t="s">
        <v>59</v>
      </c>
      <c r="C9" s="31"/>
      <c r="D9" s="31" t="s">
        <v>59</v>
      </c>
    </row>
    <row r="10" spans="1:4" x14ac:dyDescent="0.3">
      <c r="A10" s="79"/>
      <c r="B10" s="31" t="s">
        <v>60</v>
      </c>
      <c r="C10" s="31"/>
      <c r="D10" s="31" t="s">
        <v>60</v>
      </c>
    </row>
    <row r="11" spans="1:4" x14ac:dyDescent="0.3">
      <c r="A11" s="79"/>
      <c r="B11" s="31" t="s">
        <v>56</v>
      </c>
      <c r="C11" s="31"/>
      <c r="D11" s="31" t="s">
        <v>64</v>
      </c>
    </row>
    <row r="12" spans="1:4" x14ac:dyDescent="0.3">
      <c r="A12" s="79"/>
      <c r="B12" s="31"/>
      <c r="C12" s="31"/>
      <c r="D12" s="31"/>
    </row>
    <row r="13" spans="1:4" x14ac:dyDescent="0.3">
      <c r="A13" s="79"/>
      <c r="B13" s="31"/>
      <c r="C13" s="31"/>
      <c r="D13" s="31"/>
    </row>
    <row r="14" spans="1:4" x14ac:dyDescent="0.3">
      <c r="A14" s="77" t="s">
        <v>50</v>
      </c>
      <c r="B14" s="80" t="s">
        <v>55</v>
      </c>
      <c r="C14" s="31"/>
      <c r="D14" s="80" t="s">
        <v>55</v>
      </c>
    </row>
    <row r="15" spans="1:4" x14ac:dyDescent="0.3">
      <c r="A15" s="79"/>
      <c r="B15" s="31"/>
      <c r="C15" s="31"/>
      <c r="D15" s="31"/>
    </row>
    <row r="16" spans="1:4" x14ac:dyDescent="0.3">
      <c r="A16" s="77" t="s">
        <v>52</v>
      </c>
      <c r="B16" s="139">
        <v>0.84453081752153647</v>
      </c>
      <c r="C16" s="31"/>
      <c r="D16" s="81">
        <f>+[3]MStat!$B$6</f>
        <v>0.82763338686185828</v>
      </c>
    </row>
    <row r="17" spans="1:7" x14ac:dyDescent="0.3">
      <c r="A17" s="77" t="s">
        <v>53</v>
      </c>
      <c r="B17" s="139">
        <v>1.9124398267685392</v>
      </c>
      <c r="C17" s="31"/>
      <c r="D17" s="81">
        <f>+[3]MStat!$B$18</f>
        <v>1.8247954635535593</v>
      </c>
    </row>
    <row r="18" spans="1:7" x14ac:dyDescent="0.3">
      <c r="A18" s="77" t="s">
        <v>54</v>
      </c>
      <c r="B18" s="142">
        <f>+[4]MStat!$B$17</f>
        <v>4.3559814313921814E-2</v>
      </c>
      <c r="C18" s="31"/>
      <c r="D18" s="82">
        <f>+[3]MStat!$B$17</f>
        <v>4.6629617819742349E-2</v>
      </c>
    </row>
    <row r="19" spans="1:7" x14ac:dyDescent="0.3">
      <c r="A19" s="79"/>
      <c r="B19" s="31"/>
      <c r="C19" s="31"/>
      <c r="D19" s="31"/>
    </row>
    <row r="20" spans="1:7" x14ac:dyDescent="0.3">
      <c r="A20" s="77" t="s">
        <v>51</v>
      </c>
      <c r="B20" s="78" t="s">
        <v>109</v>
      </c>
      <c r="C20" s="31"/>
      <c r="D20" s="78" t="s">
        <v>103</v>
      </c>
    </row>
    <row r="22" spans="1:7" ht="28.8" x14ac:dyDescent="0.3">
      <c r="A22" s="83"/>
      <c r="B22" s="84" t="s">
        <v>158</v>
      </c>
      <c r="C22" s="85"/>
      <c r="D22" s="84" t="s">
        <v>62</v>
      </c>
    </row>
    <row r="23" spans="1:7" x14ac:dyDescent="0.3">
      <c r="A23" s="83"/>
      <c r="B23" s="85"/>
      <c r="C23" s="85"/>
      <c r="D23" s="85"/>
    </row>
    <row r="24" spans="1:7" x14ac:dyDescent="0.3">
      <c r="A24" s="86" t="s">
        <v>49</v>
      </c>
      <c r="B24" s="87" t="s">
        <v>159</v>
      </c>
      <c r="C24" s="85"/>
      <c r="D24" s="87" t="s">
        <v>58</v>
      </c>
      <c r="G24" s="10"/>
    </row>
    <row r="25" spans="1:7" x14ac:dyDescent="0.3">
      <c r="A25" s="83"/>
      <c r="B25" s="87" t="s">
        <v>57</v>
      </c>
      <c r="C25" s="85"/>
      <c r="D25" s="87" t="s">
        <v>59</v>
      </c>
      <c r="G25" s="10"/>
    </row>
    <row r="26" spans="1:7" x14ac:dyDescent="0.3">
      <c r="A26" s="83"/>
      <c r="B26" s="87" t="s">
        <v>59</v>
      </c>
      <c r="C26" s="85"/>
      <c r="D26" s="87" t="s">
        <v>106</v>
      </c>
      <c r="G26" s="10"/>
    </row>
    <row r="27" spans="1:7" x14ac:dyDescent="0.3">
      <c r="A27" s="83"/>
      <c r="B27" s="87" t="s">
        <v>160</v>
      </c>
      <c r="C27" s="85"/>
      <c r="D27" s="87" t="s">
        <v>56</v>
      </c>
    </row>
    <row r="28" spans="1:7" x14ac:dyDescent="0.3">
      <c r="A28" s="83"/>
      <c r="B28" s="85" t="s">
        <v>56</v>
      </c>
      <c r="C28" s="85"/>
      <c r="D28" s="85"/>
    </row>
    <row r="29" spans="1:7" x14ac:dyDescent="0.3">
      <c r="A29" s="83"/>
      <c r="B29" s="85"/>
      <c r="C29" s="85"/>
      <c r="D29" s="85"/>
    </row>
    <row r="30" spans="1:7" x14ac:dyDescent="0.3">
      <c r="A30" s="86" t="s">
        <v>50</v>
      </c>
      <c r="B30" s="88" t="s">
        <v>55</v>
      </c>
      <c r="C30" s="85"/>
      <c r="D30" s="88" t="s">
        <v>55</v>
      </c>
    </row>
    <row r="31" spans="1:7" x14ac:dyDescent="0.3">
      <c r="A31" s="83"/>
      <c r="B31" s="85"/>
      <c r="C31" s="85"/>
      <c r="D31" s="85"/>
    </row>
    <row r="32" spans="1:7" x14ac:dyDescent="0.3">
      <c r="A32" s="86" t="s">
        <v>52</v>
      </c>
      <c r="B32" s="143">
        <f>+[5]MStat!$B$5</f>
        <v>0.81593264695051781</v>
      </c>
      <c r="C32" s="85"/>
      <c r="D32" s="89">
        <v>0.96282497947998924</v>
      </c>
    </row>
    <row r="33" spans="1:4" x14ac:dyDescent="0.3">
      <c r="A33" s="86" t="s">
        <v>53</v>
      </c>
      <c r="B33" s="143">
        <f>+[5]MStat!$B$18</f>
        <v>1.8597676922436774</v>
      </c>
      <c r="C33" s="85"/>
      <c r="D33" s="89">
        <v>1.748659030362137</v>
      </c>
    </row>
    <row r="34" spans="1:4" x14ac:dyDescent="0.3">
      <c r="A34" s="86" t="s">
        <v>54</v>
      </c>
      <c r="B34" s="144">
        <f>+[5]MStat!$B$17</f>
        <v>2.6486279459345168E-2</v>
      </c>
      <c r="C34" s="85"/>
      <c r="D34" s="90">
        <v>2.7156160156280498E-2</v>
      </c>
    </row>
    <row r="35" spans="1:4" x14ac:dyDescent="0.3">
      <c r="A35" s="83"/>
      <c r="B35" s="85"/>
      <c r="C35" s="85"/>
      <c r="D35" s="85"/>
    </row>
    <row r="36" spans="1:4" x14ac:dyDescent="0.3">
      <c r="A36" s="86" t="s">
        <v>51</v>
      </c>
      <c r="B36" s="87" t="s">
        <v>165</v>
      </c>
      <c r="C36" s="85"/>
      <c r="D36" s="87" t="s">
        <v>107</v>
      </c>
    </row>
    <row r="38" spans="1:4" x14ac:dyDescent="0.3">
      <c r="A38" s="79"/>
      <c r="B38" s="91" t="s">
        <v>164</v>
      </c>
      <c r="C38" s="31"/>
      <c r="D38" s="91" t="s">
        <v>63</v>
      </c>
    </row>
    <row r="39" spans="1:4" x14ac:dyDescent="0.3">
      <c r="A39" s="79"/>
      <c r="B39" s="91"/>
      <c r="C39" s="31"/>
      <c r="D39" s="91"/>
    </row>
    <row r="40" spans="1:4" x14ac:dyDescent="0.3">
      <c r="A40" s="77" t="s">
        <v>49</v>
      </c>
      <c r="B40" s="78" t="s">
        <v>178</v>
      </c>
      <c r="C40" s="31"/>
      <c r="D40" s="78" t="s">
        <v>58</v>
      </c>
    </row>
    <row r="41" spans="1:4" ht="21.75" customHeight="1" x14ac:dyDescent="0.3">
      <c r="A41" s="77"/>
      <c r="B41" s="78" t="s">
        <v>179</v>
      </c>
      <c r="C41" s="31"/>
      <c r="D41" s="78"/>
    </row>
    <row r="42" spans="1:4" x14ac:dyDescent="0.3">
      <c r="A42" s="79"/>
      <c r="B42" s="78" t="s">
        <v>57</v>
      </c>
      <c r="C42" s="31"/>
      <c r="D42" s="78" t="s">
        <v>57</v>
      </c>
    </row>
    <row r="43" spans="1:4" x14ac:dyDescent="0.3">
      <c r="A43" s="79"/>
      <c r="B43" s="78" t="s">
        <v>59</v>
      </c>
      <c r="C43" s="31"/>
      <c r="D43" s="78" t="s">
        <v>59</v>
      </c>
    </row>
    <row r="44" spans="1:4" x14ac:dyDescent="0.3">
      <c r="A44" s="79"/>
      <c r="B44" s="31" t="s">
        <v>56</v>
      </c>
      <c r="C44" s="31"/>
      <c r="D44" s="31"/>
    </row>
    <row r="45" spans="1:4" x14ac:dyDescent="0.3">
      <c r="A45" s="77" t="s">
        <v>50</v>
      </c>
      <c r="B45" s="80" t="s">
        <v>55</v>
      </c>
      <c r="C45" s="31"/>
      <c r="D45" s="80" t="s">
        <v>55</v>
      </c>
    </row>
    <row r="46" spans="1:4" x14ac:dyDescent="0.3">
      <c r="A46" s="79"/>
      <c r="B46" s="31"/>
      <c r="C46" s="31"/>
      <c r="D46" s="31"/>
    </row>
    <row r="47" spans="1:4" x14ac:dyDescent="0.3">
      <c r="A47" s="77" t="s">
        <v>52</v>
      </c>
      <c r="B47" s="139">
        <f>+[6]MStat!$B$6</f>
        <v>0.81578574557096961</v>
      </c>
      <c r="C47" s="31"/>
      <c r="D47" s="81">
        <v>0.81600864195580725</v>
      </c>
    </row>
    <row r="48" spans="1:4" x14ac:dyDescent="0.3">
      <c r="A48" s="77" t="s">
        <v>53</v>
      </c>
      <c r="B48" s="139">
        <f>+[6]MStat!$B$18</f>
        <v>2.1353413974523798</v>
      </c>
      <c r="C48" s="31"/>
      <c r="D48" s="81">
        <v>2.0354800803749544</v>
      </c>
    </row>
    <row r="49" spans="1:4" x14ac:dyDescent="0.3">
      <c r="A49" s="77" t="s">
        <v>54</v>
      </c>
      <c r="B49" s="142">
        <f>+[6]MStat!$B$17</f>
        <v>3.9296990669883743E-2</v>
      </c>
      <c r="C49" s="31"/>
      <c r="D49" s="82">
        <v>3.7660566122868611E-2</v>
      </c>
    </row>
    <row r="50" spans="1:4" x14ac:dyDescent="0.3">
      <c r="A50" s="79"/>
      <c r="B50" s="31"/>
      <c r="C50" s="31"/>
      <c r="D50" s="31"/>
    </row>
    <row r="51" spans="1:4" x14ac:dyDescent="0.3">
      <c r="A51" s="77" t="s">
        <v>51</v>
      </c>
      <c r="B51" s="78" t="s">
        <v>180</v>
      </c>
      <c r="C51" s="31"/>
      <c r="D51" s="78" t="s">
        <v>61</v>
      </c>
    </row>
    <row r="128" spans="1:8" x14ac:dyDescent="0.3">
      <c r="A128" s="21" t="s">
        <v>97</v>
      </c>
      <c r="B128" s="21"/>
      <c r="C128" s="22"/>
      <c r="D128" s="21"/>
      <c r="E128" s="21"/>
      <c r="F128" s="21"/>
      <c r="G128" s="21"/>
      <c r="H128" s="21"/>
    </row>
    <row r="129" spans="1:8" x14ac:dyDescent="0.3">
      <c r="A129" s="21" t="s">
        <v>98</v>
      </c>
      <c r="B129" s="21"/>
      <c r="C129" s="22"/>
      <c r="D129" s="21"/>
      <c r="E129" s="21"/>
      <c r="F129" s="21"/>
      <c r="G129" s="21"/>
      <c r="H129" s="21"/>
    </row>
    <row r="130" spans="1:8" x14ac:dyDescent="0.3">
      <c r="A130" s="21" t="s">
        <v>89</v>
      </c>
      <c r="B130" s="21"/>
      <c r="C130" s="22"/>
      <c r="D130" s="21"/>
      <c r="E130" s="21"/>
      <c r="F130" s="21"/>
      <c r="G130" s="21"/>
      <c r="H130" s="21"/>
    </row>
  </sheetData>
  <pageMargins left="0.7" right="0.7" top="0.75" bottom="0.75" header="0.3" footer="0.3"/>
  <pageSetup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zoomScaleNormal="100" workbookViewId="0">
      <selection activeCell="A2" sqref="A2"/>
    </sheetView>
  </sheetViews>
  <sheetFormatPr defaultRowHeight="14.4" x14ac:dyDescent="0.3"/>
  <cols>
    <col min="1" max="1" width="30.44140625" customWidth="1"/>
    <col min="2" max="2" width="10.5546875" customWidth="1"/>
    <col min="6" max="6" width="3.88671875" customWidth="1"/>
    <col min="7" max="7" width="33.109375" customWidth="1"/>
    <col min="8" max="8" width="9.88671875" customWidth="1"/>
    <col min="9" max="9" width="13" customWidth="1"/>
  </cols>
  <sheetData>
    <row r="1" spans="1:11" s="3" customFormat="1" x14ac:dyDescent="0.3">
      <c r="A1" s="3" t="s">
        <v>196</v>
      </c>
    </row>
    <row r="2" spans="1:11" s="3" customFormat="1" x14ac:dyDescent="0.3">
      <c r="A2" s="3" t="s">
        <v>193</v>
      </c>
    </row>
    <row r="3" spans="1:11" s="3" customFormat="1" x14ac:dyDescent="0.3"/>
    <row r="4" spans="1:11" ht="15.6" x14ac:dyDescent="0.3">
      <c r="A4" s="174" t="s">
        <v>135</v>
      </c>
      <c r="B4" s="174"/>
      <c r="C4" s="174"/>
      <c r="D4" s="174"/>
      <c r="E4" s="174"/>
      <c r="G4" s="174" t="s">
        <v>139</v>
      </c>
      <c r="H4" s="174"/>
      <c r="I4" s="174"/>
      <c r="J4" s="174"/>
      <c r="K4" s="174"/>
    </row>
    <row r="5" spans="1:11" x14ac:dyDescent="0.3">
      <c r="A5" s="1" t="s">
        <v>0</v>
      </c>
      <c r="G5" s="1" t="s">
        <v>0</v>
      </c>
    </row>
    <row r="6" spans="1:11" x14ac:dyDescent="0.3">
      <c r="A6" t="s">
        <v>1</v>
      </c>
      <c r="B6" s="2">
        <v>41</v>
      </c>
      <c r="G6" t="s">
        <v>1</v>
      </c>
      <c r="H6" s="2">
        <v>20</v>
      </c>
    </row>
    <row r="7" spans="1:11" x14ac:dyDescent="0.3">
      <c r="A7" t="s">
        <v>2</v>
      </c>
      <c r="B7" s="2">
        <v>162</v>
      </c>
      <c r="G7" t="s">
        <v>2</v>
      </c>
      <c r="H7" s="2">
        <v>171</v>
      </c>
    </row>
    <row r="8" spans="1:11" x14ac:dyDescent="0.3">
      <c r="A8" t="s">
        <v>3</v>
      </c>
      <c r="B8" s="2">
        <v>154</v>
      </c>
      <c r="G8" t="s">
        <v>3</v>
      </c>
      <c r="H8" s="2">
        <v>164</v>
      </c>
    </row>
    <row r="9" spans="1:11" x14ac:dyDescent="0.3">
      <c r="A9" s="3" t="s">
        <v>4</v>
      </c>
      <c r="B9" s="4">
        <v>0.8351275874330818</v>
      </c>
      <c r="G9" s="3" t="s">
        <v>4</v>
      </c>
      <c r="H9" s="4">
        <v>0.84952268819753773</v>
      </c>
    </row>
    <row r="10" spans="1:11" x14ac:dyDescent="0.3">
      <c r="A10" s="3" t="s">
        <v>5</v>
      </c>
      <c r="B10" s="4">
        <v>0.82763338686185828</v>
      </c>
      <c r="G10" s="3" t="s">
        <v>5</v>
      </c>
      <c r="H10" s="4">
        <v>0.84401742069256958</v>
      </c>
    </row>
    <row r="11" spans="1:11" x14ac:dyDescent="0.3">
      <c r="A11" t="s">
        <v>6</v>
      </c>
      <c r="B11" s="5">
        <v>-6.6941656856834548</v>
      </c>
      <c r="G11" t="s">
        <v>6</v>
      </c>
      <c r="H11" s="5">
        <v>-6.834177980183016</v>
      </c>
    </row>
    <row r="12" spans="1:11" x14ac:dyDescent="0.3">
      <c r="A12" t="s">
        <v>7</v>
      </c>
      <c r="B12" s="5">
        <v>-6.5416917925855591</v>
      </c>
      <c r="G12" t="s">
        <v>7</v>
      </c>
      <c r="H12" s="5">
        <v>-6.705571869682907</v>
      </c>
    </row>
    <row r="13" spans="1:11" x14ac:dyDescent="0.3">
      <c r="A13" t="s">
        <v>8</v>
      </c>
      <c r="B13" s="6">
        <v>111.43651407460703</v>
      </c>
      <c r="G13" t="s">
        <v>8</v>
      </c>
      <c r="H13" s="6">
        <v>154.31088270114046</v>
      </c>
    </row>
    <row r="14" spans="1:11" x14ac:dyDescent="0.3">
      <c r="A14" t="s">
        <v>9</v>
      </c>
      <c r="B14" s="7">
        <v>0</v>
      </c>
      <c r="G14" t="s">
        <v>9</v>
      </c>
      <c r="H14" s="7">
        <v>0</v>
      </c>
    </row>
    <row r="15" spans="1:11" x14ac:dyDescent="0.3">
      <c r="A15" t="s">
        <v>10</v>
      </c>
      <c r="B15" s="8">
        <v>320.35937811335981</v>
      </c>
      <c r="G15" t="s">
        <v>10</v>
      </c>
      <c r="H15" s="8">
        <v>348.68372807714786</v>
      </c>
    </row>
    <row r="16" spans="1:11" x14ac:dyDescent="0.3">
      <c r="A16" t="s">
        <v>11</v>
      </c>
      <c r="B16" s="8">
        <v>0.92042276467970052</v>
      </c>
      <c r="G16" t="s">
        <v>11</v>
      </c>
      <c r="H16" s="8">
        <v>0.95741011124614639</v>
      </c>
    </row>
    <row r="17" spans="1:11" x14ac:dyDescent="0.3">
      <c r="A17" t="s">
        <v>12</v>
      </c>
      <c r="B17" s="8">
        <v>0.1817115421377633</v>
      </c>
      <c r="G17" t="s">
        <v>12</v>
      </c>
      <c r="H17" s="8">
        <v>0.16958758351526984</v>
      </c>
    </row>
    <row r="18" spans="1:11" x14ac:dyDescent="0.3">
      <c r="A18" t="s">
        <v>13</v>
      </c>
      <c r="B18" s="8">
        <v>1.1799450788166448E-3</v>
      </c>
      <c r="G18" t="s">
        <v>13</v>
      </c>
      <c r="H18" s="8">
        <v>1.0340706311906698E-3</v>
      </c>
    </row>
    <row r="19" spans="1:11" x14ac:dyDescent="0.3">
      <c r="A19" t="s">
        <v>14</v>
      </c>
      <c r="B19" s="8">
        <v>3.4350328656603049E-2</v>
      </c>
      <c r="G19" t="s">
        <v>14</v>
      </c>
      <c r="H19" s="8">
        <v>3.2156968625644267E-2</v>
      </c>
    </row>
    <row r="20" spans="1:11" x14ac:dyDescent="0.3">
      <c r="A20" t="s">
        <v>15</v>
      </c>
      <c r="B20" s="8">
        <v>2.6497173432000538E-2</v>
      </c>
      <c r="G20" t="s">
        <v>15</v>
      </c>
      <c r="H20" s="8">
        <v>2.4825694258583733E-2</v>
      </c>
    </row>
    <row r="21" spans="1:11" x14ac:dyDescent="0.3">
      <c r="A21" s="3" t="s">
        <v>16</v>
      </c>
      <c r="B21" s="9">
        <v>4.6629617819742349E-2</v>
      </c>
      <c r="G21" s="3" t="s">
        <v>16</v>
      </c>
      <c r="H21" s="9">
        <v>4.3581193641399521E-2</v>
      </c>
    </row>
    <row r="22" spans="1:11" x14ac:dyDescent="0.3">
      <c r="A22" s="3" t="s">
        <v>17</v>
      </c>
      <c r="B22" s="4">
        <v>1.8247954635535593</v>
      </c>
      <c r="G22" s="3" t="s">
        <v>17</v>
      </c>
      <c r="H22" s="4">
        <v>1.9088671886730046</v>
      </c>
    </row>
    <row r="23" spans="1:11" x14ac:dyDescent="0.3">
      <c r="A23" t="s">
        <v>18</v>
      </c>
      <c r="B23" s="10" t="s">
        <v>19</v>
      </c>
      <c r="G23" t="s">
        <v>18</v>
      </c>
      <c r="H23" s="10" t="s">
        <v>19</v>
      </c>
    </row>
    <row r="24" spans="1:11" x14ac:dyDescent="0.3">
      <c r="A24" t="s">
        <v>20</v>
      </c>
      <c r="B24" s="11">
        <v>174.74909052408631</v>
      </c>
      <c r="G24" t="s">
        <v>20</v>
      </c>
      <c r="H24" s="11">
        <v>105.36922766687255</v>
      </c>
    </row>
    <row r="25" spans="1:11" x14ac:dyDescent="0.3">
      <c r="A25" t="s">
        <v>21</v>
      </c>
      <c r="B25" s="7">
        <v>0</v>
      </c>
      <c r="G25" t="s">
        <v>21</v>
      </c>
      <c r="H25" s="7">
        <v>3.5962266151101652E-12</v>
      </c>
    </row>
    <row r="26" spans="1:11" x14ac:dyDescent="0.3">
      <c r="A26" t="s">
        <v>22</v>
      </c>
      <c r="B26" s="6">
        <v>0.32324032393065244</v>
      </c>
      <c r="G26" t="s">
        <v>22</v>
      </c>
      <c r="H26" s="6">
        <v>-0.19951821407797873</v>
      </c>
    </row>
    <row r="27" spans="1:11" x14ac:dyDescent="0.3">
      <c r="A27" t="s">
        <v>23</v>
      </c>
      <c r="B27" s="6">
        <v>3.0525466784329658</v>
      </c>
      <c r="G27" t="s">
        <v>23</v>
      </c>
      <c r="H27" s="6">
        <v>3.8117208698659777</v>
      </c>
    </row>
    <row r="28" spans="1:11" x14ac:dyDescent="0.3">
      <c r="A28" t="s">
        <v>24</v>
      </c>
      <c r="B28" s="6">
        <v>2.8397140749461927</v>
      </c>
      <c r="G28" t="s">
        <v>24</v>
      </c>
      <c r="H28" s="6">
        <v>5.8291109961965395</v>
      </c>
    </row>
    <row r="29" spans="1:11" x14ac:dyDescent="0.3">
      <c r="A29" t="s">
        <v>25</v>
      </c>
      <c r="B29" s="7">
        <v>0.24174857541390768</v>
      </c>
      <c r="G29" t="s">
        <v>25</v>
      </c>
      <c r="H29" s="7">
        <v>5.4228130183511393E-2</v>
      </c>
    </row>
    <row r="31" spans="1:11" x14ac:dyDescent="0.3">
      <c r="A31" s="12" t="s">
        <v>26</v>
      </c>
      <c r="B31" s="12" t="s">
        <v>27</v>
      </c>
      <c r="C31" s="12" t="s">
        <v>28</v>
      </c>
      <c r="D31" s="12" t="s">
        <v>29</v>
      </c>
      <c r="E31" s="12" t="s">
        <v>30</v>
      </c>
      <c r="G31" s="12" t="s">
        <v>26</v>
      </c>
      <c r="H31" s="12" t="s">
        <v>27</v>
      </c>
      <c r="I31" s="12" t="s">
        <v>28</v>
      </c>
      <c r="J31" s="12" t="s">
        <v>29</v>
      </c>
      <c r="K31" s="12" t="s">
        <v>30</v>
      </c>
    </row>
    <row r="32" spans="1:11" x14ac:dyDescent="0.3">
      <c r="A32" s="10" t="s">
        <v>31</v>
      </c>
      <c r="B32" s="13">
        <v>0.11363254140212173</v>
      </c>
      <c r="C32" s="6">
        <v>0.10485799248496445</v>
      </c>
      <c r="D32" s="6">
        <v>1.0836803061856772</v>
      </c>
      <c r="E32" s="14">
        <v>0.28019492247746408</v>
      </c>
      <c r="G32" s="10" t="s">
        <v>31</v>
      </c>
      <c r="H32" s="13">
        <v>0.19002703338028518</v>
      </c>
      <c r="I32" s="6">
        <v>0.12506173394386133</v>
      </c>
      <c r="J32" s="6">
        <v>1.5194658460883483</v>
      </c>
      <c r="K32" s="14">
        <v>0.13058143902082817</v>
      </c>
    </row>
    <row r="33" spans="1:11" x14ac:dyDescent="0.3">
      <c r="A33" s="10" t="s">
        <v>104</v>
      </c>
      <c r="B33" s="15">
        <v>4.6900061931011063E-3</v>
      </c>
      <c r="C33" s="6">
        <v>1.3469083736413552E-3</v>
      </c>
      <c r="D33" s="6">
        <v>3.4820528885878961</v>
      </c>
      <c r="E33" s="14">
        <v>6.5754544930649223E-4</v>
      </c>
      <c r="G33" s="10" t="s">
        <v>140</v>
      </c>
      <c r="H33" s="13">
        <v>3.4716216941334923E-3</v>
      </c>
      <c r="I33" s="6">
        <v>1.4509411218816216E-3</v>
      </c>
      <c r="J33" s="6">
        <v>2.3926688972957049</v>
      </c>
      <c r="K33" s="14">
        <v>1.7846846008296648E-2</v>
      </c>
    </row>
    <row r="34" spans="1:11" x14ac:dyDescent="0.3">
      <c r="A34" s="10" t="s">
        <v>33</v>
      </c>
      <c r="B34" s="13">
        <v>5.6649220695731601E-4</v>
      </c>
      <c r="C34" s="6">
        <v>4.584383563057058E-5</v>
      </c>
      <c r="D34" s="6">
        <v>12.356998474611828</v>
      </c>
      <c r="E34" s="14">
        <v>4.0033890347435634E-18</v>
      </c>
      <c r="G34" s="10" t="s">
        <v>141</v>
      </c>
      <c r="H34" s="13">
        <v>5.0784508623093097E-4</v>
      </c>
      <c r="I34" s="6">
        <v>5.0344567866509815E-5</v>
      </c>
      <c r="J34" s="6">
        <v>10.08738594355399</v>
      </c>
      <c r="K34" s="14">
        <v>4.8060259631700254E-15</v>
      </c>
    </row>
    <row r="35" spans="1:11" x14ac:dyDescent="0.3">
      <c r="A35" s="10" t="s">
        <v>34</v>
      </c>
      <c r="B35" s="13">
        <v>2.7347131151367836E-4</v>
      </c>
      <c r="C35" s="6">
        <v>5.9964625015637042E-5</v>
      </c>
      <c r="D35" s="6">
        <v>4.5605440114461642</v>
      </c>
      <c r="E35" s="14">
        <v>1.2210463419240212E-5</v>
      </c>
      <c r="G35" s="10" t="s">
        <v>142</v>
      </c>
      <c r="H35" s="13">
        <v>2.1292883536890952E-4</v>
      </c>
      <c r="I35" s="6">
        <v>5.2450461948518189E-5</v>
      </c>
      <c r="J35" s="6">
        <v>4.0596179224866695</v>
      </c>
      <c r="K35" s="14">
        <v>8.1402644283382414E-5</v>
      </c>
    </row>
    <row r="36" spans="1:11" x14ac:dyDescent="0.3">
      <c r="A36" s="10" t="s">
        <v>35</v>
      </c>
      <c r="B36" s="13">
        <v>-8.0774799247310625E-2</v>
      </c>
      <c r="C36" s="6">
        <v>2.6530673691591775E-2</v>
      </c>
      <c r="D36" s="6">
        <v>-3.044581535557092</v>
      </c>
      <c r="E36" s="14">
        <v>2.7473011638380986E-3</v>
      </c>
      <c r="G36" s="10" t="s">
        <v>38</v>
      </c>
      <c r="H36" s="13">
        <v>0.69085173008620337</v>
      </c>
      <c r="I36" s="6">
        <v>7.4824757494333136E-2</v>
      </c>
      <c r="J36" s="6">
        <v>9.2329297577546452</v>
      </c>
      <c r="K36" s="14">
        <v>9.7045433786929934E-14</v>
      </c>
    </row>
    <row r="37" spans="1:11" x14ac:dyDescent="0.3">
      <c r="A37" s="10" t="s">
        <v>44</v>
      </c>
      <c r="B37" s="13">
        <v>-6.1209274890915794E-2</v>
      </c>
      <c r="C37" s="6">
        <v>2.6525267654151016E-2</v>
      </c>
      <c r="D37" s="6">
        <v>-2.3075836854500871</v>
      </c>
      <c r="E37" s="14">
        <v>2.2343780217080885E-2</v>
      </c>
      <c r="G37" s="10" t="s">
        <v>105</v>
      </c>
      <c r="H37" s="13">
        <v>0.30262583896621414</v>
      </c>
      <c r="I37" s="6">
        <v>7.5434181919620341E-2</v>
      </c>
      <c r="J37" s="6">
        <v>4.0117865835501494</v>
      </c>
      <c r="K37" s="14">
        <v>9.7314934535156465E-5</v>
      </c>
    </row>
    <row r="38" spans="1:11" x14ac:dyDescent="0.3">
      <c r="A38" s="10" t="s">
        <v>38</v>
      </c>
      <c r="B38" s="13">
        <v>0.77407278982832906</v>
      </c>
      <c r="C38" s="6">
        <v>7.6072033581937745E-2</v>
      </c>
      <c r="D38" s="6">
        <v>10.17552382104482</v>
      </c>
      <c r="E38" s="14">
        <v>3.9818538520498621E-15</v>
      </c>
      <c r="G38" s="10" t="s">
        <v>143</v>
      </c>
      <c r="H38" s="13">
        <v>0.41619885266918116</v>
      </c>
      <c r="I38" s="6">
        <v>7.5880787277903566E-2</v>
      </c>
      <c r="J38" s="6">
        <v>5.4849042504647025</v>
      </c>
      <c r="K38" s="14">
        <v>2.7748151782242962E-7</v>
      </c>
    </row>
    <row r="39" spans="1:11" x14ac:dyDescent="0.3">
      <c r="A39" s="10" t="s">
        <v>105</v>
      </c>
      <c r="B39" s="13">
        <v>0.33855253815241126</v>
      </c>
      <c r="C39" s="6">
        <v>7.7062832500603556E-2</v>
      </c>
      <c r="D39" s="6">
        <v>4.3932013289254543</v>
      </c>
      <c r="E39" s="14">
        <v>2.3447003998286092E-5</v>
      </c>
    </row>
    <row r="40" spans="1:11" x14ac:dyDescent="0.3">
      <c r="H40" s="16"/>
    </row>
    <row r="41" spans="1:11" x14ac:dyDescent="0.3">
      <c r="H41" s="16"/>
    </row>
    <row r="42" spans="1:11" x14ac:dyDescent="0.3">
      <c r="H42" s="16"/>
    </row>
    <row r="43" spans="1:11" x14ac:dyDescent="0.3">
      <c r="H43" s="16"/>
    </row>
    <row r="44" spans="1:11" x14ac:dyDescent="0.3">
      <c r="H44" s="16"/>
    </row>
    <row r="45" spans="1:11" x14ac:dyDescent="0.3">
      <c r="H45" s="16"/>
    </row>
  </sheetData>
  <mergeCells count="2">
    <mergeCell ref="G4:K4"/>
    <mergeCell ref="A4:E4"/>
  </mergeCells>
  <pageMargins left="0.7" right="0.7" top="0.75" bottom="0.75" header="0.3" footer="0.3"/>
  <pageSetup scale="9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2"/>
  <sheetViews>
    <sheetView zoomScaleNormal="100" workbookViewId="0">
      <pane ySplit="4" topLeftCell="A5" activePane="bottomLeft" state="frozen"/>
      <selection activeCell="A2" sqref="A2"/>
      <selection pane="bottomLeft" activeCell="A2" sqref="A2"/>
    </sheetView>
  </sheetViews>
  <sheetFormatPr defaultRowHeight="14.4" x14ac:dyDescent="0.3"/>
  <cols>
    <col min="1" max="1" width="35.33203125" customWidth="1"/>
    <col min="2" max="2" width="15.109375" customWidth="1"/>
    <col min="3" max="3" width="10.5546875" customWidth="1"/>
    <col min="6" max="6" width="3.44140625" customWidth="1"/>
    <col min="7" max="7" width="23.88671875" bestFit="1" customWidth="1"/>
    <col min="8" max="8" width="15.44140625" bestFit="1" customWidth="1"/>
    <col min="9" max="9" width="9.5546875" bestFit="1" customWidth="1"/>
  </cols>
  <sheetData>
    <row r="1" spans="1:11" s="3" customFormat="1" x14ac:dyDescent="0.3">
      <c r="A1" s="3" t="s">
        <v>197</v>
      </c>
    </row>
    <row r="2" spans="1:11" s="3" customFormat="1" x14ac:dyDescent="0.3">
      <c r="A2" s="3" t="s">
        <v>193</v>
      </c>
    </row>
    <row r="3" spans="1:11" s="3" customFormat="1" x14ac:dyDescent="0.3"/>
    <row r="4" spans="1:11" ht="33" customHeight="1" x14ac:dyDescent="0.35">
      <c r="A4" s="175" t="s">
        <v>134</v>
      </c>
      <c r="B4" s="175"/>
      <c r="C4" s="175"/>
      <c r="D4" s="175"/>
      <c r="E4" s="175"/>
      <c r="G4" s="174" t="s">
        <v>150</v>
      </c>
      <c r="H4" s="174"/>
      <c r="I4" s="174"/>
      <c r="J4" s="174"/>
      <c r="K4" s="174"/>
    </row>
    <row r="5" spans="1:11" x14ac:dyDescent="0.3">
      <c r="A5" s="1" t="s">
        <v>0</v>
      </c>
      <c r="G5" s="1" t="s">
        <v>0</v>
      </c>
    </row>
    <row r="6" spans="1:11" x14ac:dyDescent="0.3">
      <c r="A6" t="s">
        <v>1</v>
      </c>
      <c r="B6" s="2">
        <v>22</v>
      </c>
      <c r="G6" t="s">
        <v>1</v>
      </c>
      <c r="H6" s="2">
        <v>31</v>
      </c>
    </row>
    <row r="7" spans="1:11" x14ac:dyDescent="0.3">
      <c r="A7" t="s">
        <v>2</v>
      </c>
      <c r="B7" s="2">
        <v>131</v>
      </c>
      <c r="G7" t="s">
        <v>2</v>
      </c>
      <c r="H7" s="2">
        <v>168</v>
      </c>
    </row>
    <row r="8" spans="1:11" x14ac:dyDescent="0.3">
      <c r="A8" t="s">
        <v>3</v>
      </c>
      <c r="B8" s="2">
        <v>122</v>
      </c>
      <c r="G8" t="s">
        <v>3</v>
      </c>
      <c r="H8" s="2">
        <v>157</v>
      </c>
    </row>
    <row r="9" spans="1:11" x14ac:dyDescent="0.3">
      <c r="A9" s="3" t="s">
        <v>4</v>
      </c>
      <c r="B9" s="4">
        <v>0.96502831511909393</v>
      </c>
      <c r="G9" s="3" t="s">
        <v>4</v>
      </c>
      <c r="H9" s="4">
        <v>0.81593264695051781</v>
      </c>
    </row>
    <row r="10" spans="1:11" x14ac:dyDescent="0.3">
      <c r="A10" s="3" t="s">
        <v>5</v>
      </c>
      <c r="B10" s="4">
        <v>0.96273508988100165</v>
      </c>
      <c r="G10" s="3" t="s">
        <v>5</v>
      </c>
      <c r="H10" s="4">
        <v>0.80420861172443614</v>
      </c>
    </row>
    <row r="11" spans="1:11" x14ac:dyDescent="0.3">
      <c r="A11" t="s">
        <v>6</v>
      </c>
      <c r="B11" s="5">
        <v>14.061536680641876</v>
      </c>
      <c r="G11" t="s">
        <v>6</v>
      </c>
      <c r="H11" s="5">
        <v>-0.72947391466474398</v>
      </c>
    </row>
    <row r="12" spans="1:11" x14ac:dyDescent="0.3">
      <c r="A12" t="s">
        <v>7</v>
      </c>
      <c r="B12" s="5">
        <v>14.259069321167145</v>
      </c>
      <c r="G12" t="s">
        <v>7</v>
      </c>
      <c r="H12" s="5">
        <v>-0.52492865410857825</v>
      </c>
    </row>
    <row r="13" spans="1:11" x14ac:dyDescent="0.3">
      <c r="A13" t="s">
        <v>8</v>
      </c>
      <c r="B13" s="6">
        <v>420.81706545403568</v>
      </c>
      <c r="G13" t="s">
        <v>8</v>
      </c>
      <c r="H13" s="6">
        <v>69.594864841020566</v>
      </c>
    </row>
    <row r="14" spans="1:11" x14ac:dyDescent="0.3">
      <c r="A14" t="s">
        <v>9</v>
      </c>
      <c r="B14" s="7">
        <v>0</v>
      </c>
      <c r="G14" t="s">
        <v>9</v>
      </c>
      <c r="H14" s="7">
        <v>0</v>
      </c>
    </row>
    <row r="15" spans="1:11" x14ac:dyDescent="0.3">
      <c r="A15" t="s">
        <v>10</v>
      </c>
      <c r="B15" s="8">
        <v>-1097.9116004705427</v>
      </c>
      <c r="G15" t="s">
        <v>10</v>
      </c>
      <c r="H15" s="8">
        <v>-166.10586479616151</v>
      </c>
    </row>
    <row r="16" spans="1:11" x14ac:dyDescent="0.3">
      <c r="A16" t="s">
        <v>11</v>
      </c>
      <c r="B16" s="18">
        <v>4029661184.4143138</v>
      </c>
      <c r="G16" t="s">
        <v>11</v>
      </c>
      <c r="H16" s="8">
        <v>314.9984616082811</v>
      </c>
    </row>
    <row r="17" spans="1:11" x14ac:dyDescent="0.3">
      <c r="A17" t="s">
        <v>12</v>
      </c>
      <c r="B17" s="18">
        <v>146030990.91529238</v>
      </c>
      <c r="G17" t="s">
        <v>12</v>
      </c>
      <c r="H17" s="8">
        <v>71.06093040840355</v>
      </c>
    </row>
    <row r="18" spans="1:11" x14ac:dyDescent="0.3">
      <c r="A18" t="s">
        <v>13</v>
      </c>
      <c r="B18" s="8">
        <v>1196975.3353712491</v>
      </c>
      <c r="G18" t="s">
        <v>13</v>
      </c>
      <c r="H18" s="8">
        <v>0.45261739113632832</v>
      </c>
    </row>
    <row r="19" spans="1:11" x14ac:dyDescent="0.3">
      <c r="A19" t="s">
        <v>14</v>
      </c>
      <c r="B19" s="8">
        <v>1094.0636797605746</v>
      </c>
      <c r="G19" t="s">
        <v>14</v>
      </c>
      <c r="H19" s="8">
        <v>0.67276845283970343</v>
      </c>
    </row>
    <row r="20" spans="1:11" x14ac:dyDescent="0.3">
      <c r="A20" t="s">
        <v>15</v>
      </c>
      <c r="B20" s="8">
        <v>812.07654822258075</v>
      </c>
      <c r="G20" t="s">
        <v>15</v>
      </c>
      <c r="H20" s="8">
        <v>0.5120888139668115</v>
      </c>
    </row>
    <row r="21" spans="1:11" x14ac:dyDescent="0.3">
      <c r="A21" s="3" t="s">
        <v>16</v>
      </c>
      <c r="B21" s="9">
        <v>2.7435748350040142E-2</v>
      </c>
      <c r="G21" s="3" t="s">
        <v>16</v>
      </c>
      <c r="H21" s="9">
        <v>2.6486279459345168E-2</v>
      </c>
    </row>
    <row r="22" spans="1:11" x14ac:dyDescent="0.3">
      <c r="A22" s="3" t="s">
        <v>17</v>
      </c>
      <c r="B22" s="4">
        <v>1.7350903900106605</v>
      </c>
      <c r="G22" s="3" t="s">
        <v>17</v>
      </c>
      <c r="H22" s="4">
        <v>1.8597676922436774</v>
      </c>
    </row>
    <row r="23" spans="1:11" x14ac:dyDescent="0.3">
      <c r="A23" t="s">
        <v>18</v>
      </c>
      <c r="B23" s="10" t="s">
        <v>19</v>
      </c>
      <c r="G23" t="s">
        <v>18</v>
      </c>
      <c r="H23" s="10" t="s">
        <v>19</v>
      </c>
    </row>
    <row r="24" spans="1:11" x14ac:dyDescent="0.3">
      <c r="A24" t="s">
        <v>20</v>
      </c>
      <c r="B24" s="11">
        <v>76.029179464299943</v>
      </c>
      <c r="G24" t="s">
        <v>20</v>
      </c>
      <c r="H24" s="11">
        <v>19.923809413304607</v>
      </c>
    </row>
    <row r="25" spans="1:11" x14ac:dyDescent="0.3">
      <c r="A25" t="s">
        <v>21</v>
      </c>
      <c r="B25" s="7">
        <v>2.5774964541701176E-7</v>
      </c>
      <c r="G25" t="s">
        <v>21</v>
      </c>
      <c r="H25" s="7">
        <v>0.70110060997419765</v>
      </c>
    </row>
    <row r="26" spans="1:11" x14ac:dyDescent="0.3">
      <c r="A26" t="s">
        <v>22</v>
      </c>
      <c r="B26" s="6">
        <v>8.4999101924592313E-2</v>
      </c>
      <c r="G26" t="s">
        <v>22</v>
      </c>
      <c r="H26" s="6">
        <v>0.12380222286286308</v>
      </c>
    </row>
    <row r="27" spans="1:11" x14ac:dyDescent="0.3">
      <c r="A27" t="s">
        <v>23</v>
      </c>
      <c r="B27" s="6">
        <v>4.509220063430071</v>
      </c>
      <c r="G27" t="s">
        <v>23</v>
      </c>
      <c r="H27" s="6">
        <v>3.6407546092673719</v>
      </c>
    </row>
    <row r="28" spans="1:11" x14ac:dyDescent="0.3">
      <c r="A28" t="s">
        <v>24</v>
      </c>
      <c r="B28" s="6">
        <v>12.590435049229498</v>
      </c>
      <c r="G28" t="s">
        <v>24</v>
      </c>
      <c r="H28" s="6">
        <v>3.3031210158836859</v>
      </c>
    </row>
    <row r="29" spans="1:11" x14ac:dyDescent="0.3">
      <c r="A29" t="s">
        <v>25</v>
      </c>
      <c r="B29" s="7">
        <v>1.8451078929887775E-3</v>
      </c>
      <c r="G29" t="s">
        <v>25</v>
      </c>
      <c r="H29" s="7">
        <v>0.19175044693006491</v>
      </c>
    </row>
    <row r="31" spans="1:11" x14ac:dyDescent="0.3">
      <c r="A31" s="12" t="s">
        <v>26</v>
      </c>
      <c r="B31" s="12" t="s">
        <v>27</v>
      </c>
      <c r="C31" s="12" t="s">
        <v>28</v>
      </c>
      <c r="D31" s="12" t="s">
        <v>29</v>
      </c>
      <c r="E31" s="12" t="s">
        <v>30</v>
      </c>
      <c r="G31" s="12" t="s">
        <v>26</v>
      </c>
      <c r="H31" s="12" t="s">
        <v>27</v>
      </c>
      <c r="I31" s="12" t="s">
        <v>28</v>
      </c>
      <c r="J31" s="12" t="s">
        <v>29</v>
      </c>
      <c r="K31" s="12" t="s">
        <v>30</v>
      </c>
    </row>
    <row r="32" spans="1:11" x14ac:dyDescent="0.3">
      <c r="A32" s="10" t="s">
        <v>31</v>
      </c>
      <c r="B32" s="6">
        <v>-13076.146429317976</v>
      </c>
      <c r="C32" s="6">
        <v>53880.205498430274</v>
      </c>
      <c r="D32" s="6">
        <v>-0.24268924567666936</v>
      </c>
      <c r="E32" s="14">
        <v>0.80865599713473069</v>
      </c>
      <c r="G32" s="10" t="s">
        <v>31</v>
      </c>
      <c r="H32" s="6">
        <v>26.778496778325355</v>
      </c>
      <c r="I32" s="6">
        <v>0.74742022254472495</v>
      </c>
      <c r="J32" s="6">
        <v>35.827899715040097</v>
      </c>
      <c r="K32" s="14">
        <v>5.4488949579229315E-36</v>
      </c>
    </row>
    <row r="33" spans="1:11" x14ac:dyDescent="0.3">
      <c r="A33" s="10" t="s">
        <v>42</v>
      </c>
      <c r="B33" s="6">
        <v>942.80614533189214</v>
      </c>
      <c r="C33" s="6">
        <v>412.44351958513931</v>
      </c>
      <c r="D33" s="6">
        <v>2.2859036463470774</v>
      </c>
      <c r="E33" s="14">
        <v>2.3976879092899545E-2</v>
      </c>
      <c r="G33" s="10" t="s">
        <v>151</v>
      </c>
      <c r="H33" s="6">
        <v>1.0550614314344396E-5</v>
      </c>
      <c r="I33" s="6">
        <v>1.6636016969913892E-6</v>
      </c>
      <c r="J33" s="6">
        <v>6.3420314690860806</v>
      </c>
      <c r="K33" s="14">
        <v>8.286321018615164E-9</v>
      </c>
    </row>
    <row r="34" spans="1:11" x14ac:dyDescent="0.3">
      <c r="A34" s="17" t="s">
        <v>33</v>
      </c>
      <c r="B34" s="4">
        <v>7.5146109336315883</v>
      </c>
      <c r="C34" s="4">
        <v>0.98470522151563777</v>
      </c>
      <c r="D34" s="4">
        <v>7.6313304422873429</v>
      </c>
      <c r="E34" s="9">
        <v>6.6252953316084875E-11</v>
      </c>
      <c r="G34" s="10" t="s">
        <v>152</v>
      </c>
      <c r="H34" s="6">
        <v>-7.4465101545438797E-2</v>
      </c>
      <c r="I34" s="6">
        <v>4.1545749244336575E-3</v>
      </c>
      <c r="J34" s="6">
        <v>-17.923639096625443</v>
      </c>
      <c r="K34" s="14">
        <v>3.300849962735755E-24</v>
      </c>
    </row>
    <row r="35" spans="1:11" x14ac:dyDescent="0.3">
      <c r="A35" s="17" t="s">
        <v>96</v>
      </c>
      <c r="B35" s="4">
        <v>5.0974901709610423</v>
      </c>
      <c r="C35" s="4">
        <v>2.3979476841874958</v>
      </c>
      <c r="D35" s="4">
        <v>2.1257720527327688</v>
      </c>
      <c r="E35" s="9">
        <v>3.5531833648694972E-2</v>
      </c>
      <c r="G35" s="10" t="s">
        <v>141</v>
      </c>
      <c r="H35" s="6">
        <v>5.5029976813799264E-3</v>
      </c>
      <c r="I35" s="6">
        <v>5.3838451522637398E-4</v>
      </c>
      <c r="J35" s="6">
        <v>10.221314925943007</v>
      </c>
      <c r="K35" s="14">
        <v>3.2909230423895548E-15</v>
      </c>
    </row>
    <row r="36" spans="1:11" x14ac:dyDescent="0.3">
      <c r="A36" s="10" t="s">
        <v>43</v>
      </c>
      <c r="B36" s="6">
        <v>6139.2470462873789</v>
      </c>
      <c r="C36" s="6">
        <v>1014.9622288279969</v>
      </c>
      <c r="D36" s="6">
        <v>6.0487443492124093</v>
      </c>
      <c r="E36" s="14">
        <v>3.670821728513375E-8</v>
      </c>
      <c r="G36" s="10" t="s">
        <v>153</v>
      </c>
      <c r="H36" s="6">
        <v>3.7163073706955761E-3</v>
      </c>
      <c r="I36" s="6">
        <v>1.4292710598057829E-3</v>
      </c>
      <c r="J36" s="6">
        <v>2.600141761213977</v>
      </c>
      <c r="K36" s="14">
        <v>1.0201955813478856E-2</v>
      </c>
    </row>
    <row r="37" spans="1:11" x14ac:dyDescent="0.3">
      <c r="A37" s="10" t="s">
        <v>37</v>
      </c>
      <c r="B37" s="6">
        <v>-3405.2125049428764</v>
      </c>
      <c r="C37" s="6">
        <v>1013.8948149433323</v>
      </c>
      <c r="D37" s="6">
        <v>-3.3585461280154565</v>
      </c>
      <c r="E37" s="14">
        <v>1.0540276203086498E-3</v>
      </c>
      <c r="G37" s="10" t="s">
        <v>154</v>
      </c>
      <c r="H37" s="6">
        <v>3.5704285941507541</v>
      </c>
      <c r="I37" s="6">
        <v>0.65662274861106662</v>
      </c>
      <c r="J37" s="6">
        <v>5.4375645706810634</v>
      </c>
      <c r="K37" s="14">
        <v>3.4890719001591066E-7</v>
      </c>
    </row>
    <row r="38" spans="1:11" x14ac:dyDescent="0.3">
      <c r="A38" s="10" t="s">
        <v>44</v>
      </c>
      <c r="B38" s="6">
        <v>-4476.7795762605774</v>
      </c>
      <c r="C38" s="6">
        <v>1016.2088860504124</v>
      </c>
      <c r="D38" s="6">
        <v>-4.4053733811165392</v>
      </c>
      <c r="E38" s="14">
        <v>2.5330151832584787E-5</v>
      </c>
      <c r="G38" s="10" t="s">
        <v>155</v>
      </c>
      <c r="H38" s="6">
        <v>-2.6968928809671286</v>
      </c>
      <c r="I38" s="6">
        <v>0.64402528948446069</v>
      </c>
      <c r="J38" s="6">
        <v>-4.1875574220477878</v>
      </c>
      <c r="K38" s="14">
        <v>5.1112949040115091E-5</v>
      </c>
    </row>
    <row r="39" spans="1:11" x14ac:dyDescent="0.3">
      <c r="A39" s="10" t="s">
        <v>36</v>
      </c>
      <c r="B39" s="6">
        <v>0.99637716250185082</v>
      </c>
      <c r="C39" s="6">
        <v>6.9279144374686996E-3</v>
      </c>
      <c r="D39" s="6">
        <v>143.82065071604782</v>
      </c>
      <c r="E39" s="14">
        <v>1.0153825774539145E-59</v>
      </c>
      <c r="G39" s="10" t="s">
        <v>36</v>
      </c>
      <c r="H39" s="6">
        <v>0.92652605310068259</v>
      </c>
      <c r="I39" s="6">
        <v>5.6672991939416689E-2</v>
      </c>
      <c r="J39" s="6">
        <v>16.348634885751878</v>
      </c>
      <c r="K39" s="14">
        <v>1.112979079947136E-22</v>
      </c>
    </row>
    <row r="40" spans="1:11" x14ac:dyDescent="0.3">
      <c r="A40" s="10" t="s">
        <v>38</v>
      </c>
      <c r="B40" s="6">
        <v>-0.67861158510229347</v>
      </c>
      <c r="C40" s="6">
        <v>7.1854303012098303E-2</v>
      </c>
      <c r="D40" s="6">
        <v>-9.4442720429426998</v>
      </c>
      <c r="E40" s="14">
        <v>8.0046404086804097E-14</v>
      </c>
      <c r="G40" s="10" t="s">
        <v>156</v>
      </c>
      <c r="H40" s="6">
        <v>-0.91222417774635733</v>
      </c>
      <c r="I40" s="6">
        <v>5.1836999752798707E-2</v>
      </c>
      <c r="J40" s="6">
        <v>-17.597935491957283</v>
      </c>
      <c r="K40" s="14">
        <v>6.6734937111160161E-24</v>
      </c>
    </row>
    <row r="41" spans="1:11" x14ac:dyDescent="0.3">
      <c r="G41" s="10" t="s">
        <v>38</v>
      </c>
      <c r="H41" s="6">
        <v>-0.73876595333680284</v>
      </c>
      <c r="I41" s="6">
        <v>7.4425034179028432E-2</v>
      </c>
      <c r="J41" s="6">
        <v>-9.9263098967440335</v>
      </c>
      <c r="K41" s="14">
        <v>9.022085954329793E-15</v>
      </c>
    </row>
    <row r="42" spans="1:11" x14ac:dyDescent="0.3">
      <c r="G42" s="10" t="s">
        <v>105</v>
      </c>
      <c r="H42" s="6">
        <v>0.82629449128185783</v>
      </c>
      <c r="I42" s="6">
        <v>7.0637327547530812E-2</v>
      </c>
      <c r="J42" s="6">
        <v>11.697703182865412</v>
      </c>
      <c r="K42" s="14">
        <v>2.8020715845182478E-17</v>
      </c>
    </row>
    <row r="70" spans="1:3" x14ac:dyDescent="0.3">
      <c r="A70" s="3" t="s">
        <v>17</v>
      </c>
      <c r="B70" s="4">
        <v>1.7067898100941159</v>
      </c>
    </row>
    <row r="71" spans="1:3" x14ac:dyDescent="0.3">
      <c r="B71" t="s">
        <v>95</v>
      </c>
    </row>
    <row r="72" spans="1:3" x14ac:dyDescent="0.3">
      <c r="A72" s="71" t="s">
        <v>92</v>
      </c>
      <c r="B72" s="71">
        <v>8</v>
      </c>
      <c r="C72" s="71">
        <v>6</v>
      </c>
    </row>
    <row r="73" spans="1:3" x14ac:dyDescent="0.3">
      <c r="A73" s="3" t="s">
        <v>90</v>
      </c>
      <c r="B73">
        <v>1.506</v>
      </c>
      <c r="C73" s="6">
        <v>1.55</v>
      </c>
    </row>
    <row r="74" spans="1:3" x14ac:dyDescent="0.3">
      <c r="A74" s="3" t="s">
        <v>91</v>
      </c>
      <c r="B74">
        <v>1.85</v>
      </c>
      <c r="C74" s="6">
        <v>1.8029999999999999</v>
      </c>
    </row>
    <row r="76" spans="1:3" x14ac:dyDescent="0.3">
      <c r="A76" s="71" t="s">
        <v>93</v>
      </c>
    </row>
    <row r="77" spans="1:3" x14ac:dyDescent="0.3">
      <c r="A77" s="3" t="s">
        <v>90</v>
      </c>
      <c r="B77">
        <v>1.6859999999999999</v>
      </c>
      <c r="C77" s="6">
        <v>1.7070000000000001</v>
      </c>
    </row>
    <row r="78" spans="1:3" x14ac:dyDescent="0.3">
      <c r="A78" s="3" t="s">
        <v>91</v>
      </c>
      <c r="B78">
        <v>1.8520000000000001</v>
      </c>
      <c r="C78" s="6">
        <v>1.831</v>
      </c>
    </row>
    <row r="80" spans="1:3" x14ac:dyDescent="0.3">
      <c r="A80" s="71" t="s">
        <v>94</v>
      </c>
    </row>
    <row r="81" spans="1:3" x14ac:dyDescent="0.3">
      <c r="A81" s="3" t="s">
        <v>90</v>
      </c>
      <c r="B81">
        <f>SUM(B77+B73)/2</f>
        <v>1.5960000000000001</v>
      </c>
      <c r="C81">
        <f>SUM(C77+C73)/2</f>
        <v>1.6285000000000001</v>
      </c>
    </row>
    <row r="82" spans="1:3" x14ac:dyDescent="0.3">
      <c r="A82" s="3" t="s">
        <v>91</v>
      </c>
      <c r="B82">
        <f>SUM(B78+B74)/2</f>
        <v>1.851</v>
      </c>
      <c r="C82">
        <f>SUM(C78+C74)/2</f>
        <v>1.8169999999999999</v>
      </c>
    </row>
  </sheetData>
  <mergeCells count="2">
    <mergeCell ref="G4:K4"/>
    <mergeCell ref="A4:E4"/>
  </mergeCells>
  <pageMargins left="0.7" right="0.7" top="0.75" bottom="0.75" header="0.3" footer="0.3"/>
  <pageSetup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zoomScaleNormal="100" workbookViewId="0">
      <selection activeCell="A2" sqref="A2"/>
    </sheetView>
  </sheetViews>
  <sheetFormatPr defaultRowHeight="14.4" x14ac:dyDescent="0.3"/>
  <cols>
    <col min="1" max="1" width="36.5546875" customWidth="1"/>
    <col min="2" max="2" width="16.44140625" bestFit="1" customWidth="1"/>
    <col min="3" max="3" width="9.5546875" bestFit="1" customWidth="1"/>
    <col min="6" max="6" width="2.88671875" customWidth="1"/>
    <col min="7" max="7" width="35.109375" customWidth="1"/>
    <col min="8" max="8" width="17.88671875" customWidth="1"/>
    <col min="9" max="9" width="17.44140625" customWidth="1"/>
    <col min="10" max="10" width="10.44140625" customWidth="1"/>
    <col min="11" max="11" width="11.6640625" customWidth="1"/>
  </cols>
  <sheetData>
    <row r="1" spans="1:11" s="3" customFormat="1" x14ac:dyDescent="0.3">
      <c r="A1" s="3" t="s">
        <v>198</v>
      </c>
    </row>
    <row r="2" spans="1:11" s="3" customFormat="1" x14ac:dyDescent="0.3">
      <c r="A2" s="3" t="s">
        <v>193</v>
      </c>
    </row>
    <row r="3" spans="1:11" s="3" customFormat="1" x14ac:dyDescent="0.3"/>
    <row r="4" spans="1:11" ht="27" customHeight="1" x14ac:dyDescent="0.3">
      <c r="A4" s="174" t="s">
        <v>133</v>
      </c>
      <c r="B4" s="174"/>
      <c r="C4" s="174"/>
      <c r="D4" s="174"/>
      <c r="E4" s="174"/>
      <c r="G4" s="174" t="s">
        <v>169</v>
      </c>
      <c r="H4" s="174"/>
      <c r="I4" s="174"/>
      <c r="J4" s="174"/>
      <c r="K4" s="174"/>
    </row>
    <row r="5" spans="1:11" ht="15.6" x14ac:dyDescent="0.3">
      <c r="A5" s="1" t="s">
        <v>0</v>
      </c>
      <c r="D5" s="1"/>
      <c r="G5" s="1" t="s">
        <v>0</v>
      </c>
      <c r="H5" s="118"/>
    </row>
    <row r="6" spans="1:11" x14ac:dyDescent="0.3">
      <c r="A6" t="s">
        <v>1</v>
      </c>
      <c r="B6" s="2">
        <v>1</v>
      </c>
      <c r="E6" s="2"/>
      <c r="G6" t="s">
        <v>1</v>
      </c>
      <c r="H6" s="2">
        <v>1</v>
      </c>
    </row>
    <row r="7" spans="1:11" x14ac:dyDescent="0.3">
      <c r="A7" t="s">
        <v>2</v>
      </c>
      <c r="B7" s="2">
        <v>124</v>
      </c>
      <c r="E7" s="8"/>
      <c r="G7" t="s">
        <v>2</v>
      </c>
      <c r="H7" s="2">
        <v>162</v>
      </c>
    </row>
    <row r="8" spans="1:11" x14ac:dyDescent="0.3">
      <c r="A8" t="s">
        <v>3</v>
      </c>
      <c r="B8" s="2">
        <v>116</v>
      </c>
      <c r="E8" s="14"/>
      <c r="G8" t="s">
        <v>3</v>
      </c>
      <c r="H8" s="2">
        <v>155</v>
      </c>
    </row>
    <row r="9" spans="1:11" x14ac:dyDescent="0.3">
      <c r="A9" s="3" t="s">
        <v>4</v>
      </c>
      <c r="B9" s="4">
        <v>0.82647969485263129</v>
      </c>
      <c r="E9" s="8"/>
      <c r="G9" s="3" t="s">
        <v>4</v>
      </c>
      <c r="H9" s="4">
        <v>0.82265087306521911</v>
      </c>
    </row>
    <row r="10" spans="1:11" x14ac:dyDescent="0.3">
      <c r="A10" s="3" t="s">
        <v>5</v>
      </c>
      <c r="B10" s="4">
        <v>0.81600864195580725</v>
      </c>
      <c r="E10" s="14"/>
      <c r="G10" s="3" t="s">
        <v>5</v>
      </c>
      <c r="H10" s="4">
        <v>0.81578574557096961</v>
      </c>
    </row>
    <row r="11" spans="1:11" x14ac:dyDescent="0.3">
      <c r="A11" t="s">
        <v>6</v>
      </c>
      <c r="B11" s="5">
        <v>19.153589160735123</v>
      </c>
      <c r="E11" s="8"/>
      <c r="G11" t="s">
        <v>6</v>
      </c>
      <c r="H11" s="5">
        <v>19.232223919739642</v>
      </c>
    </row>
    <row r="12" spans="1:11" x14ac:dyDescent="0.3">
      <c r="A12" t="s">
        <v>7</v>
      </c>
      <c r="B12" s="5">
        <v>19.335542810128995</v>
      </c>
      <c r="E12" s="7"/>
      <c r="G12" t="s">
        <v>7</v>
      </c>
      <c r="H12" s="5">
        <v>19.3656385762003</v>
      </c>
    </row>
    <row r="13" spans="1:11" x14ac:dyDescent="0.3">
      <c r="A13" t="s">
        <v>8</v>
      </c>
      <c r="B13" s="6">
        <v>78.929951266248935</v>
      </c>
      <c r="E13" s="14"/>
      <c r="G13" t="s">
        <v>8</v>
      </c>
      <c r="H13" s="6">
        <v>119.83038534306816</v>
      </c>
    </row>
    <row r="14" spans="1:11" x14ac:dyDescent="0.3">
      <c r="A14" t="s">
        <v>9</v>
      </c>
      <c r="B14" s="7">
        <v>1.5265566588595902E-16</v>
      </c>
      <c r="E14" s="14"/>
      <c r="G14" t="s">
        <v>9</v>
      </c>
      <c r="H14" s="7">
        <v>0</v>
      </c>
    </row>
    <row r="15" spans="1:11" x14ac:dyDescent="0.3">
      <c r="A15" t="s">
        <v>10</v>
      </c>
      <c r="B15" s="8">
        <v>-1355.4709061195776</v>
      </c>
      <c r="E15" s="14"/>
      <c r="G15" t="s">
        <v>10</v>
      </c>
      <c r="H15" s="8">
        <v>-1780.6781799259109</v>
      </c>
    </row>
    <row r="16" spans="1:11" x14ac:dyDescent="0.3">
      <c r="A16" t="s">
        <v>11</v>
      </c>
      <c r="B16" s="18">
        <v>108034795475.9648</v>
      </c>
      <c r="G16" t="s">
        <v>11</v>
      </c>
      <c r="H16" s="8">
        <v>155173881562.43805</v>
      </c>
    </row>
    <row r="17" spans="1:11" x14ac:dyDescent="0.3">
      <c r="A17" t="s">
        <v>12</v>
      </c>
      <c r="B17" s="18">
        <v>22682022068.147247</v>
      </c>
      <c r="G17" t="s">
        <v>12</v>
      </c>
      <c r="H17" s="8">
        <v>33452772396.192074</v>
      </c>
    </row>
    <row r="18" spans="1:11" x14ac:dyDescent="0.3">
      <c r="A18" t="s">
        <v>13</v>
      </c>
      <c r="B18" s="18">
        <v>195534673.00126937</v>
      </c>
      <c r="G18" t="s">
        <v>13</v>
      </c>
      <c r="H18" s="8">
        <v>215824338.03994885</v>
      </c>
    </row>
    <row r="19" spans="1:11" x14ac:dyDescent="0.3">
      <c r="A19" t="s">
        <v>14</v>
      </c>
      <c r="B19" s="8">
        <v>13983.371303132495</v>
      </c>
      <c r="G19" t="s">
        <v>14</v>
      </c>
      <c r="H19" s="8">
        <v>14690.96109993995</v>
      </c>
    </row>
    <row r="20" spans="1:11" x14ac:dyDescent="0.3">
      <c r="A20" t="s">
        <v>15</v>
      </c>
      <c r="B20" s="8">
        <v>9868.5021696296317</v>
      </c>
      <c r="G20" t="s">
        <v>15</v>
      </c>
      <c r="H20" s="8">
        <v>10396.72674936691</v>
      </c>
    </row>
    <row r="21" spans="1:11" x14ac:dyDescent="0.3">
      <c r="A21" s="3" t="s">
        <v>16</v>
      </c>
      <c r="B21" s="9">
        <v>3.7660566122868611E-2</v>
      </c>
      <c r="G21" s="3" t="s">
        <v>16</v>
      </c>
      <c r="H21" s="9">
        <v>3.9296990669883743E-2</v>
      </c>
    </row>
    <row r="22" spans="1:11" x14ac:dyDescent="0.3">
      <c r="A22" s="3" t="s">
        <v>17</v>
      </c>
      <c r="B22" s="4">
        <v>2.0354800803749544</v>
      </c>
      <c r="G22" s="3" t="s">
        <v>17</v>
      </c>
      <c r="H22" s="4">
        <v>2.1353413974523798</v>
      </c>
    </row>
    <row r="23" spans="1:11" x14ac:dyDescent="0.3">
      <c r="A23" t="s">
        <v>18</v>
      </c>
      <c r="B23" s="10" t="s">
        <v>19</v>
      </c>
      <c r="G23" t="s">
        <v>18</v>
      </c>
      <c r="H23" s="10" t="s">
        <v>19</v>
      </c>
    </row>
    <row r="24" spans="1:11" x14ac:dyDescent="0.3">
      <c r="A24" t="s">
        <v>20</v>
      </c>
      <c r="B24" s="11">
        <v>39.953368225761864</v>
      </c>
      <c r="G24" t="s">
        <v>20</v>
      </c>
      <c r="H24" s="11">
        <v>47.065438367641839</v>
      </c>
    </row>
    <row r="25" spans="1:11" x14ac:dyDescent="0.3">
      <c r="A25" t="s">
        <v>21</v>
      </c>
      <c r="B25" s="7">
        <v>2.1634686919359779E-2</v>
      </c>
      <c r="G25" t="s">
        <v>21</v>
      </c>
      <c r="H25" s="7">
        <v>3.2888014725898124E-3</v>
      </c>
    </row>
    <row r="26" spans="1:11" x14ac:dyDescent="0.3">
      <c r="A26" t="s">
        <v>22</v>
      </c>
      <c r="B26" s="6">
        <v>0.4687019841754857</v>
      </c>
      <c r="G26" t="s">
        <v>22</v>
      </c>
      <c r="H26" s="6">
        <v>0.4982503492299834</v>
      </c>
    </row>
    <row r="27" spans="1:11" x14ac:dyDescent="0.3">
      <c r="A27" t="s">
        <v>23</v>
      </c>
      <c r="B27" s="6">
        <v>4.0890742830588813</v>
      </c>
      <c r="G27" t="s">
        <v>23</v>
      </c>
      <c r="H27" s="6">
        <v>4.2204173915169241</v>
      </c>
    </row>
    <row r="28" spans="1:11" x14ac:dyDescent="0.3">
      <c r="A28" t="s">
        <v>24</v>
      </c>
      <c r="B28" s="6">
        <v>10.668179801818555</v>
      </c>
      <c r="G28" t="s">
        <v>24</v>
      </c>
      <c r="H28" s="6">
        <v>16.75641769795018</v>
      </c>
    </row>
    <row r="29" spans="1:11" x14ac:dyDescent="0.3">
      <c r="A29" t="s">
        <v>25</v>
      </c>
      <c r="B29" s="7">
        <v>4.8242987048054357E-3</v>
      </c>
      <c r="G29" t="s">
        <v>25</v>
      </c>
      <c r="H29" s="7">
        <v>2.2982122153324775E-4</v>
      </c>
    </row>
    <row r="31" spans="1:11" x14ac:dyDescent="0.3">
      <c r="A31" s="12" t="s">
        <v>26</v>
      </c>
      <c r="B31" s="12" t="s">
        <v>27</v>
      </c>
      <c r="C31" s="12" t="s">
        <v>28</v>
      </c>
      <c r="D31" s="12" t="s">
        <v>29</v>
      </c>
      <c r="E31" s="12" t="s">
        <v>30</v>
      </c>
      <c r="G31" s="12" t="s">
        <v>26</v>
      </c>
      <c r="H31" s="12" t="s">
        <v>27</v>
      </c>
      <c r="I31" s="12" t="s">
        <v>28</v>
      </c>
      <c r="J31" s="12" t="s">
        <v>29</v>
      </c>
      <c r="K31" s="12" t="s">
        <v>30</v>
      </c>
    </row>
    <row r="32" spans="1:11" x14ac:dyDescent="0.3">
      <c r="A32" s="10" t="s">
        <v>31</v>
      </c>
      <c r="B32" s="6">
        <v>375898.1910374561</v>
      </c>
      <c r="C32" s="6">
        <v>32764.140517533127</v>
      </c>
      <c r="D32" s="6">
        <v>11.472853708349257</v>
      </c>
      <c r="E32" s="14">
        <v>1.1300705759885105E-16</v>
      </c>
      <c r="G32" s="10" t="s">
        <v>31</v>
      </c>
      <c r="H32" s="6">
        <v>244933.48908093022</v>
      </c>
      <c r="I32" s="6">
        <v>69040.347722488106</v>
      </c>
      <c r="J32" s="6">
        <v>3.5476862032250378</v>
      </c>
      <c r="K32" s="14">
        <v>5.2408504917385323E-4</v>
      </c>
    </row>
    <row r="33" spans="1:11" x14ac:dyDescent="0.3">
      <c r="A33" s="10" t="s">
        <v>42</v>
      </c>
      <c r="B33" s="6">
        <v>9866.4002560212375</v>
      </c>
      <c r="C33" s="6">
        <v>1211.1629579874918</v>
      </c>
      <c r="D33" s="6">
        <v>8.1462202843584084</v>
      </c>
      <c r="E33" s="14">
        <v>1.0144212365069029E-11</v>
      </c>
      <c r="G33" s="10" t="s">
        <v>181</v>
      </c>
      <c r="H33" s="6">
        <v>497570.05682396167</v>
      </c>
      <c r="I33" s="6">
        <v>120407.88738366649</v>
      </c>
      <c r="J33" s="6">
        <v>4.1323709570495941</v>
      </c>
      <c r="K33" s="14">
        <v>6.3284960828396825E-5</v>
      </c>
    </row>
    <row r="34" spans="1:11" x14ac:dyDescent="0.3">
      <c r="A34" s="10" t="s">
        <v>32</v>
      </c>
      <c r="B34" s="6">
        <v>-1256.8109379331304</v>
      </c>
      <c r="C34" s="6">
        <v>97.605414765754745</v>
      </c>
      <c r="D34" s="6">
        <v>-12.876446874892924</v>
      </c>
      <c r="E34" s="14">
        <v>1.7891098369229872E-18</v>
      </c>
      <c r="G34" s="10" t="s">
        <v>167</v>
      </c>
      <c r="H34" s="13">
        <v>1.0471711717701575</v>
      </c>
      <c r="I34" s="6">
        <v>0.52230610182370185</v>
      </c>
      <c r="J34" s="6">
        <v>2.0048993647859348</v>
      </c>
      <c r="K34" s="14">
        <v>4.6710769984659402E-2</v>
      </c>
    </row>
    <row r="35" spans="1:11" x14ac:dyDescent="0.3">
      <c r="A35" s="10" t="s">
        <v>33</v>
      </c>
      <c r="B35" s="6">
        <v>19.615385085465874</v>
      </c>
      <c r="C35" s="6">
        <v>10.761878383903859</v>
      </c>
      <c r="D35" s="6">
        <v>1.8226729931090724</v>
      </c>
      <c r="E35" s="14">
        <v>7.0931862215337052E-2</v>
      </c>
      <c r="G35" s="10" t="s">
        <v>168</v>
      </c>
      <c r="H35" s="6">
        <v>-111506.72302984638</v>
      </c>
      <c r="I35" s="6">
        <v>17152.087506757118</v>
      </c>
      <c r="J35" s="6">
        <v>-6.5010584271983198</v>
      </c>
      <c r="K35" s="14">
        <v>4.3635691643360667E-9</v>
      </c>
    </row>
    <row r="36" spans="1:11" x14ac:dyDescent="0.3">
      <c r="A36" s="10" t="s">
        <v>45</v>
      </c>
      <c r="B36" s="6">
        <v>-37835.543469369244</v>
      </c>
      <c r="C36" s="6">
        <v>14208.735496278512</v>
      </c>
      <c r="D36" s="6">
        <v>-2.6628367794782974</v>
      </c>
      <c r="E36" s="14">
        <v>8.845572367983395E-3</v>
      </c>
      <c r="G36" s="10" t="s">
        <v>141</v>
      </c>
      <c r="H36" s="7">
        <v>14.369061065835949</v>
      </c>
      <c r="I36" s="6">
        <v>10.06370741976934</v>
      </c>
      <c r="J36" s="6">
        <v>1.427809898130493</v>
      </c>
      <c r="K36" s="14">
        <v>0.15536759680746492</v>
      </c>
    </row>
    <row r="37" spans="1:11" x14ac:dyDescent="0.3">
      <c r="A37" s="10" t="s">
        <v>41</v>
      </c>
      <c r="B37" s="6">
        <v>45872.713791287781</v>
      </c>
      <c r="C37" s="6">
        <v>14112.951191647584</v>
      </c>
      <c r="D37" s="6">
        <v>3.2503983871521118</v>
      </c>
      <c r="E37" s="14">
        <v>1.5157691320161985E-3</v>
      </c>
      <c r="G37" s="10" t="s">
        <v>182</v>
      </c>
      <c r="H37" s="6">
        <v>-118460.90938181606</v>
      </c>
      <c r="I37" s="6">
        <v>14776.401117454876</v>
      </c>
      <c r="J37" s="6">
        <v>-8.016898596633391</v>
      </c>
      <c r="K37" s="14">
        <v>1.0062633548200933E-11</v>
      </c>
    </row>
    <row r="38" spans="1:11" x14ac:dyDescent="0.3">
      <c r="A38" s="10" t="s">
        <v>39</v>
      </c>
      <c r="B38" s="6">
        <v>-118525.86662616787</v>
      </c>
      <c r="C38" s="6">
        <v>14137.973713114288</v>
      </c>
      <c r="D38" s="6">
        <v>-8.3835116001258427</v>
      </c>
      <c r="E38" s="14">
        <v>4.1655849435084394E-12</v>
      </c>
      <c r="G38" s="10" t="s">
        <v>183</v>
      </c>
      <c r="H38" s="6">
        <v>75869.290803536904</v>
      </c>
      <c r="I38" s="6">
        <v>14791.961660308545</v>
      </c>
      <c r="J38" s="6">
        <v>5.1290892003268178</v>
      </c>
      <c r="K38" s="14">
        <v>1.2463798030978515E-6</v>
      </c>
    </row>
    <row r="39" spans="1:11" x14ac:dyDescent="0.3">
      <c r="A39" s="10" t="s">
        <v>40</v>
      </c>
      <c r="B39" s="6">
        <v>76134.192146250221</v>
      </c>
      <c r="C39" s="6">
        <v>14153.690121151401</v>
      </c>
      <c r="D39" s="6">
        <v>5.3791054837688304</v>
      </c>
      <c r="E39" s="14">
        <v>5.8001309917150462E-7</v>
      </c>
      <c r="G39" s="10"/>
      <c r="H39" s="6"/>
      <c r="I39" s="6"/>
      <c r="J39" s="6"/>
      <c r="K39" s="14"/>
    </row>
    <row r="40" spans="1:11" x14ac:dyDescent="0.3">
      <c r="G40" s="10"/>
      <c r="H40" s="6"/>
      <c r="I40" s="6"/>
      <c r="J40" s="6"/>
      <c r="K40" s="14"/>
    </row>
  </sheetData>
  <mergeCells count="2">
    <mergeCell ref="G4:K4"/>
    <mergeCell ref="A4:E4"/>
  </mergeCells>
  <pageMargins left="0.7" right="0.7" top="0.75" bottom="0.75" header="0.3" footer="0.3"/>
  <pageSetup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"/>
  <sheetViews>
    <sheetView zoomScaleNormal="100" workbookViewId="0">
      <pane xSplit="1" ySplit="6" topLeftCell="B7" activePane="bottomRight" state="frozen"/>
      <selection activeCell="A2" sqref="A2"/>
      <selection pane="topRight" activeCell="A2" sqref="A2"/>
      <selection pane="bottomLeft" activeCell="A2" sqref="A2"/>
      <selection pane="bottomRight" activeCell="J2" sqref="J2"/>
    </sheetView>
  </sheetViews>
  <sheetFormatPr defaultRowHeight="14.4" x14ac:dyDescent="0.3"/>
  <cols>
    <col min="1" max="1" width="11.44140625" customWidth="1"/>
    <col min="2" max="2" width="10.109375" customWidth="1"/>
    <col min="5" max="5" width="9" customWidth="1"/>
    <col min="6" max="6" width="2" customWidth="1"/>
    <col min="7" max="7" width="10" customWidth="1"/>
    <col min="10" max="10" width="9" customWidth="1"/>
    <col min="11" max="11" width="2" customWidth="1"/>
    <col min="12" max="12" width="10.44140625" customWidth="1"/>
    <col min="15" max="15" width="9" customWidth="1"/>
    <col min="16" max="16" width="2" customWidth="1"/>
    <col min="17" max="17" width="10.109375" customWidth="1"/>
    <col min="20" max="20" width="9" customWidth="1"/>
  </cols>
  <sheetData>
    <row r="1" spans="1:20" s="3" customFormat="1" x14ac:dyDescent="0.3">
      <c r="A1" s="3" t="s">
        <v>199</v>
      </c>
    </row>
    <row r="2" spans="1:20" s="3" customFormat="1" x14ac:dyDescent="0.3">
      <c r="A2" s="3" t="s">
        <v>193</v>
      </c>
    </row>
    <row r="3" spans="1:20" s="3" customFormat="1" x14ac:dyDescent="0.3"/>
    <row r="4" spans="1:20" ht="15.6" x14ac:dyDescent="0.3">
      <c r="B4" s="178" t="s">
        <v>137</v>
      </c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</row>
    <row r="5" spans="1:20" ht="15.6" x14ac:dyDescent="0.3">
      <c r="B5" s="176" t="s">
        <v>114</v>
      </c>
      <c r="C5" s="176"/>
      <c r="D5" s="176"/>
      <c r="E5" s="176"/>
      <c r="G5" s="176" t="s">
        <v>115</v>
      </c>
      <c r="H5" s="176"/>
      <c r="I5" s="176"/>
      <c r="J5" s="176"/>
      <c r="L5" s="176" t="s">
        <v>116</v>
      </c>
      <c r="M5" s="176"/>
      <c r="N5" s="176"/>
      <c r="O5" s="176"/>
      <c r="Q5" s="176" t="s">
        <v>117</v>
      </c>
      <c r="R5" s="176"/>
      <c r="S5" s="176"/>
      <c r="T5" s="176"/>
    </row>
    <row r="6" spans="1:20" s="102" customFormat="1" x14ac:dyDescent="0.3">
      <c r="B6" s="102" t="s">
        <v>46</v>
      </c>
      <c r="C6" s="102" t="s">
        <v>85</v>
      </c>
      <c r="D6" s="102" t="s">
        <v>130</v>
      </c>
      <c r="E6" s="102" t="s">
        <v>131</v>
      </c>
      <c r="G6" s="102" t="s">
        <v>46</v>
      </c>
      <c r="H6" s="102" t="s">
        <v>85</v>
      </c>
      <c r="I6" s="102" t="s">
        <v>130</v>
      </c>
      <c r="J6" s="102" t="s">
        <v>131</v>
      </c>
      <c r="L6" s="102" t="s">
        <v>46</v>
      </c>
      <c r="M6" s="102" t="s">
        <v>85</v>
      </c>
      <c r="N6" s="102" t="s">
        <v>130</v>
      </c>
      <c r="O6" s="102" t="s">
        <v>131</v>
      </c>
      <c r="Q6" s="102" t="s">
        <v>46</v>
      </c>
      <c r="R6" s="102" t="s">
        <v>85</v>
      </c>
      <c r="S6" s="102" t="s">
        <v>130</v>
      </c>
      <c r="T6" s="102" t="s">
        <v>131</v>
      </c>
    </row>
    <row r="7" spans="1:20" x14ac:dyDescent="0.3">
      <c r="A7" s="113" t="s">
        <v>118</v>
      </c>
      <c r="B7" s="112">
        <f>+'Total Monthly SALES'!D54</f>
        <v>4581.4889999999996</v>
      </c>
      <c r="C7" s="111">
        <f>+'[7]Total Monthly SALES'!$H51</f>
        <v>4606.800421498353</v>
      </c>
      <c r="D7" s="111">
        <f>+B7-C7</f>
        <v>-25.311421498353411</v>
      </c>
      <c r="E7" s="114">
        <f>+B7/C7-1</f>
        <v>-5.4943603330922519E-3</v>
      </c>
      <c r="G7" s="112">
        <f>+'Total Monthly SALES'!K54</f>
        <v>21671.547999999999</v>
      </c>
      <c r="H7" s="111">
        <f>+'[7]Total Monthly SALES'!$M51</f>
        <v>21900.935799651295</v>
      </c>
      <c r="I7" s="111">
        <f>+G7-H7</f>
        <v>-229.38779965129652</v>
      </c>
      <c r="J7" s="114">
        <f>+G7/H7-1</f>
        <v>-1.0473881196206625E-2</v>
      </c>
      <c r="L7" s="112">
        <f>+'Total Monthly SALES'!P54</f>
        <v>218215.16800000001</v>
      </c>
      <c r="M7" s="111">
        <f>+'[7]Total Monthly SALES'!$R51</f>
        <v>219532.83960059294</v>
      </c>
      <c r="N7" s="111">
        <f>+L7-M7</f>
        <v>-1317.6716005929338</v>
      </c>
      <c r="O7" s="114">
        <f>+L7/M7-1</f>
        <v>-6.002161694761643E-3</v>
      </c>
      <c r="Q7" s="111">
        <f>+L7+G7+B7</f>
        <v>244468.20500000002</v>
      </c>
      <c r="R7" s="111">
        <f>+M7+H7+C7</f>
        <v>246040.57582174259</v>
      </c>
      <c r="S7" s="111">
        <f>+Q7-R7</f>
        <v>-1572.3708217425738</v>
      </c>
      <c r="T7" s="114">
        <f>+Q7/R7-1</f>
        <v>-6.3906972111859028E-3</v>
      </c>
    </row>
    <row r="8" spans="1:20" x14ac:dyDescent="0.3">
      <c r="A8" s="113" t="s">
        <v>119</v>
      </c>
      <c r="B8" s="112">
        <f>+'Total Monthly SALES'!D55</f>
        <v>4268.5079999999998</v>
      </c>
      <c r="C8" s="111">
        <f>+'[7]Total Monthly SALES'!$H52</f>
        <v>4570.6663754544034</v>
      </c>
      <c r="D8" s="111">
        <f t="shared" ref="D8:D11" si="0">+B8-C8</f>
        <v>-302.15837545440354</v>
      </c>
      <c r="E8" s="114">
        <f t="shared" ref="E8:E11" si="1">+B8/C8-1</f>
        <v>-6.6108166869729978E-2</v>
      </c>
      <c r="G8" s="112">
        <f>+'Total Monthly SALES'!K55</f>
        <v>20242.704000000002</v>
      </c>
      <c r="H8" s="111">
        <f>+'[7]Total Monthly SALES'!$M52</f>
        <v>21918.428522227627</v>
      </c>
      <c r="I8" s="111">
        <f t="shared" ref="I8:I10" si="2">+G8-H8</f>
        <v>-1675.7245222276251</v>
      </c>
      <c r="J8" s="114">
        <f t="shared" ref="J8:J10" si="3">+G8/H8-1</f>
        <v>-7.6452767611887018E-2</v>
      </c>
      <c r="L8" s="112">
        <f>+'Total Monthly SALES'!P55</f>
        <v>206610.06599999999</v>
      </c>
      <c r="M8" s="111">
        <f>+'[7]Total Monthly SALES'!$R52</f>
        <v>216521.17592007521</v>
      </c>
      <c r="N8" s="111">
        <f t="shared" ref="N8:N10" si="4">+L8-M8</f>
        <v>-9911.1099200752215</v>
      </c>
      <c r="O8" s="114">
        <f t="shared" ref="O8:O10" si="5">+L8/M8-1</f>
        <v>-4.5774321509013616E-2</v>
      </c>
      <c r="Q8" s="111">
        <f t="shared" ref="Q8:Q18" si="6">+L8+G8+B8</f>
        <v>231121.27799999999</v>
      </c>
      <c r="R8" s="111">
        <f t="shared" ref="R8:R18" si="7">+M8+H8+C8</f>
        <v>243010.27081775723</v>
      </c>
      <c r="S8" s="111">
        <f t="shared" ref="S8:S10" si="8">+Q8-R8</f>
        <v>-11888.992817757244</v>
      </c>
      <c r="T8" s="114">
        <f t="shared" ref="T8:T10" si="9">+Q8/R8-1</f>
        <v>-4.8923828518644186E-2</v>
      </c>
    </row>
    <row r="9" spans="1:20" x14ac:dyDescent="0.3">
      <c r="A9" s="113" t="s">
        <v>120</v>
      </c>
      <c r="B9" s="112">
        <f>+'Total Monthly SALES'!D56</f>
        <v>4425.9309999999996</v>
      </c>
      <c r="C9" s="111">
        <f>+'[7]Total Monthly SALES'!$H53</f>
        <v>4679.0516640333499</v>
      </c>
      <c r="D9" s="111">
        <f t="shared" si="0"/>
        <v>-253.12066403335029</v>
      </c>
      <c r="E9" s="114">
        <f t="shared" si="1"/>
        <v>-5.4096573880349053E-2</v>
      </c>
      <c r="G9" s="112">
        <f>+'Total Monthly SALES'!K56</f>
        <v>19664.141</v>
      </c>
      <c r="H9" s="111">
        <f>+'[7]Total Monthly SALES'!$M53</f>
        <v>22070.96140634816</v>
      </c>
      <c r="I9" s="111">
        <f t="shared" si="2"/>
        <v>-2406.8204063481608</v>
      </c>
      <c r="J9" s="114">
        <f t="shared" si="3"/>
        <v>-0.10904918739316449</v>
      </c>
      <c r="L9" s="112">
        <f>+'Total Monthly SALES'!P56</f>
        <v>197498.39499999999</v>
      </c>
      <c r="M9" s="111">
        <f>+'[7]Total Monthly SALES'!$R53</f>
        <v>208120.07407521535</v>
      </c>
      <c r="N9" s="111">
        <f t="shared" si="4"/>
        <v>-10621.679075215361</v>
      </c>
      <c r="O9" s="114">
        <f t="shared" si="5"/>
        <v>-5.1036302588363669E-2</v>
      </c>
      <c r="Q9" s="111">
        <f t="shared" si="6"/>
        <v>221588.467</v>
      </c>
      <c r="R9" s="111">
        <f t="shared" si="7"/>
        <v>234870.08714559686</v>
      </c>
      <c r="S9" s="111">
        <f t="shared" si="8"/>
        <v>-13281.620145596855</v>
      </c>
      <c r="T9" s="114">
        <f t="shared" si="9"/>
        <v>-5.6548793875839665E-2</v>
      </c>
    </row>
    <row r="10" spans="1:20" x14ac:dyDescent="0.3">
      <c r="A10" s="113" t="s">
        <v>121</v>
      </c>
      <c r="B10" s="112">
        <f>+'Total Monthly SALES'!D57</f>
        <v>4658.1610000000001</v>
      </c>
      <c r="C10" s="111">
        <f>+'[7]Total Monthly SALES'!$H54</f>
        <v>4882.6146896022201</v>
      </c>
      <c r="D10" s="111">
        <f t="shared" si="0"/>
        <v>-224.45368960222004</v>
      </c>
      <c r="E10" s="114">
        <f t="shared" si="1"/>
        <v>-4.5969977946489604E-2</v>
      </c>
      <c r="G10" s="112">
        <f>+'Total Monthly SALES'!K57</f>
        <v>20508.467000000001</v>
      </c>
      <c r="H10" s="111">
        <f>+'[7]Total Monthly SALES'!$M54</f>
        <v>22220.455283405259</v>
      </c>
      <c r="I10" s="111">
        <f t="shared" si="2"/>
        <v>-1711.9882834052587</v>
      </c>
      <c r="J10" s="114">
        <f t="shared" si="3"/>
        <v>-7.7045598821902206E-2</v>
      </c>
      <c r="L10" s="112">
        <f>+'Total Monthly SALES'!P57</f>
        <v>216369.533</v>
      </c>
      <c r="M10" s="111">
        <f>+'[7]Total Monthly SALES'!$R54</f>
        <v>227465.7446916684</v>
      </c>
      <c r="N10" s="111">
        <f t="shared" si="4"/>
        <v>-11096.211691668403</v>
      </c>
      <c r="O10" s="114">
        <f t="shared" si="5"/>
        <v>-4.8781902113258391E-2</v>
      </c>
      <c r="Q10" s="111">
        <f t="shared" si="6"/>
        <v>241536.16099999999</v>
      </c>
      <c r="R10" s="111">
        <f t="shared" si="7"/>
        <v>254568.81466467588</v>
      </c>
      <c r="S10" s="111">
        <f t="shared" si="8"/>
        <v>-13032.65366467589</v>
      </c>
      <c r="T10" s="114">
        <f t="shared" si="9"/>
        <v>-5.1195012562095688E-2</v>
      </c>
    </row>
    <row r="11" spans="1:20" x14ac:dyDescent="0.3">
      <c r="A11" s="113" t="s">
        <v>122</v>
      </c>
      <c r="B11" s="112">
        <f>+'Total Monthly SALES'!D58</f>
        <v>5261.1409999999996</v>
      </c>
      <c r="C11" s="111">
        <f>+'[7]Total Monthly SALES'!$H55</f>
        <v>5386.3483752870734</v>
      </c>
      <c r="D11" s="111">
        <f t="shared" si="0"/>
        <v>-125.20737528707377</v>
      </c>
      <c r="E11" s="114">
        <f t="shared" si="1"/>
        <v>-2.3245316968641183E-2</v>
      </c>
      <c r="G11" s="112">
        <f>+'Total Monthly SALES'!K58</f>
        <v>22351.683000000001</v>
      </c>
      <c r="H11" s="111">
        <f>+'[7]Total Monthly SALES'!$M55</f>
        <v>22671.612840118527</v>
      </c>
      <c r="I11" s="111">
        <f t="shared" ref="I11:I12" si="10">+G11-H11</f>
        <v>-319.92984011852604</v>
      </c>
      <c r="J11" s="114">
        <f t="shared" ref="J11:J12" si="11">+G11/H11-1</f>
        <v>-1.4111472455651475E-2</v>
      </c>
      <c r="L11" s="112">
        <f>+'Total Monthly SALES'!P58</f>
        <v>227478.15900000001</v>
      </c>
      <c r="M11" s="111">
        <f>+'[7]Total Monthly SALES'!$R55</f>
        <v>222440.09805822486</v>
      </c>
      <c r="N11" s="111">
        <f t="shared" ref="N11:N12" si="12">+L11-M11</f>
        <v>5038.0609417751548</v>
      </c>
      <c r="O11" s="114">
        <f t="shared" ref="O11:O12" si="13">+L11/M11-1</f>
        <v>2.2649068157020835E-2</v>
      </c>
      <c r="Q11" s="111">
        <f t="shared" si="6"/>
        <v>255090.98300000001</v>
      </c>
      <c r="R11" s="111">
        <f t="shared" si="7"/>
        <v>250498.05927363047</v>
      </c>
      <c r="S11" s="111">
        <f t="shared" ref="S11" si="14">+Q11-R11</f>
        <v>4592.9237263695395</v>
      </c>
      <c r="T11" s="114">
        <f t="shared" ref="T11" si="15">+Q11/R11-1</f>
        <v>1.8335166905834033E-2</v>
      </c>
    </row>
    <row r="12" spans="1:20" x14ac:dyDescent="0.3">
      <c r="A12" s="113" t="s">
        <v>123</v>
      </c>
      <c r="B12" s="112">
        <f>+'Total Monthly SALES'!D59</f>
        <v>5445.4437639129028</v>
      </c>
      <c r="C12" s="111">
        <f>+'[7]Total Monthly SALES'!$H56</f>
        <v>5754.6773863963153</v>
      </c>
      <c r="D12" s="111">
        <f t="shared" ref="D12" si="16">+B12-C12</f>
        <v>-309.23362248341255</v>
      </c>
      <c r="E12" s="114">
        <f t="shared" ref="E12" si="17">+B12/C12-1</f>
        <v>-5.3736048386382351E-2</v>
      </c>
      <c r="G12" s="112">
        <f>+'Total Monthly SALES'!K59</f>
        <v>22141.63295431091</v>
      </c>
      <c r="H12" s="111">
        <f>+'[7]Total Monthly SALES'!$M56</f>
        <v>22922.439965348443</v>
      </c>
      <c r="I12" s="111">
        <f t="shared" si="10"/>
        <v>-780.80701103753381</v>
      </c>
      <c r="J12" s="114">
        <f t="shared" si="11"/>
        <v>-3.4062997316946619E-2</v>
      </c>
      <c r="L12" s="112">
        <f>+'Total Monthly SALES'!P59</f>
        <v>233140.016</v>
      </c>
      <c r="M12" s="111">
        <f>+'[7]Total Monthly SALES'!$R56</f>
        <v>238366.62870645549</v>
      </c>
      <c r="N12" s="111">
        <f t="shared" si="12"/>
        <v>-5226.6127064554894</v>
      </c>
      <c r="O12" s="114">
        <f t="shared" si="13"/>
        <v>-2.1926780333382911E-2</v>
      </c>
      <c r="Q12" s="111">
        <f t="shared" si="6"/>
        <v>260727.09271822381</v>
      </c>
      <c r="R12" s="111">
        <f t="shared" si="7"/>
        <v>267043.74605820025</v>
      </c>
      <c r="S12" s="111">
        <f t="shared" ref="S12" si="18">+Q12-R12</f>
        <v>-6316.6533399764448</v>
      </c>
      <c r="T12" s="114">
        <f t="shared" ref="T12" si="19">+Q12/R12-1</f>
        <v>-2.3654002137162067E-2</v>
      </c>
    </row>
    <row r="13" spans="1:20" x14ac:dyDescent="0.3">
      <c r="A13" s="113" t="s">
        <v>124</v>
      </c>
      <c r="B13" s="112"/>
      <c r="C13" s="111">
        <f>+'[7]Total Monthly SALES'!$H57</f>
        <v>6037.4583373266396</v>
      </c>
      <c r="D13" s="111"/>
      <c r="E13" s="114"/>
      <c r="G13" s="112"/>
      <c r="H13" s="111">
        <f>+'[7]Total Monthly SALES'!$M57</f>
        <v>23157.309374014625</v>
      </c>
      <c r="I13" s="111"/>
      <c r="J13" s="114"/>
      <c r="L13" s="112"/>
      <c r="M13" s="111">
        <f>+'[7]Total Monthly SALES'!$R57</f>
        <v>221938.69047214079</v>
      </c>
      <c r="N13" s="111"/>
      <c r="O13" s="114"/>
      <c r="Q13" s="111">
        <f t="shared" si="6"/>
        <v>0</v>
      </c>
      <c r="R13" s="111">
        <f t="shared" si="7"/>
        <v>251133.45818348206</v>
      </c>
      <c r="S13" s="111"/>
      <c r="T13" s="114"/>
    </row>
    <row r="14" spans="1:20" x14ac:dyDescent="0.3">
      <c r="A14" s="113" t="s">
        <v>125</v>
      </c>
      <c r="B14" s="112"/>
      <c r="C14" s="111">
        <f>+'[7]Total Monthly SALES'!$H58</f>
        <v>6105.9199771243666</v>
      </c>
      <c r="D14" s="111"/>
      <c r="E14" s="114"/>
      <c r="G14" s="112"/>
      <c r="H14" s="111">
        <f>+'[7]Total Monthly SALES'!$M58</f>
        <v>23219.945515528605</v>
      </c>
      <c r="I14" s="111"/>
      <c r="J14" s="114"/>
      <c r="L14" s="112"/>
      <c r="M14" s="111">
        <f>+'[7]Total Monthly SALES'!$R58</f>
        <v>229755.95178827771</v>
      </c>
      <c r="N14" s="111"/>
      <c r="O14" s="114"/>
      <c r="Q14" s="111">
        <f t="shared" si="6"/>
        <v>0</v>
      </c>
      <c r="R14" s="111">
        <f t="shared" si="7"/>
        <v>259081.8172809307</v>
      </c>
      <c r="S14" s="111"/>
      <c r="T14" s="114"/>
    </row>
    <row r="15" spans="1:20" x14ac:dyDescent="0.3">
      <c r="A15" s="113" t="s">
        <v>126</v>
      </c>
      <c r="B15" s="112"/>
      <c r="C15" s="111">
        <f>+'[7]Total Monthly SALES'!$H59</f>
        <v>5890.0826115689706</v>
      </c>
      <c r="D15" s="111"/>
      <c r="E15" s="114"/>
      <c r="G15" s="112"/>
      <c r="H15" s="111">
        <f>+'[7]Total Monthly SALES'!$M59</f>
        <v>23031.975462339862</v>
      </c>
      <c r="I15" s="111"/>
      <c r="J15" s="114"/>
      <c r="L15" s="112"/>
      <c r="M15" s="111">
        <f>+'[7]Total Monthly SALES'!$R59</f>
        <v>217119.97027084322</v>
      </c>
      <c r="N15" s="111"/>
      <c r="O15" s="114"/>
      <c r="Q15" s="111">
        <f t="shared" si="6"/>
        <v>0</v>
      </c>
      <c r="R15" s="111">
        <f t="shared" si="7"/>
        <v>246042.02834475203</v>
      </c>
      <c r="S15" s="111"/>
      <c r="T15" s="114"/>
    </row>
    <row r="16" spans="1:20" x14ac:dyDescent="0.3">
      <c r="A16" s="113" t="s">
        <v>127</v>
      </c>
      <c r="B16" s="112"/>
      <c r="C16" s="111">
        <f>+'[7]Total Monthly SALES'!$H60</f>
        <v>5518.2240359283342</v>
      </c>
      <c r="D16" s="111"/>
      <c r="E16" s="114"/>
      <c r="G16" s="112"/>
      <c r="H16" s="111">
        <f>+'[7]Total Monthly SALES'!$M60</f>
        <v>22534.516490743066</v>
      </c>
      <c r="I16" s="111"/>
      <c r="J16" s="114"/>
      <c r="L16" s="112"/>
      <c r="M16" s="111">
        <f>+'[7]Total Monthly SALES'!$R60</f>
        <v>223407.19815830275</v>
      </c>
      <c r="N16" s="111"/>
      <c r="O16" s="114"/>
      <c r="Q16" s="111">
        <f t="shared" si="6"/>
        <v>0</v>
      </c>
      <c r="R16" s="111">
        <f t="shared" si="7"/>
        <v>251459.93868497416</v>
      </c>
      <c r="S16" s="111"/>
      <c r="T16" s="114"/>
    </row>
    <row r="17" spans="1:20" x14ac:dyDescent="0.3">
      <c r="A17" s="113" t="s">
        <v>128</v>
      </c>
      <c r="B17" s="112"/>
      <c r="C17" s="111">
        <f>+'[7]Total Monthly SALES'!$H61</f>
        <v>4985.1069950725068</v>
      </c>
      <c r="D17" s="111"/>
      <c r="E17" s="114"/>
      <c r="G17" s="112"/>
      <c r="H17" s="111">
        <f>+'[7]Total Monthly SALES'!$M61</f>
        <v>21883.972376873116</v>
      </c>
      <c r="I17" s="111"/>
      <c r="J17" s="114"/>
      <c r="L17" s="112"/>
      <c r="M17" s="111">
        <f>+'[7]Total Monthly SALES'!$R61</f>
        <v>219603.16038360153</v>
      </c>
      <c r="N17" s="111"/>
      <c r="O17" s="114"/>
      <c r="Q17" s="111">
        <f t="shared" si="6"/>
        <v>0</v>
      </c>
      <c r="R17" s="111">
        <f t="shared" si="7"/>
        <v>246472.23975554714</v>
      </c>
      <c r="S17" s="111"/>
      <c r="T17" s="114"/>
    </row>
    <row r="18" spans="1:20" x14ac:dyDescent="0.3">
      <c r="A18" s="113" t="s">
        <v>129</v>
      </c>
      <c r="B18" s="112"/>
      <c r="C18" s="111">
        <f>+'[7]Total Monthly SALES'!$H62</f>
        <v>4976.8851967147839</v>
      </c>
      <c r="D18" s="111"/>
      <c r="E18" s="114"/>
      <c r="G18" s="112"/>
      <c r="H18" s="111">
        <f>+'[7]Total Monthly SALES'!$M62</f>
        <v>21745.417683798485</v>
      </c>
      <c r="I18" s="111"/>
      <c r="J18" s="114"/>
      <c r="L18" s="112"/>
      <c r="M18" s="111">
        <f>+'[7]Total Monthly SALES'!$R62</f>
        <v>213848.62018708166</v>
      </c>
      <c r="N18" s="111"/>
      <c r="O18" s="114"/>
      <c r="Q18" s="111">
        <f t="shared" si="6"/>
        <v>0</v>
      </c>
      <c r="R18" s="111">
        <f t="shared" si="7"/>
        <v>240570.92306759494</v>
      </c>
      <c r="S18" s="111"/>
      <c r="T18" s="114"/>
    </row>
    <row r="19" spans="1:20" x14ac:dyDescent="0.3">
      <c r="D19" s="111"/>
      <c r="E19" s="114"/>
      <c r="I19" s="111"/>
      <c r="J19" s="114"/>
      <c r="N19" s="111"/>
      <c r="O19" s="114"/>
      <c r="S19" s="111"/>
      <c r="T19" s="114"/>
    </row>
    <row r="20" spans="1:20" x14ac:dyDescent="0.3">
      <c r="A20" s="115" t="s">
        <v>47</v>
      </c>
      <c r="B20" s="116">
        <f>SUM(B7:B12)</f>
        <v>28640.673763912902</v>
      </c>
      <c r="C20" s="116">
        <f>SUM(C7:C12)</f>
        <v>29880.15891227172</v>
      </c>
      <c r="D20" s="116">
        <f t="shared" ref="D20" si="20">+B20-C20</f>
        <v>-1239.4851483588172</v>
      </c>
      <c r="E20" s="117">
        <f t="shared" ref="E20" si="21">+B20/C20-1</f>
        <v>-4.1481879396891852E-2</v>
      </c>
      <c r="G20" s="116">
        <f>SUM(G7:G12)</f>
        <v>126580.17595431092</v>
      </c>
      <c r="H20" s="116">
        <f>SUM(H7:H12)</f>
        <v>133704.83381709931</v>
      </c>
      <c r="I20" s="116">
        <f>+G20-H20</f>
        <v>-7124.6578627883864</v>
      </c>
      <c r="J20" s="117">
        <f t="shared" ref="J20" si="22">+G20/H20-1</f>
        <v>-5.3286464366236186E-2</v>
      </c>
      <c r="L20" s="116">
        <f>SUM(L7:L12)</f>
        <v>1299311.3370000001</v>
      </c>
      <c r="M20" s="116">
        <f>SUM(M7:M12)</f>
        <v>1332446.5610522323</v>
      </c>
      <c r="N20" s="116">
        <f>+L20-M20</f>
        <v>-33135.224052232224</v>
      </c>
      <c r="O20" s="117">
        <f t="shared" ref="O20" si="23">+L20/M20-1</f>
        <v>-2.4867957200523927E-2</v>
      </c>
      <c r="Q20" s="116">
        <f>SUM(Q7:Q12)</f>
        <v>1454532.1867182238</v>
      </c>
      <c r="R20" s="116">
        <f>SUM(R7:R12)</f>
        <v>1496031.5537816032</v>
      </c>
      <c r="S20" s="116">
        <f>+Q20-R20</f>
        <v>-41499.367063379381</v>
      </c>
      <c r="T20" s="117">
        <f t="shared" ref="T20" si="24">+Q20/R20-1</f>
        <v>-2.7739633538129027E-2</v>
      </c>
    </row>
    <row r="22" spans="1:20" s="151" customFormat="1" ht="15.6" x14ac:dyDescent="0.3">
      <c r="B22" s="177" t="s">
        <v>136</v>
      </c>
      <c r="C22" s="177"/>
      <c r="D22" s="177"/>
      <c r="E22" s="177"/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</row>
    <row r="23" spans="1:20" ht="15.6" x14ac:dyDescent="0.3">
      <c r="B23" s="176" t="s">
        <v>114</v>
      </c>
      <c r="C23" s="176"/>
      <c r="D23" s="176"/>
      <c r="E23" s="176"/>
      <c r="G23" s="176" t="s">
        <v>115</v>
      </c>
      <c r="H23" s="176"/>
      <c r="I23" s="176"/>
      <c r="J23" s="176"/>
      <c r="L23" s="176" t="s">
        <v>116</v>
      </c>
      <c r="M23" s="176"/>
      <c r="N23" s="176"/>
      <c r="O23" s="176"/>
      <c r="Q23" s="176" t="s">
        <v>117</v>
      </c>
      <c r="R23" s="176"/>
      <c r="S23" s="176"/>
      <c r="T23" s="176"/>
    </row>
    <row r="24" spans="1:20" s="152" customFormat="1" x14ac:dyDescent="0.3">
      <c r="B24" s="153" t="s">
        <v>132</v>
      </c>
      <c r="C24" s="153" t="s">
        <v>85</v>
      </c>
      <c r="D24" s="152" t="s">
        <v>130</v>
      </c>
      <c r="E24" s="152" t="s">
        <v>131</v>
      </c>
      <c r="G24" s="153" t="s">
        <v>132</v>
      </c>
      <c r="H24" s="153" t="s">
        <v>85</v>
      </c>
      <c r="I24" s="152" t="s">
        <v>130</v>
      </c>
      <c r="J24" s="152" t="s">
        <v>131</v>
      </c>
      <c r="L24" s="153" t="s">
        <v>132</v>
      </c>
      <c r="M24" s="153" t="s">
        <v>85</v>
      </c>
      <c r="N24" s="152" t="s">
        <v>130</v>
      </c>
      <c r="O24" s="152" t="s">
        <v>131</v>
      </c>
      <c r="Q24" s="153" t="s">
        <v>132</v>
      </c>
      <c r="R24" s="153" t="s">
        <v>85</v>
      </c>
      <c r="S24" s="152" t="s">
        <v>130</v>
      </c>
      <c r="T24" s="152" t="s">
        <v>131</v>
      </c>
    </row>
    <row r="25" spans="1:20" x14ac:dyDescent="0.3">
      <c r="A25" s="113" t="s">
        <v>118</v>
      </c>
      <c r="B25" s="112">
        <f>+'[8]Billed WN Sales '!O181</f>
        <v>4555.0802202771893</v>
      </c>
      <c r="C25" s="111">
        <f>+C7</f>
        <v>4606.800421498353</v>
      </c>
      <c r="D25" s="111">
        <f>+B25-C25</f>
        <v>-51.720201221163734</v>
      </c>
      <c r="E25" s="114">
        <f>+B25/C25-1</f>
        <v>-1.1226924652477543E-2</v>
      </c>
      <c r="G25" s="112">
        <f>+'[8]Billed WN Sales '!AC181</f>
        <v>21665.644243598741</v>
      </c>
      <c r="H25" s="111">
        <f>+H7</f>
        <v>21900.935799651295</v>
      </c>
      <c r="I25" s="111">
        <f>+G25-H25</f>
        <v>-235.29155605255437</v>
      </c>
      <c r="J25" s="114">
        <f>+G25/H25-1</f>
        <v>-1.0743447595344291E-2</v>
      </c>
      <c r="L25" s="112">
        <f>+'[8]Billed WN Sales '!AJ181</f>
        <v>218192.84571705988</v>
      </c>
      <c r="M25" s="111">
        <f>+M7</f>
        <v>219532.83960059294</v>
      </c>
      <c r="N25" s="111">
        <f>+L25-M25</f>
        <v>-1339.993883533054</v>
      </c>
      <c r="O25" s="114">
        <f>+L25/M25-1</f>
        <v>-6.1038425320374401E-3</v>
      </c>
      <c r="Q25" s="111">
        <f>+L25+G25+B25</f>
        <v>244413.57018093581</v>
      </c>
      <c r="R25" s="111">
        <f>+M25+H25+C25</f>
        <v>246040.57582174259</v>
      </c>
      <c r="S25" s="111">
        <f>+Q25-R25</f>
        <v>-1627.0056408067758</v>
      </c>
      <c r="T25" s="114">
        <f>+Q25/R25-1</f>
        <v>-6.61275334514555E-3</v>
      </c>
    </row>
    <row r="26" spans="1:20" x14ac:dyDescent="0.3">
      <c r="A26" s="113" t="s">
        <v>119</v>
      </c>
      <c r="B26" s="112">
        <f>+'[8]Billed WN Sales '!O182</f>
        <v>4258.537668584645</v>
      </c>
      <c r="C26" s="111">
        <f t="shared" ref="C26:C36" si="25">+C8</f>
        <v>4570.6663754544034</v>
      </c>
      <c r="D26" s="111">
        <f t="shared" ref="D26:D29" si="26">+B26-C26</f>
        <v>-312.12870686975839</v>
      </c>
      <c r="E26" s="114">
        <f t="shared" ref="E26:E29" si="27">+B26/C26-1</f>
        <v>-6.8289540568081231E-2</v>
      </c>
      <c r="G26" s="112">
        <f>+'[8]Billed WN Sales '!AC182</f>
        <v>20123.614876139054</v>
      </c>
      <c r="H26" s="111">
        <f t="shared" ref="H26:H36" si="28">+H8</f>
        <v>21918.428522227627</v>
      </c>
      <c r="I26" s="111">
        <f t="shared" ref="I26:I28" si="29">+G26-H26</f>
        <v>-1794.8136460885726</v>
      </c>
      <c r="J26" s="114">
        <f t="shared" ref="J26:J28" si="30">+G26/H26-1</f>
        <v>-8.1886055118798318E-2</v>
      </c>
      <c r="L26" s="112">
        <f>+'[8]Billed WN Sales '!AJ182</f>
        <v>206160.87665742351</v>
      </c>
      <c r="M26" s="111">
        <f t="shared" ref="M26:M36" si="31">+M8</f>
        <v>216521.17592007521</v>
      </c>
      <c r="N26" s="111">
        <f t="shared" ref="N26:N28" si="32">+L26-M26</f>
        <v>-10360.299262651708</v>
      </c>
      <c r="O26" s="114">
        <f t="shared" ref="O26:O28" si="33">+L26/M26-1</f>
        <v>-4.7848896158203091E-2</v>
      </c>
      <c r="Q26" s="111">
        <f t="shared" ref="Q26:Q36" si="34">+L26+G26+B26</f>
        <v>230543.02920214721</v>
      </c>
      <c r="R26" s="111">
        <f t="shared" ref="R26:R36" si="35">+M26+H26+C26</f>
        <v>243010.27081775723</v>
      </c>
      <c r="S26" s="111">
        <f t="shared" ref="S26:S30" si="36">+Q26-R26</f>
        <v>-12467.241615610023</v>
      </c>
      <c r="T26" s="114">
        <f t="shared" ref="T26:T30" si="37">+Q26/R26-1</f>
        <v>-5.1303352626439813E-2</v>
      </c>
    </row>
    <row r="27" spans="1:20" x14ac:dyDescent="0.3">
      <c r="A27" s="113" t="s">
        <v>120</v>
      </c>
      <c r="B27" s="112">
        <f>+'[8]Billed WN Sales '!O183</f>
        <v>4485.0190110124286</v>
      </c>
      <c r="C27" s="111">
        <f t="shared" si="25"/>
        <v>4679.0516640333499</v>
      </c>
      <c r="D27" s="111">
        <f t="shared" si="26"/>
        <v>-194.03265302092132</v>
      </c>
      <c r="E27" s="114">
        <f t="shared" si="27"/>
        <v>-4.1468371574607699E-2</v>
      </c>
      <c r="G27" s="112">
        <f>+'[8]Billed WN Sales '!AC183</f>
        <v>19682.718194030196</v>
      </c>
      <c r="H27" s="111">
        <f t="shared" si="28"/>
        <v>22070.96140634816</v>
      </c>
      <c r="I27" s="111">
        <f t="shared" si="29"/>
        <v>-2388.2432123179642</v>
      </c>
      <c r="J27" s="114">
        <f t="shared" si="30"/>
        <v>-0.10820748441121586</v>
      </c>
      <c r="L27" s="112">
        <f>+'[8]Billed WN Sales '!AJ183</f>
        <v>197568.692812241</v>
      </c>
      <c r="M27" s="111">
        <f t="shared" si="31"/>
        <v>208120.07407521535</v>
      </c>
      <c r="N27" s="111">
        <f t="shared" si="32"/>
        <v>-10551.381262974348</v>
      </c>
      <c r="O27" s="114">
        <f t="shared" si="33"/>
        <v>-5.0698527327839749E-2</v>
      </c>
      <c r="Q27" s="111">
        <f t="shared" si="34"/>
        <v>221736.43001728362</v>
      </c>
      <c r="R27" s="111">
        <f t="shared" si="35"/>
        <v>234870.08714559686</v>
      </c>
      <c r="S27" s="111">
        <f t="shared" si="36"/>
        <v>-13133.657128313236</v>
      </c>
      <c r="T27" s="114">
        <f t="shared" si="37"/>
        <v>-5.5918815750136908E-2</v>
      </c>
    </row>
    <row r="28" spans="1:20" x14ac:dyDescent="0.3">
      <c r="A28" s="113" t="s">
        <v>121</v>
      </c>
      <c r="B28" s="112">
        <f>+'[8]Billed WN Sales '!O184</f>
        <v>4559.2890839444262</v>
      </c>
      <c r="C28" s="111">
        <f t="shared" si="25"/>
        <v>4882.6146896022201</v>
      </c>
      <c r="D28" s="111">
        <f t="shared" si="26"/>
        <v>-323.32560565779386</v>
      </c>
      <c r="E28" s="114">
        <f t="shared" si="27"/>
        <v>-6.6219766705395089E-2</v>
      </c>
      <c r="G28" s="112">
        <f>+'[8]Billed WN Sales '!AC184</f>
        <v>20391.146676899705</v>
      </c>
      <c r="H28" s="111">
        <f t="shared" si="28"/>
        <v>22220.455283405259</v>
      </c>
      <c r="I28" s="111">
        <f t="shared" si="29"/>
        <v>-1829.3086065055541</v>
      </c>
      <c r="J28" s="114">
        <f t="shared" si="30"/>
        <v>-8.2325433172907303E-2</v>
      </c>
      <c r="L28" s="112">
        <f>+'[8]Billed WN Sales '!AJ184</f>
        <v>215924.13952810303</v>
      </c>
      <c r="M28" s="111">
        <f t="shared" si="31"/>
        <v>227465.7446916684</v>
      </c>
      <c r="N28" s="111">
        <f t="shared" si="32"/>
        <v>-11541.605163565371</v>
      </c>
      <c r="O28" s="114">
        <f t="shared" si="33"/>
        <v>-5.073997044790246E-2</v>
      </c>
      <c r="Q28" s="111">
        <f t="shared" si="34"/>
        <v>240874.57528894718</v>
      </c>
      <c r="R28" s="111">
        <f t="shared" si="35"/>
        <v>254568.81466467588</v>
      </c>
      <c r="S28" s="111">
        <f t="shared" si="36"/>
        <v>-13694.239375728706</v>
      </c>
      <c r="T28" s="114">
        <f t="shared" si="37"/>
        <v>-5.3793860782857861E-2</v>
      </c>
    </row>
    <row r="29" spans="1:20" x14ac:dyDescent="0.3">
      <c r="A29" s="113" t="s">
        <v>122</v>
      </c>
      <c r="B29" s="112">
        <f>+'[8]Billed WN Sales '!O185</f>
        <v>5206.1240417181398</v>
      </c>
      <c r="C29" s="111">
        <f t="shared" si="25"/>
        <v>5386.3483752870734</v>
      </c>
      <c r="D29" s="111">
        <f t="shared" si="26"/>
        <v>-180.22433356893362</v>
      </c>
      <c r="E29" s="114">
        <f t="shared" si="27"/>
        <v>-3.3459464745320799E-2</v>
      </c>
      <c r="G29" s="112">
        <f>+'[8]Billed WN Sales '!AC185</f>
        <v>22293.612429853318</v>
      </c>
      <c r="H29" s="111">
        <f t="shared" si="28"/>
        <v>22671.612840118527</v>
      </c>
      <c r="I29" s="111">
        <f t="shared" ref="I29:I30" si="38">+G29-H29</f>
        <v>-378.00041026520921</v>
      </c>
      <c r="J29" s="114">
        <f t="shared" ref="J29:J30" si="39">+G29/H29-1</f>
        <v>-1.6672850446542542E-2</v>
      </c>
      <c r="L29" s="112">
        <f>+'[8]Billed WN Sales '!AJ185</f>
        <v>227256.80148548412</v>
      </c>
      <c r="M29" s="111">
        <f t="shared" si="31"/>
        <v>222440.09805822486</v>
      </c>
      <c r="N29" s="111">
        <f t="shared" ref="N29:N30" si="40">+L29-M29</f>
        <v>4816.7034272592573</v>
      </c>
      <c r="O29" s="114">
        <f t="shared" ref="O29:O30" si="41">+L29/M29-1</f>
        <v>2.1653935011296754E-2</v>
      </c>
      <c r="Q29" s="111">
        <f t="shared" si="34"/>
        <v>254756.53795705558</v>
      </c>
      <c r="R29" s="111">
        <f t="shared" si="35"/>
        <v>250498.05927363047</v>
      </c>
      <c r="S29" s="111">
        <f t="shared" si="36"/>
        <v>4258.4786834251136</v>
      </c>
      <c r="T29" s="114">
        <f t="shared" si="37"/>
        <v>1.7000046610234909E-2</v>
      </c>
    </row>
    <row r="30" spans="1:20" x14ac:dyDescent="0.3">
      <c r="A30" s="113" t="s">
        <v>123</v>
      </c>
      <c r="B30" s="112">
        <f>+'[8]Billed WN Sales '!O186</f>
        <v>5771.3540042180348</v>
      </c>
      <c r="C30" s="111">
        <f t="shared" si="25"/>
        <v>5754.6773863963153</v>
      </c>
      <c r="D30" s="111">
        <f t="shared" ref="D30" si="42">+B30-C30</f>
        <v>16.676617821719447</v>
      </c>
      <c r="E30" s="114">
        <f t="shared" ref="E30" si="43">+B30/C30-1</f>
        <v>2.8979240193622857E-3</v>
      </c>
      <c r="G30" s="112">
        <f>+'[8]Billed WN Sales '!AC186</f>
        <v>22488.737463656173</v>
      </c>
      <c r="H30" s="111">
        <f t="shared" si="28"/>
        <v>22922.439965348443</v>
      </c>
      <c r="I30" s="111">
        <f t="shared" si="38"/>
        <v>-433.70250169227074</v>
      </c>
      <c r="J30" s="114">
        <f t="shared" si="39"/>
        <v>-1.892043352923567E-2</v>
      </c>
      <c r="L30" s="112">
        <f>+'[8]Billed WN Sales '!AJ186</f>
        <v>233653.13901383677</v>
      </c>
      <c r="M30" s="111">
        <f t="shared" si="31"/>
        <v>238366.62870645549</v>
      </c>
      <c r="N30" s="111">
        <f t="shared" si="40"/>
        <v>-4713.4896926187212</v>
      </c>
      <c r="O30" s="114">
        <f t="shared" si="41"/>
        <v>-1.9774117367843957E-2</v>
      </c>
      <c r="Q30" s="111">
        <f t="shared" si="34"/>
        <v>261913.23048171098</v>
      </c>
      <c r="R30" s="111">
        <f t="shared" si="35"/>
        <v>267043.74605820025</v>
      </c>
      <c r="S30" s="111">
        <f t="shared" si="36"/>
        <v>-5130.5155764892697</v>
      </c>
      <c r="T30" s="114">
        <f t="shared" si="37"/>
        <v>-1.9212266350439489E-2</v>
      </c>
    </row>
    <row r="31" spans="1:20" x14ac:dyDescent="0.3">
      <c r="A31" s="113" t="s">
        <v>124</v>
      </c>
      <c r="B31" s="112">
        <f>+'[8]Billed WN Sales '!O187</f>
        <v>6203.955189471927</v>
      </c>
      <c r="C31" s="111">
        <f t="shared" si="25"/>
        <v>6037.4583373266396</v>
      </c>
      <c r="D31" s="111">
        <f t="shared" ref="D31:D36" si="44">+B31-C31</f>
        <v>166.49685214528745</v>
      </c>
      <c r="E31" s="114">
        <f t="shared" ref="E31:E36" si="45">+B31/C31-1</f>
        <v>2.7577308669099798E-2</v>
      </c>
      <c r="G31" s="112">
        <f>+'[8]Billed WN Sales '!AC187</f>
        <v>22314.447803145827</v>
      </c>
      <c r="H31" s="111">
        <f t="shared" si="28"/>
        <v>23157.309374014625</v>
      </c>
      <c r="I31" s="111">
        <f t="shared" ref="I31:I36" si="46">+G31-H31</f>
        <v>-842.86157086879757</v>
      </c>
      <c r="J31" s="114">
        <f t="shared" ref="J31:J36" si="47">+G31/H31-1</f>
        <v>-3.6397215119239767E-2</v>
      </c>
      <c r="L31" s="112">
        <f>+'[8]Billed WN Sales '!AJ187</f>
        <v>223150.16578392711</v>
      </c>
      <c r="M31" s="111">
        <f t="shared" si="31"/>
        <v>221938.69047214079</v>
      </c>
      <c r="N31" s="111">
        <f t="shared" ref="N31:N36" si="48">+L31-M31</f>
        <v>1211.4753117863147</v>
      </c>
      <c r="O31" s="114">
        <f t="shared" ref="O31:O36" si="49">+L31/M31-1</f>
        <v>5.4586034963488572E-3</v>
      </c>
      <c r="Q31" s="111">
        <f t="shared" si="34"/>
        <v>251668.56877654485</v>
      </c>
      <c r="R31" s="111">
        <f t="shared" si="35"/>
        <v>251133.45818348206</v>
      </c>
      <c r="S31" s="111">
        <f t="shared" ref="S31:S36" si="50">+Q31-R31</f>
        <v>535.1105930627964</v>
      </c>
      <c r="T31" s="114">
        <f t="shared" ref="T31:T36" si="51">+Q31/R31-1</f>
        <v>2.130781764140055E-3</v>
      </c>
    </row>
    <row r="32" spans="1:20" x14ac:dyDescent="0.3">
      <c r="A32" s="113" t="s">
        <v>125</v>
      </c>
      <c r="B32" s="112">
        <f>+'[8]Billed WN Sales '!O188</f>
        <v>6528.351439171629</v>
      </c>
      <c r="C32" s="111">
        <f t="shared" si="25"/>
        <v>6105.9199771243666</v>
      </c>
      <c r="D32" s="111">
        <f t="shared" si="44"/>
        <v>422.43146204726236</v>
      </c>
      <c r="E32" s="114">
        <f t="shared" si="45"/>
        <v>6.9183917186908417E-2</v>
      </c>
      <c r="G32" s="112">
        <f>+'[8]Billed WN Sales '!AC188</f>
        <v>22854.196666658831</v>
      </c>
      <c r="H32" s="111">
        <f t="shared" si="28"/>
        <v>23219.945515528605</v>
      </c>
      <c r="I32" s="111">
        <f t="shared" si="46"/>
        <v>-365.74884886977452</v>
      </c>
      <c r="J32" s="114">
        <f t="shared" si="47"/>
        <v>-1.5751494706358171E-2</v>
      </c>
      <c r="L32" s="112">
        <f>+'[8]Billed WN Sales '!AJ188</f>
        <v>227143.54678268096</v>
      </c>
      <c r="M32" s="111">
        <f t="shared" si="31"/>
        <v>229755.95178827771</v>
      </c>
      <c r="N32" s="111">
        <f t="shared" si="48"/>
        <v>-2612.4050055967527</v>
      </c>
      <c r="O32" s="114">
        <f t="shared" si="49"/>
        <v>-1.1370347472017261E-2</v>
      </c>
      <c r="Q32" s="111">
        <f t="shared" si="34"/>
        <v>256526.0948885114</v>
      </c>
      <c r="R32" s="111">
        <f t="shared" si="35"/>
        <v>259081.8172809307</v>
      </c>
      <c r="S32" s="111">
        <f t="shared" si="50"/>
        <v>-2555.7223924192949</v>
      </c>
      <c r="T32" s="114">
        <f t="shared" si="51"/>
        <v>-9.8645378484745194E-3</v>
      </c>
    </row>
    <row r="33" spans="1:20" x14ac:dyDescent="0.3">
      <c r="A33" s="113" t="s">
        <v>126</v>
      </c>
      <c r="B33" s="112">
        <f>+'[8]Billed WN Sales '!O189</f>
        <v>6598.1658281378513</v>
      </c>
      <c r="C33" s="111">
        <f t="shared" si="25"/>
        <v>5890.0826115689706</v>
      </c>
      <c r="D33" s="111">
        <f t="shared" si="44"/>
        <v>708.08321656888074</v>
      </c>
      <c r="E33" s="114">
        <f t="shared" si="45"/>
        <v>0.12021617747399738</v>
      </c>
      <c r="G33" s="112">
        <f>+'[8]Billed WN Sales '!AC189</f>
        <v>22427.378101727827</v>
      </c>
      <c r="H33" s="111">
        <f t="shared" si="28"/>
        <v>23031.975462339862</v>
      </c>
      <c r="I33" s="111">
        <f t="shared" si="46"/>
        <v>-604.59736061203512</v>
      </c>
      <c r="J33" s="114">
        <f t="shared" si="47"/>
        <v>-2.6250347548373631E-2</v>
      </c>
      <c r="L33" s="112">
        <f>+'[8]Billed WN Sales '!AJ189</f>
        <v>228795.57867133137</v>
      </c>
      <c r="M33" s="111">
        <f t="shared" si="31"/>
        <v>217119.97027084322</v>
      </c>
      <c r="N33" s="111">
        <f t="shared" si="48"/>
        <v>11675.608400488156</v>
      </c>
      <c r="O33" s="114">
        <f t="shared" si="49"/>
        <v>5.3774917092718866E-2</v>
      </c>
      <c r="Q33" s="111">
        <f t="shared" si="34"/>
        <v>257821.12260119707</v>
      </c>
      <c r="R33" s="111">
        <f t="shared" si="35"/>
        <v>246042.02834475203</v>
      </c>
      <c r="S33" s="111">
        <f t="shared" si="50"/>
        <v>11779.094256445038</v>
      </c>
      <c r="T33" s="114">
        <f t="shared" si="51"/>
        <v>4.7874317797202748E-2</v>
      </c>
    </row>
    <row r="34" spans="1:20" x14ac:dyDescent="0.3">
      <c r="A34" s="113" t="s">
        <v>127</v>
      </c>
      <c r="B34" s="112">
        <f>+'[8]Billed WN Sales '!O190</f>
        <v>5938.9473970636272</v>
      </c>
      <c r="C34" s="111">
        <f t="shared" si="25"/>
        <v>5518.2240359283342</v>
      </c>
      <c r="D34" s="111">
        <f t="shared" si="44"/>
        <v>420.72336113529309</v>
      </c>
      <c r="E34" s="114">
        <f t="shared" si="45"/>
        <v>7.6242529914701818E-2</v>
      </c>
      <c r="G34" s="112">
        <f>+'[8]Billed WN Sales '!AC190</f>
        <v>21055.207088498333</v>
      </c>
      <c r="H34" s="111">
        <f t="shared" si="28"/>
        <v>22534.516490743066</v>
      </c>
      <c r="I34" s="111">
        <f t="shared" si="46"/>
        <v>-1479.3094022447331</v>
      </c>
      <c r="J34" s="114">
        <f t="shared" si="47"/>
        <v>-6.564637864994427E-2</v>
      </c>
      <c r="L34" s="112">
        <f>+'[8]Billed WN Sales '!AJ190</f>
        <v>218115.50387461737</v>
      </c>
      <c r="M34" s="111">
        <f t="shared" si="31"/>
        <v>223407.19815830275</v>
      </c>
      <c r="N34" s="111">
        <f t="shared" si="48"/>
        <v>-5291.694283685385</v>
      </c>
      <c r="O34" s="114">
        <f t="shared" si="49"/>
        <v>-2.3686319542559175E-2</v>
      </c>
      <c r="Q34" s="111">
        <f t="shared" si="34"/>
        <v>245109.65836017934</v>
      </c>
      <c r="R34" s="111">
        <f t="shared" si="35"/>
        <v>251459.93868497416</v>
      </c>
      <c r="S34" s="111">
        <f t="shared" si="50"/>
        <v>-6350.2803247948177</v>
      </c>
      <c r="T34" s="114">
        <f t="shared" si="51"/>
        <v>-2.5253646199088431E-2</v>
      </c>
    </row>
    <row r="35" spans="1:20" x14ac:dyDescent="0.3">
      <c r="A35" s="113" t="s">
        <v>128</v>
      </c>
      <c r="B35" s="112">
        <f>+'[8]Billed WN Sales '!O191</f>
        <v>4845.8924223341846</v>
      </c>
      <c r="C35" s="111">
        <f t="shared" si="25"/>
        <v>4985.1069950725068</v>
      </c>
      <c r="D35" s="111">
        <f t="shared" si="44"/>
        <v>-139.2145727383222</v>
      </c>
      <c r="E35" s="114">
        <f t="shared" si="45"/>
        <v>-2.7926095242474802E-2</v>
      </c>
      <c r="G35" s="112">
        <f>+'[8]Billed WN Sales '!AC191</f>
        <v>20839.851683804391</v>
      </c>
      <c r="H35" s="111">
        <f t="shared" si="28"/>
        <v>21883.972376873116</v>
      </c>
      <c r="I35" s="111">
        <f t="shared" si="46"/>
        <v>-1044.1206930687258</v>
      </c>
      <c r="J35" s="114">
        <f t="shared" si="47"/>
        <v>-4.7711661991135967E-2</v>
      </c>
      <c r="L35" s="112">
        <f>+'[8]Billed WN Sales '!AJ191</f>
        <v>211911.70781373116</v>
      </c>
      <c r="M35" s="111">
        <f t="shared" si="31"/>
        <v>219603.16038360153</v>
      </c>
      <c r="N35" s="111">
        <f t="shared" si="48"/>
        <v>-7691.4525698703656</v>
      </c>
      <c r="O35" s="114">
        <f t="shared" si="49"/>
        <v>-3.5024325498936304E-2</v>
      </c>
      <c r="Q35" s="111">
        <f t="shared" si="34"/>
        <v>237597.45191986972</v>
      </c>
      <c r="R35" s="111">
        <f t="shared" si="35"/>
        <v>246472.23975554714</v>
      </c>
      <c r="S35" s="111">
        <f t="shared" si="50"/>
        <v>-8874.7878356774163</v>
      </c>
      <c r="T35" s="114">
        <f t="shared" si="51"/>
        <v>-3.6007251139030916E-2</v>
      </c>
    </row>
    <row r="36" spans="1:20" x14ac:dyDescent="0.3">
      <c r="A36" s="113" t="s">
        <v>129</v>
      </c>
      <c r="B36" s="112">
        <f>+'[8]Billed WN Sales '!O192</f>
        <v>4587.4081656293793</v>
      </c>
      <c r="C36" s="111">
        <f t="shared" si="25"/>
        <v>4976.8851967147839</v>
      </c>
      <c r="D36" s="111">
        <f t="shared" si="44"/>
        <v>-389.47703108540463</v>
      </c>
      <c r="E36" s="114">
        <f t="shared" si="45"/>
        <v>-7.8257186109596533E-2</v>
      </c>
      <c r="G36" s="112">
        <f>+'[8]Billed WN Sales '!AC192</f>
        <v>19961.056831784397</v>
      </c>
      <c r="H36" s="111">
        <f t="shared" si="28"/>
        <v>21745.417683798485</v>
      </c>
      <c r="I36" s="111">
        <f t="shared" si="46"/>
        <v>-1784.3608520140879</v>
      </c>
      <c r="J36" s="114">
        <f t="shared" si="47"/>
        <v>-8.2056867242588427E-2</v>
      </c>
      <c r="L36" s="112">
        <f>+'[8]Billed WN Sales '!AJ192</f>
        <v>212936.98295581609</v>
      </c>
      <c r="M36" s="111">
        <f t="shared" si="31"/>
        <v>213848.62018708166</v>
      </c>
      <c r="N36" s="111">
        <f t="shared" si="48"/>
        <v>-911.63723126557306</v>
      </c>
      <c r="O36" s="114">
        <f t="shared" si="49"/>
        <v>-4.2630026346115457E-3</v>
      </c>
      <c r="Q36" s="111">
        <f t="shared" si="34"/>
        <v>237485.44795322986</v>
      </c>
      <c r="R36" s="111">
        <f t="shared" si="35"/>
        <v>240570.92306759494</v>
      </c>
      <c r="S36" s="111">
        <f t="shared" si="50"/>
        <v>-3085.4751143650792</v>
      </c>
      <c r="T36" s="114">
        <f t="shared" si="51"/>
        <v>-1.2825636095257109E-2</v>
      </c>
    </row>
    <row r="37" spans="1:20" x14ac:dyDescent="0.3">
      <c r="D37" s="111"/>
      <c r="E37" s="114"/>
      <c r="I37" s="111"/>
      <c r="J37" s="114"/>
      <c r="N37" s="111"/>
      <c r="O37" s="114"/>
      <c r="S37" s="111"/>
      <c r="T37" s="114"/>
    </row>
    <row r="38" spans="1:20" x14ac:dyDescent="0.3">
      <c r="A38" s="115" t="s">
        <v>47</v>
      </c>
      <c r="B38" s="116">
        <f>SUM(B25:B36)</f>
        <v>63538.12447156346</v>
      </c>
      <c r="C38" s="116">
        <f>SUM(C25:C36)</f>
        <v>63393.836066007323</v>
      </c>
      <c r="D38" s="116">
        <f t="shared" ref="D38" si="52">+B38-C38</f>
        <v>144.28840555613715</v>
      </c>
      <c r="E38" s="117">
        <f t="shared" ref="E38" si="53">+B38/C38-1</f>
        <v>2.2760636445142701E-3</v>
      </c>
      <c r="G38" s="116">
        <f>SUM(G25:G36)</f>
        <v>256097.61205979681</v>
      </c>
      <c r="H38" s="116">
        <f>SUM(H25:H36)</f>
        <v>269277.97072039702</v>
      </c>
      <c r="I38" s="116">
        <f>+G38-H38</f>
        <v>-13180.358660600206</v>
      </c>
      <c r="J38" s="117">
        <f t="shared" ref="J38" si="54">+G38/H38-1</f>
        <v>-4.8947036496668872E-2</v>
      </c>
      <c r="L38" s="116">
        <f>SUM(L25:L36)</f>
        <v>2620809.9810962528</v>
      </c>
      <c r="M38" s="116">
        <f>SUM(M25:M36)</f>
        <v>2658120.1523124804</v>
      </c>
      <c r="N38" s="116">
        <f>+L38-M38</f>
        <v>-37310.17121622758</v>
      </c>
      <c r="O38" s="117">
        <f t="shared" ref="O38" si="55">+L38/M38-1</f>
        <v>-1.4036299745054381E-2</v>
      </c>
      <c r="Q38" s="116">
        <f>SUM(Q25:Q36)</f>
        <v>2940445.7176276124</v>
      </c>
      <c r="R38" s="116">
        <f>SUM(R25:R36)</f>
        <v>2990791.9590988844</v>
      </c>
      <c r="S38" s="116">
        <f>+Q38-R38</f>
        <v>-50346.241471271962</v>
      </c>
      <c r="T38" s="117">
        <f t="shared" ref="T38" si="56">+Q38/R38-1</f>
        <v>-1.6833749107190044E-2</v>
      </c>
    </row>
    <row r="40" spans="1:20" x14ac:dyDescent="0.3">
      <c r="A40" s="119" t="s">
        <v>138</v>
      </c>
      <c r="B40" s="116"/>
      <c r="C40" s="116">
        <f>SUM(C25:C36)</f>
        <v>63393.836066007323</v>
      </c>
      <c r="D40" s="116"/>
      <c r="E40" s="117"/>
      <c r="G40" s="116"/>
      <c r="H40" s="116">
        <f>SUM(H25:H36)</f>
        <v>269277.97072039702</v>
      </c>
      <c r="I40" s="116"/>
      <c r="J40" s="117"/>
      <c r="L40" s="116"/>
      <c r="M40" s="116">
        <f>SUM(M25:M36)</f>
        <v>2658120.1523124804</v>
      </c>
      <c r="N40" s="116"/>
      <c r="O40" s="117"/>
      <c r="Q40" s="116"/>
      <c r="R40" s="116">
        <f t="shared" ref="R40" si="57">+M40+H40+C40</f>
        <v>2990791.9590988844</v>
      </c>
      <c r="S40" s="116"/>
      <c r="T40" s="117"/>
    </row>
  </sheetData>
  <mergeCells count="10">
    <mergeCell ref="B4:T4"/>
    <mergeCell ref="B5:E5"/>
    <mergeCell ref="G5:J5"/>
    <mergeCell ref="L5:O5"/>
    <mergeCell ref="Q5:T5"/>
    <mergeCell ref="B23:E23"/>
    <mergeCell ref="G23:J23"/>
    <mergeCell ref="L23:O23"/>
    <mergeCell ref="Q23:T23"/>
    <mergeCell ref="B22:T22"/>
  </mergeCells>
  <pageMargins left="0.7" right="0.7" top="0.75" bottom="0.75" header="0.3" footer="0.3"/>
  <pageSetup scale="74" orientation="landscape" r:id="rId1"/>
  <headerFooter>
    <oddHeader>&amp;C&amp;A</oddHeader>
    <oddFooter>&amp;R&amp;F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8"/>
  <sheetViews>
    <sheetView zoomScaleNormal="100" zoomScaleSheetLayoutView="100" workbookViewId="0">
      <pane xSplit="2" ySplit="5" topLeftCell="O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4.4" x14ac:dyDescent="0.3"/>
  <cols>
    <col min="1" max="1" width="12" customWidth="1"/>
    <col min="3" max="3" width="12.33203125" style="3" customWidth="1"/>
    <col min="4" max="7" width="12.33203125" customWidth="1"/>
    <col min="8" max="9" width="10.88671875" customWidth="1"/>
    <col min="10" max="10" width="2.6640625" customWidth="1"/>
    <col min="11" max="11" width="10.5546875" customWidth="1"/>
    <col min="15" max="15" width="2.6640625" customWidth="1"/>
    <col min="17" max="17" width="11" customWidth="1"/>
    <col min="18" max="18" width="9.109375" style="151"/>
    <col min="19" max="19" width="9.44140625" style="151" customWidth="1"/>
    <col min="20" max="20" width="2.6640625" customWidth="1"/>
    <col min="21" max="21" width="11.5546875" bestFit="1" customWidth="1"/>
    <col min="22" max="22" width="10.5546875" bestFit="1" customWidth="1"/>
    <col min="23" max="23" width="9.109375" style="151"/>
    <col min="24" max="24" width="12" style="151" customWidth="1"/>
    <col min="25" max="25" width="11.5546875" style="151" bestFit="1" customWidth="1"/>
    <col min="26" max="26" width="11.5546875" style="151" customWidth="1"/>
    <col min="27" max="27" width="12.33203125" customWidth="1"/>
  </cols>
  <sheetData>
    <row r="1" spans="1:26" s="3" customFormat="1" x14ac:dyDescent="0.3">
      <c r="A1" s="3" t="s">
        <v>200</v>
      </c>
      <c r="R1" s="172"/>
      <c r="S1" s="172"/>
      <c r="W1" s="172"/>
      <c r="X1" s="172"/>
      <c r="Y1" s="172"/>
      <c r="Z1" s="172"/>
    </row>
    <row r="2" spans="1:26" s="3" customFormat="1" x14ac:dyDescent="0.3">
      <c r="A2" s="3" t="s">
        <v>193</v>
      </c>
      <c r="R2" s="172"/>
      <c r="S2" s="172"/>
      <c r="W2" s="172"/>
      <c r="X2" s="172"/>
      <c r="Y2" s="172"/>
      <c r="Z2" s="172"/>
    </row>
    <row r="3" spans="1:26" s="3" customFormat="1" x14ac:dyDescent="0.3">
      <c r="R3" s="172"/>
      <c r="S3" s="172"/>
      <c r="W3" s="172"/>
      <c r="X3" s="172"/>
      <c r="Y3" s="172"/>
      <c r="Z3" s="172"/>
    </row>
    <row r="4" spans="1:26" ht="15" thickBot="1" x14ac:dyDescent="0.35">
      <c r="C4" s="179" t="s">
        <v>73</v>
      </c>
      <c r="D4" s="179"/>
      <c r="E4" s="179"/>
      <c r="F4" s="179"/>
      <c r="G4" s="179"/>
      <c r="H4" s="179"/>
      <c r="I4" s="179"/>
      <c r="K4" s="179" t="s">
        <v>75</v>
      </c>
      <c r="L4" s="179"/>
      <c r="M4" s="179"/>
      <c r="N4" s="179"/>
      <c r="P4" s="179" t="s">
        <v>76</v>
      </c>
      <c r="Q4" s="179"/>
      <c r="R4" s="179"/>
      <c r="S4" s="179"/>
      <c r="U4" s="179" t="s">
        <v>77</v>
      </c>
      <c r="V4" s="179"/>
      <c r="W4" s="179"/>
      <c r="X4" s="179"/>
    </row>
    <row r="5" spans="1:26" s="20" customFormat="1" ht="43.2" x14ac:dyDescent="0.3">
      <c r="A5" s="23" t="s">
        <v>65</v>
      </c>
      <c r="B5" s="23" t="s">
        <v>66</v>
      </c>
      <c r="C5" s="27" t="s">
        <v>67</v>
      </c>
      <c r="D5" s="27" t="s">
        <v>72</v>
      </c>
      <c r="E5" s="27" t="s">
        <v>74</v>
      </c>
      <c r="F5" s="24" t="s">
        <v>68</v>
      </c>
      <c r="G5" s="24" t="s">
        <v>69</v>
      </c>
      <c r="H5" s="122" t="s">
        <v>70</v>
      </c>
      <c r="I5" s="122" t="s">
        <v>71</v>
      </c>
      <c r="K5" s="27" t="s">
        <v>72</v>
      </c>
      <c r="L5" s="27" t="s">
        <v>74</v>
      </c>
      <c r="M5" s="122" t="s">
        <v>70</v>
      </c>
      <c r="N5" s="122" t="s">
        <v>71</v>
      </c>
      <c r="P5" s="27" t="s">
        <v>72</v>
      </c>
      <c r="Q5" s="27" t="s">
        <v>74</v>
      </c>
      <c r="R5" s="154" t="s">
        <v>70</v>
      </c>
      <c r="S5" s="154" t="s">
        <v>71</v>
      </c>
      <c r="U5" s="27" t="s">
        <v>72</v>
      </c>
      <c r="V5" s="27" t="s">
        <v>74</v>
      </c>
      <c r="W5" s="154" t="s">
        <v>70</v>
      </c>
      <c r="X5" s="154" t="s">
        <v>71</v>
      </c>
      <c r="Y5" s="163"/>
      <c r="Z5" s="163"/>
    </row>
    <row r="6" spans="1:26" x14ac:dyDescent="0.3">
      <c r="A6" s="10">
        <v>2010</v>
      </c>
      <c r="B6" s="10">
        <v>1</v>
      </c>
      <c r="C6" s="32">
        <f>+[9]Err!$C119</f>
        <v>0.66731247460382004</v>
      </c>
      <c r="D6" s="28">
        <f>+[10]Data_MWh!$H122</f>
        <v>4926.768</v>
      </c>
      <c r="E6" s="28"/>
      <c r="F6" s="121">
        <f>+[9]Err!$D119</f>
        <v>0.61669680150725403</v>
      </c>
      <c r="G6" s="98">
        <f>+'[11]MONTHLY Customers'!$E64</f>
        <v>7475.4248265424003</v>
      </c>
      <c r="H6" s="96">
        <f>+G6*F6</f>
        <v>4610.0705804366171</v>
      </c>
      <c r="I6" s="100"/>
      <c r="K6" s="28">
        <f>+[10]Data_MWh!$E122</f>
        <v>25729.899000000001</v>
      </c>
      <c r="L6" s="28"/>
      <c r="M6" s="96">
        <f>+[12]Err!$L119</f>
        <v>25711.026681062885</v>
      </c>
      <c r="N6" s="100"/>
      <c r="P6" s="28">
        <f>+[10]Data_MWh!$F122</f>
        <v>236892.51800000001</v>
      </c>
      <c r="Q6" s="28"/>
      <c r="R6" s="155">
        <f>+[6]Err!$L110</f>
        <v>238498.75891410423</v>
      </c>
      <c r="S6" s="156"/>
      <c r="U6" s="28">
        <f>+P6+K6+D6</f>
        <v>267549.185</v>
      </c>
      <c r="V6" s="28"/>
      <c r="W6" s="155">
        <f>+R6+M6+H6</f>
        <v>268819.85617560375</v>
      </c>
      <c r="X6" s="156"/>
    </row>
    <row r="7" spans="1:26" x14ac:dyDescent="0.3">
      <c r="A7" s="10">
        <v>2010</v>
      </c>
      <c r="B7" s="10">
        <v>2</v>
      </c>
      <c r="C7" s="32">
        <f>+[9]Err!$C120</f>
        <v>0.55715721474228197</v>
      </c>
      <c r="D7" s="28">
        <f>+[10]Data_MWh!$H123</f>
        <v>4096.777</v>
      </c>
      <c r="E7" s="28"/>
      <c r="F7" s="121">
        <f>+[9]Err!$D120</f>
        <v>0.57083325667738505</v>
      </c>
      <c r="G7" s="98">
        <f>+'[11]MONTHLY Customers'!$E65</f>
        <v>7334.1136573649001</v>
      </c>
      <c r="H7" s="96">
        <f t="shared" ref="H7:H70" si="0">+G7*F7</f>
        <v>4186.5559838756935</v>
      </c>
      <c r="I7" s="100"/>
      <c r="K7" s="28">
        <f>+[10]Data_MWh!$E123</f>
        <v>23487.169000000002</v>
      </c>
      <c r="L7" s="28"/>
      <c r="M7" s="96">
        <f>+[12]Err!$L120</f>
        <v>23711.433731343241</v>
      </c>
      <c r="N7" s="100"/>
      <c r="P7" s="28">
        <f>+[10]Data_MWh!$F123</f>
        <v>230895.62299999999</v>
      </c>
      <c r="Q7" s="28"/>
      <c r="R7" s="155">
        <f>+[6]Err!$L111</f>
        <v>232461.20219043345</v>
      </c>
      <c r="S7" s="156"/>
      <c r="U7" s="28">
        <f t="shared" ref="U7:U65" si="1">+P7+K7+D7</f>
        <v>258479.56899999999</v>
      </c>
      <c r="V7" s="28"/>
      <c r="W7" s="155">
        <f t="shared" ref="W7:W70" si="2">+R7+M7+H7</f>
        <v>260359.19190565241</v>
      </c>
      <c r="X7" s="156"/>
    </row>
    <row r="8" spans="1:26" x14ac:dyDescent="0.3">
      <c r="A8" s="10">
        <v>2010</v>
      </c>
      <c r="B8" s="10">
        <v>3</v>
      </c>
      <c r="C8" s="32">
        <f>+[9]Err!$C121</f>
        <v>0.53791344837030997</v>
      </c>
      <c r="D8" s="28">
        <f>+[10]Data_MWh!$H124</f>
        <v>3927.8440000000001</v>
      </c>
      <c r="E8" s="28"/>
      <c r="F8" s="121">
        <f>+[9]Err!$D121</f>
        <v>0.54415051099478695</v>
      </c>
      <c r="G8" s="98">
        <f>+'[11]MONTHLY Customers'!$E66</f>
        <v>7352.62798978514</v>
      </c>
      <c r="H8" s="96">
        <f t="shared" si="0"/>
        <v>4000.9362777961569</v>
      </c>
      <c r="I8" s="100"/>
      <c r="K8" s="28">
        <f>+[10]Data_MWh!$E124</f>
        <v>22976.537</v>
      </c>
      <c r="L8" s="28"/>
      <c r="M8" s="96">
        <f>+[12]Err!$L121</f>
        <v>23089.538934641791</v>
      </c>
      <c r="N8" s="100"/>
      <c r="P8" s="28">
        <f>+[10]Data_MWh!$F124</f>
        <v>208344.239</v>
      </c>
      <c r="Q8" s="28"/>
      <c r="R8" s="155">
        <f>+[6]Err!$L112</f>
        <v>209756.90936935166</v>
      </c>
      <c r="S8" s="156"/>
      <c r="U8" s="28">
        <f t="shared" si="1"/>
        <v>235248.62000000002</v>
      </c>
      <c r="V8" s="28"/>
      <c r="W8" s="155">
        <f t="shared" si="2"/>
        <v>236847.38458178961</v>
      </c>
      <c r="X8" s="156"/>
    </row>
    <row r="9" spans="1:26" x14ac:dyDescent="0.3">
      <c r="A9" s="10">
        <v>2010</v>
      </c>
      <c r="B9" s="10">
        <v>4</v>
      </c>
      <c r="C9" s="32">
        <f>+[9]Err!$C122</f>
        <v>0.55292343450916004</v>
      </c>
      <c r="D9" s="28">
        <f>+[10]Data_MWh!$H125</f>
        <v>4044.0819999999999</v>
      </c>
      <c r="E9" s="28"/>
      <c r="F9" s="121">
        <f>+[9]Err!$D122</f>
        <v>0.53019461324991801</v>
      </c>
      <c r="G9" s="98">
        <f>+'[11]MONTHLY Customers'!$E67</f>
        <v>7254.5048369118504</v>
      </c>
      <c r="H9" s="96">
        <f t="shared" si="0"/>
        <v>3846.2993863261381</v>
      </c>
      <c r="I9" s="100"/>
      <c r="K9" s="28">
        <f>+[10]Data_MWh!$E125</f>
        <v>23894.243999999999</v>
      </c>
      <c r="L9" s="28"/>
      <c r="M9" s="96">
        <f>+[12]Err!$L122</f>
        <v>23692.097037059837</v>
      </c>
      <c r="N9" s="100"/>
      <c r="P9" s="28">
        <f>+[10]Data_MWh!$F125</f>
        <v>232563.927</v>
      </c>
      <c r="Q9" s="28"/>
      <c r="R9" s="155">
        <f>+[6]Err!$L113</f>
        <v>234140.81806370235</v>
      </c>
      <c r="S9" s="156"/>
      <c r="U9" s="28">
        <f t="shared" si="1"/>
        <v>260502.253</v>
      </c>
      <c r="V9" s="28"/>
      <c r="W9" s="155">
        <f t="shared" si="2"/>
        <v>261679.21448708832</v>
      </c>
      <c r="X9" s="156"/>
    </row>
    <row r="10" spans="1:26" x14ac:dyDescent="0.3">
      <c r="A10" s="10">
        <v>2010</v>
      </c>
      <c r="B10" s="10">
        <v>5</v>
      </c>
      <c r="C10" s="32">
        <f>+[9]Err!$C123</f>
        <v>0.60658112216694304</v>
      </c>
      <c r="D10" s="28">
        <f>+[10]Data_MWh!$H126</f>
        <v>4389.2209999999995</v>
      </c>
      <c r="E10" s="28"/>
      <c r="F10" s="121">
        <f>+[9]Err!$D123</f>
        <v>0.63431756628008695</v>
      </c>
      <c r="G10" s="98">
        <f>+'[11]MONTHLY Customers'!$E68</f>
        <v>7273.0923595629802</v>
      </c>
      <c r="H10" s="96">
        <f t="shared" si="0"/>
        <v>4613.4502448482845</v>
      </c>
      <c r="I10" s="100"/>
      <c r="K10" s="28">
        <f>+[10]Data_MWh!$E126</f>
        <v>25139.405999999999</v>
      </c>
      <c r="L10" s="28"/>
      <c r="M10" s="96">
        <f>+[12]Err!$L123</f>
        <v>25511.147198232866</v>
      </c>
      <c r="N10" s="100"/>
      <c r="P10" s="28">
        <f>+[10]Data_MWh!$F126</f>
        <v>235616.6</v>
      </c>
      <c r="Q10" s="28"/>
      <c r="R10" s="155">
        <f>+[6]Err!$L114</f>
        <v>237214.18959952518</v>
      </c>
      <c r="S10" s="156"/>
      <c r="U10" s="28">
        <f t="shared" si="1"/>
        <v>265145.22700000001</v>
      </c>
      <c r="V10" s="28"/>
      <c r="W10" s="155">
        <f t="shared" si="2"/>
        <v>267338.78704260633</v>
      </c>
      <c r="X10" s="156"/>
    </row>
    <row r="11" spans="1:26" x14ac:dyDescent="0.3">
      <c r="A11" s="10">
        <v>2010</v>
      </c>
      <c r="B11" s="10">
        <v>6</v>
      </c>
      <c r="C11" s="32">
        <f>+[9]Err!$C124</f>
        <v>0.67018821423654096</v>
      </c>
      <c r="D11" s="28">
        <f>+[10]Data_MWh!$H127</f>
        <v>4867.5770000000002</v>
      </c>
      <c r="E11" s="28"/>
      <c r="F11" s="121">
        <f>+[9]Err!$D124</f>
        <v>0.68789638696797295</v>
      </c>
      <c r="G11" s="98">
        <f>+'[11]MONTHLY Customers'!$E69</f>
        <v>7140.18246948257</v>
      </c>
      <c r="H11" s="96">
        <f t="shared" si="0"/>
        <v>4911.7057230491191</v>
      </c>
      <c r="I11" s="100"/>
      <c r="K11" s="28">
        <f>+[10]Data_MWh!$E127</f>
        <v>25823.4</v>
      </c>
      <c r="L11" s="28"/>
      <c r="M11" s="96">
        <f>+[12]Err!$L124</f>
        <v>26554.385870876598</v>
      </c>
      <c r="N11" s="100"/>
      <c r="P11" s="28">
        <f>+[10]Data_MWh!$F127</f>
        <v>245880.53700000001</v>
      </c>
      <c r="Q11" s="28"/>
      <c r="R11" s="155">
        <f>+[6]Err!$L115</f>
        <v>247547.72084289079</v>
      </c>
      <c r="S11" s="156"/>
      <c r="U11" s="28">
        <f t="shared" si="1"/>
        <v>276571.51400000002</v>
      </c>
      <c r="V11" s="28"/>
      <c r="W11" s="155">
        <f t="shared" si="2"/>
        <v>279013.81243681652</v>
      </c>
      <c r="X11" s="156"/>
    </row>
    <row r="12" spans="1:26" x14ac:dyDescent="0.3">
      <c r="A12" s="10">
        <v>2010</v>
      </c>
      <c r="B12" s="10">
        <v>7</v>
      </c>
      <c r="C12" s="32">
        <f>+[9]Err!$C125</f>
        <v>0.70806629910406604</v>
      </c>
      <c r="D12" s="28">
        <f>+[10]Data_MWh!$H128</f>
        <v>5137.0209999999997</v>
      </c>
      <c r="E12" s="28"/>
      <c r="F12" s="121">
        <f>+[9]Err!$D125</f>
        <v>0.69976376271384799</v>
      </c>
      <c r="G12" s="98">
        <f>+'[11]MONTHLY Customers'!$E70</f>
        <v>7267.4845704519703</v>
      </c>
      <c r="H12" s="96">
        <f t="shared" si="0"/>
        <v>5085.5223484843036</v>
      </c>
      <c r="I12" s="100"/>
      <c r="K12" s="28">
        <f>+[10]Data_MWh!$E128</f>
        <v>25001.085999999999</v>
      </c>
      <c r="L12" s="28"/>
      <c r="M12" s="96">
        <f>+[12]Err!$L125</f>
        <v>25757.69285953934</v>
      </c>
      <c r="N12" s="100"/>
      <c r="P12" s="28">
        <f>+[10]Data_MWh!$F128</f>
        <v>234817.12400000001</v>
      </c>
      <c r="Q12" s="28"/>
      <c r="R12" s="155">
        <f>+[6]Err!$L116</f>
        <v>236409.29278222</v>
      </c>
      <c r="S12" s="156"/>
      <c r="U12" s="28">
        <f t="shared" si="1"/>
        <v>264955.23100000003</v>
      </c>
      <c r="V12" s="28"/>
      <c r="W12" s="155">
        <f t="shared" si="2"/>
        <v>267252.50799024367</v>
      </c>
      <c r="X12" s="156"/>
    </row>
    <row r="13" spans="1:26" x14ac:dyDescent="0.3">
      <c r="A13" s="10">
        <v>2010</v>
      </c>
      <c r="B13" s="10">
        <v>8</v>
      </c>
      <c r="C13" s="32">
        <f>+[9]Err!$C126</f>
        <v>0.71768174154312903</v>
      </c>
      <c r="D13" s="28">
        <f>+[10]Data_MWh!$H129</f>
        <v>5090.91</v>
      </c>
      <c r="E13" s="28"/>
      <c r="F13" s="121">
        <f>+[9]Err!$D126</f>
        <v>0.69933860551627902</v>
      </c>
      <c r="G13" s="98">
        <f>+'[11]MONTHLY Customers'!$E71</f>
        <v>7233.20326680771</v>
      </c>
      <c r="H13" s="96">
        <f t="shared" si="0"/>
        <v>5058.4582860250976</v>
      </c>
      <c r="I13" s="100"/>
      <c r="K13" s="28">
        <f>+[10]Data_MWh!$E129</f>
        <v>25883.054</v>
      </c>
      <c r="L13" s="28"/>
      <c r="M13" s="96">
        <f>+[12]Err!$L126</f>
        <v>25199.995369118864</v>
      </c>
      <c r="N13" s="100"/>
      <c r="P13" s="28">
        <f>+[10]Data_MWh!$F129</f>
        <v>237072.076</v>
      </c>
      <c r="Q13" s="28"/>
      <c r="R13" s="155">
        <f>+[6]Err!$L117</f>
        <v>238679.53440044989</v>
      </c>
      <c r="S13" s="156"/>
      <c r="U13" s="28">
        <f t="shared" si="1"/>
        <v>268046.03999999998</v>
      </c>
      <c r="V13" s="28"/>
      <c r="W13" s="155">
        <f t="shared" si="2"/>
        <v>268937.98805559386</v>
      </c>
      <c r="X13" s="156"/>
    </row>
    <row r="14" spans="1:26" x14ac:dyDescent="0.3">
      <c r="A14" s="10">
        <v>2010</v>
      </c>
      <c r="B14" s="10">
        <v>9</v>
      </c>
      <c r="C14" s="32">
        <f>+[9]Err!$C127</f>
        <v>0.73570869395416005</v>
      </c>
      <c r="D14" s="28">
        <f>+[10]Data_MWh!$H130</f>
        <v>5178.2690000000002</v>
      </c>
      <c r="E14" s="28"/>
      <c r="F14" s="121">
        <f>+[9]Err!$D127</f>
        <v>0.69725271266545497</v>
      </c>
      <c r="G14" s="98">
        <f>+'[11]MONTHLY Customers'!$E72</f>
        <v>7044.7913018897098</v>
      </c>
      <c r="H14" s="96">
        <f t="shared" si="0"/>
        <v>4911.9998454046026</v>
      </c>
      <c r="I14" s="100"/>
      <c r="K14" s="28">
        <f>+[10]Data_MWh!$E130</f>
        <v>25407.286</v>
      </c>
      <c r="L14" s="28"/>
      <c r="M14" s="96">
        <f>+[12]Err!$L127</f>
        <v>25004.004151280027</v>
      </c>
      <c r="N14" s="100"/>
      <c r="P14" s="28">
        <f>+[10]Data_MWh!$F130</f>
        <v>236614.94</v>
      </c>
      <c r="Q14" s="28"/>
      <c r="R14" s="155">
        <f>+[6]Err!$L118</f>
        <v>238219.29880679151</v>
      </c>
      <c r="S14" s="156"/>
      <c r="U14" s="28">
        <f t="shared" si="1"/>
        <v>267200.495</v>
      </c>
      <c r="V14" s="28"/>
      <c r="W14" s="155">
        <f t="shared" si="2"/>
        <v>268135.30280347611</v>
      </c>
      <c r="X14" s="156"/>
    </row>
    <row r="15" spans="1:26" x14ac:dyDescent="0.3">
      <c r="A15" s="10">
        <v>2010</v>
      </c>
      <c r="B15" s="10">
        <v>10</v>
      </c>
      <c r="C15" s="32">
        <f>+[9]Err!$C128</f>
        <v>0.661909440379993</v>
      </c>
      <c r="D15" s="28">
        <f>+[10]Data_MWh!$H131</f>
        <v>4760.3720000000003</v>
      </c>
      <c r="E15" s="28"/>
      <c r="F15" s="121">
        <f>+[9]Err!$D128</f>
        <v>0.64080129611519998</v>
      </c>
      <c r="G15" s="98">
        <f>+'[11]MONTHLY Customers'!$E73</f>
        <v>7064.6732166289003</v>
      </c>
      <c r="H15" s="96">
        <f t="shared" si="0"/>
        <v>4527.0517538461381</v>
      </c>
      <c r="I15" s="100"/>
      <c r="K15" s="28">
        <f>+[10]Data_MWh!$E131</f>
        <v>24436.651000000002</v>
      </c>
      <c r="L15" s="28"/>
      <c r="M15" s="96">
        <f>+[12]Err!$L128</f>
        <v>23973.083514209058</v>
      </c>
      <c r="N15" s="100"/>
      <c r="P15" s="28">
        <f>+[10]Data_MWh!$F131</f>
        <v>222750.48800000001</v>
      </c>
      <c r="Q15" s="28"/>
      <c r="R15" s="155">
        <f>+[6]Err!$L119</f>
        <v>224260.83940528281</v>
      </c>
      <c r="S15" s="156"/>
      <c r="U15" s="28">
        <f t="shared" si="1"/>
        <v>251947.51100000003</v>
      </c>
      <c r="V15" s="28"/>
      <c r="W15" s="155">
        <f t="shared" si="2"/>
        <v>252760.974673338</v>
      </c>
      <c r="X15" s="156"/>
    </row>
    <row r="16" spans="1:26" x14ac:dyDescent="0.3">
      <c r="A16" s="10">
        <v>2010</v>
      </c>
      <c r="B16" s="10">
        <v>11</v>
      </c>
      <c r="C16" s="32">
        <f>+[9]Err!$C129</f>
        <v>0.57504748219607305</v>
      </c>
      <c r="D16" s="28">
        <f>+[10]Data_MWh!$H132</f>
        <v>4121.6239999999998</v>
      </c>
      <c r="E16" s="28"/>
      <c r="F16" s="121">
        <f>+[9]Err!$D129</f>
        <v>0.59581400019405895</v>
      </c>
      <c r="G16" s="98">
        <f>+'[11]MONTHLY Customers'!$E74</f>
        <v>7271.7254104718004</v>
      </c>
      <c r="H16" s="96">
        <f t="shared" si="0"/>
        <v>4332.5958051259886</v>
      </c>
      <c r="I16" s="100"/>
      <c r="K16" s="28">
        <f>+[10]Data_MWh!$E132</f>
        <v>23635.839</v>
      </c>
      <c r="L16" s="28"/>
      <c r="M16" s="96">
        <f>+[12]Err!$L129</f>
        <v>23450.522153547816</v>
      </c>
      <c r="N16" s="100"/>
      <c r="P16" s="28">
        <f>+[10]Data_MWh!$F132</f>
        <v>229899.79399999999</v>
      </c>
      <c r="Q16" s="28"/>
      <c r="R16" s="155">
        <f>+[6]Err!$L120</f>
        <v>231458.62100890931</v>
      </c>
      <c r="S16" s="156"/>
      <c r="U16" s="28">
        <f t="shared" si="1"/>
        <v>257657.25700000001</v>
      </c>
      <c r="V16" s="28"/>
      <c r="W16" s="155">
        <f t="shared" si="2"/>
        <v>259241.73896758311</v>
      </c>
      <c r="X16" s="156"/>
    </row>
    <row r="17" spans="1:26" x14ac:dyDescent="0.3">
      <c r="A17" s="10">
        <v>2010</v>
      </c>
      <c r="B17" s="10">
        <v>12</v>
      </c>
      <c r="C17" s="32">
        <f>+[9]Err!$C130</f>
        <v>0.58727173350585105</v>
      </c>
      <c r="D17" s="28">
        <f>+[10]Data_MWh!$H133</f>
        <v>4195.5929999999998</v>
      </c>
      <c r="E17" s="29">
        <f>SUM(D6:D17)</f>
        <v>54736.057999999997</v>
      </c>
      <c r="F17" s="121">
        <f>+[9]Err!$D130</f>
        <v>0.58502790425112805</v>
      </c>
      <c r="G17" s="98">
        <f>+'[11]MONTHLY Customers'!$E75</f>
        <v>7128.1676375612897</v>
      </c>
      <c r="H17" s="96">
        <f t="shared" si="0"/>
        <v>4170.1769741531962</v>
      </c>
      <c r="I17" s="100">
        <f>SUM(H6:H17)</f>
        <v>54254.82320937133</v>
      </c>
      <c r="K17" s="28">
        <f>+[10]Data_MWh!$E133</f>
        <v>23180.324000000001</v>
      </c>
      <c r="L17" s="29">
        <f>SUM(K6:K17)</f>
        <v>294594.89500000002</v>
      </c>
      <c r="M17" s="96">
        <f>+[12]Err!$L130</f>
        <v>22630.458686816986</v>
      </c>
      <c r="N17" s="100">
        <f>SUM(M6:M17)</f>
        <v>294285.38618772931</v>
      </c>
      <c r="P17" s="28">
        <f>+[10]Data_MWh!$F133</f>
        <v>228580.823</v>
      </c>
      <c r="Q17" s="29">
        <f>SUM(P6:P17)</f>
        <v>2779928.6890000002</v>
      </c>
      <c r="R17" s="155">
        <f>+[6]Err!$L121</f>
        <v>230130.70677506382</v>
      </c>
      <c r="S17" s="156">
        <f>SUM(R6:R17)</f>
        <v>2798777.8921587248</v>
      </c>
      <c r="U17" s="28">
        <f t="shared" si="1"/>
        <v>255956.74</v>
      </c>
      <c r="V17" s="29">
        <f>SUM(U6:U17)</f>
        <v>3129259.642</v>
      </c>
      <c r="W17" s="155">
        <f t="shared" si="2"/>
        <v>256931.342436034</v>
      </c>
      <c r="X17" s="156">
        <f>SUM(W6:W17)</f>
        <v>3147318.1015558261</v>
      </c>
    </row>
    <row r="18" spans="1:26" x14ac:dyDescent="0.3">
      <c r="A18" s="10">
        <v>2011</v>
      </c>
      <c r="B18" s="10">
        <v>1</v>
      </c>
      <c r="C18" s="32">
        <f>+[9]Err!$C131</f>
        <v>0.60554948901021999</v>
      </c>
      <c r="D18" s="28">
        <f>+[10]Data_MWh!$H134</f>
        <v>4325.4399999999996</v>
      </c>
      <c r="E18" s="29"/>
      <c r="F18" s="121">
        <f>+[9]Err!$D131</f>
        <v>0.568603535439973</v>
      </c>
      <c r="G18" s="98">
        <f>+'[11]MONTHLY Customers'!$E76</f>
        <v>7174.1395350981802</v>
      </c>
      <c r="H18" s="96">
        <f t="shared" si="0"/>
        <v>4079.2411033965095</v>
      </c>
      <c r="I18" s="100"/>
      <c r="K18" s="28">
        <f>+[10]Data_MWh!$E134</f>
        <v>22741.942999999999</v>
      </c>
      <c r="L18" s="29"/>
      <c r="M18" s="96">
        <f>+[12]Err!$L131</f>
        <v>22965.349243699104</v>
      </c>
      <c r="N18" s="100"/>
      <c r="P18" s="28">
        <f>+[10]Data_MWh!$F134</f>
        <v>220459.405</v>
      </c>
      <c r="Q18" s="29"/>
      <c r="R18" s="155">
        <f>+[6]Err!$L122</f>
        <v>216586.75306919639</v>
      </c>
      <c r="S18" s="156"/>
      <c r="U18" s="28">
        <f t="shared" si="1"/>
        <v>247526.788</v>
      </c>
      <c r="V18" s="29"/>
      <c r="W18" s="155">
        <f t="shared" si="2"/>
        <v>243631.34341629202</v>
      </c>
      <c r="X18" s="156"/>
    </row>
    <row r="19" spans="1:26" x14ac:dyDescent="0.3">
      <c r="A19" s="10">
        <v>2011</v>
      </c>
      <c r="B19" s="10">
        <v>2</v>
      </c>
      <c r="C19" s="32">
        <f>+[9]Err!$C132</f>
        <v>0.52652988103568898</v>
      </c>
      <c r="D19" s="28">
        <f>+[10]Data_MWh!$H135</f>
        <v>3762.056</v>
      </c>
      <c r="E19" s="29"/>
      <c r="F19" s="121">
        <f>+[9]Err!$D132</f>
        <v>0.57203286420857202</v>
      </c>
      <c r="G19" s="98">
        <f>+'[11]MONTHLY Customers'!$E77</f>
        <v>7172.6306458356203</v>
      </c>
      <c r="H19" s="96">
        <f t="shared" si="0"/>
        <v>4102.9804522475297</v>
      </c>
      <c r="I19" s="100"/>
      <c r="K19" s="28">
        <f>+[10]Data_MWh!$E135</f>
        <v>20807.392</v>
      </c>
      <c r="L19" s="29"/>
      <c r="M19" s="96">
        <f>+[12]Err!$L132</f>
        <v>21860.620718521212</v>
      </c>
      <c r="N19" s="100"/>
      <c r="P19" s="28">
        <f>+[10]Data_MWh!$F135</f>
        <v>218087.05600000001</v>
      </c>
      <c r="Q19" s="29"/>
      <c r="R19" s="155">
        <f>+[6]Err!$L123</f>
        <v>214256.0774191512</v>
      </c>
      <c r="S19" s="156"/>
      <c r="U19" s="28">
        <f t="shared" si="1"/>
        <v>242656.50400000002</v>
      </c>
      <c r="V19" s="29"/>
      <c r="W19" s="155">
        <f t="shared" si="2"/>
        <v>240219.67858991993</v>
      </c>
      <c r="X19" s="156"/>
    </row>
    <row r="20" spans="1:26" x14ac:dyDescent="0.3">
      <c r="A20" s="10">
        <v>2011</v>
      </c>
      <c r="B20" s="10">
        <v>3</v>
      </c>
      <c r="C20" s="32">
        <f>+[9]Err!$C133</f>
        <v>0.54841939582156995</v>
      </c>
      <c r="D20" s="28">
        <f>+[10]Data_MWh!$H136</f>
        <v>3885.0030000000002</v>
      </c>
      <c r="E20" s="29"/>
      <c r="F20" s="121">
        <f>+[9]Err!$D133</f>
        <v>0.52117387649325198</v>
      </c>
      <c r="G20" s="98">
        <f>+'[11]MONTHLY Customers'!$E78</f>
        <v>7199.4370736375804</v>
      </c>
      <c r="H20" s="96">
        <f t="shared" si="0"/>
        <v>3752.1585282369319</v>
      </c>
      <c r="I20" s="100"/>
      <c r="K20" s="28">
        <f>+[10]Data_MWh!$E136</f>
        <v>21674.418000000001</v>
      </c>
      <c r="L20" s="29"/>
      <c r="M20" s="96">
        <f>+[12]Err!$L133</f>
        <v>21799.18664274177</v>
      </c>
      <c r="N20" s="100"/>
      <c r="P20" s="28">
        <f>+[10]Data_MWh!$F136</f>
        <v>219574.117</v>
      </c>
      <c r="Q20" s="29"/>
      <c r="R20" s="155">
        <f>+[6]Err!$L124</f>
        <v>215717.01628726537</v>
      </c>
      <c r="S20" s="156"/>
      <c r="U20" s="28">
        <f t="shared" si="1"/>
        <v>245133.538</v>
      </c>
      <c r="V20" s="29"/>
      <c r="W20" s="155">
        <f t="shared" si="2"/>
        <v>241268.36145824406</v>
      </c>
      <c r="X20" s="156"/>
    </row>
    <row r="21" spans="1:26" x14ac:dyDescent="0.3">
      <c r="A21" s="10">
        <v>2011</v>
      </c>
      <c r="B21" s="10">
        <v>4</v>
      </c>
      <c r="C21" s="32">
        <f>+[9]Err!$C134</f>
        <v>0.61783926569506697</v>
      </c>
      <c r="D21" s="28">
        <f>+[10]Data_MWh!$H137</f>
        <v>4408.9009999999998</v>
      </c>
      <c r="E21" s="29"/>
      <c r="F21" s="121">
        <f>+[9]Err!$D134</f>
        <v>0.60855821832925105</v>
      </c>
      <c r="G21" s="98">
        <f>+'[11]MONTHLY Customers'!$E79</f>
        <v>7112.8975805877999</v>
      </c>
      <c r="H21" s="96">
        <f t="shared" si="0"/>
        <v>4328.6122788009516</v>
      </c>
      <c r="I21" s="100"/>
      <c r="K21" s="28">
        <f>+[10]Data_MWh!$E137</f>
        <v>24070.395</v>
      </c>
      <c r="L21" s="29"/>
      <c r="M21" s="96">
        <f>+[12]Err!$L134</f>
        <v>22728.561819506369</v>
      </c>
      <c r="N21" s="100"/>
      <c r="P21" s="28">
        <f>+[10]Data_MWh!$F137</f>
        <v>248652.56700000001</v>
      </c>
      <c r="Q21" s="29"/>
      <c r="R21" s="155">
        <f>+[6]Err!$L125</f>
        <v>244284.66605382887</v>
      </c>
      <c r="S21" s="156"/>
      <c r="U21" s="28">
        <f t="shared" si="1"/>
        <v>277131.86300000001</v>
      </c>
      <c r="V21" s="29"/>
      <c r="W21" s="155">
        <f t="shared" si="2"/>
        <v>271341.84015213617</v>
      </c>
      <c r="X21" s="156"/>
    </row>
    <row r="22" spans="1:26" x14ac:dyDescent="0.3">
      <c r="A22" s="10">
        <v>2011</v>
      </c>
      <c r="B22" s="10">
        <v>5</v>
      </c>
      <c r="C22" s="32">
        <f>+[9]Err!$C135</f>
        <v>0.65635456062291397</v>
      </c>
      <c r="D22" s="28">
        <f>+[10]Data_MWh!$H138</f>
        <v>4720.5020000000004</v>
      </c>
      <c r="E22" s="29"/>
      <c r="F22" s="121">
        <f>+[9]Err!$D135</f>
        <v>0.62234813209861195</v>
      </c>
      <c r="G22" s="98">
        <f>+'[11]MONTHLY Customers'!$E80</f>
        <v>7209.71485306257</v>
      </c>
      <c r="H22" s="96">
        <f t="shared" si="0"/>
        <v>4486.9525717671086</v>
      </c>
      <c r="I22" s="100"/>
      <c r="K22" s="28">
        <f>+[10]Data_MWh!$E138</f>
        <v>23856.781999999999</v>
      </c>
      <c r="L22" s="29"/>
      <c r="M22" s="96">
        <f>+[12]Err!$L135</f>
        <v>23443.036666336826</v>
      </c>
      <c r="N22" s="100"/>
      <c r="P22" s="28">
        <f>+[10]Data_MWh!$F138</f>
        <v>227787.63800000001</v>
      </c>
      <c r="Q22" s="29"/>
      <c r="R22" s="155">
        <f>+[6]Err!$L126</f>
        <v>223786.25626664233</v>
      </c>
      <c r="S22" s="156"/>
      <c r="U22" s="28">
        <f t="shared" si="1"/>
        <v>256364.92200000002</v>
      </c>
      <c r="V22" s="29"/>
      <c r="W22" s="155">
        <f t="shared" si="2"/>
        <v>251716.24550474627</v>
      </c>
      <c r="X22" s="156"/>
    </row>
    <row r="23" spans="1:26" x14ac:dyDescent="0.3">
      <c r="A23" s="10">
        <v>2011</v>
      </c>
      <c r="B23" s="10">
        <v>6</v>
      </c>
      <c r="C23" s="32">
        <f>+[9]Err!$C136</f>
        <v>0.65919787739142599</v>
      </c>
      <c r="D23" s="28">
        <f>+[10]Data_MWh!$H139</f>
        <v>4720.5159999999996</v>
      </c>
      <c r="E23" s="29"/>
      <c r="F23" s="121">
        <f>+[9]Err!$D136</f>
        <v>0.67463127549625801</v>
      </c>
      <c r="G23" s="98">
        <f>+'[11]MONTHLY Customers'!$E81</f>
        <v>7219.5371471344497</v>
      </c>
      <c r="H23" s="96">
        <f t="shared" si="0"/>
        <v>4870.5255540639291</v>
      </c>
      <c r="I23" s="100"/>
      <c r="K23" s="28">
        <f>+[10]Data_MWh!$E139</f>
        <v>25191.263999999999</v>
      </c>
      <c r="L23" s="29"/>
      <c r="M23" s="96">
        <f>+[12]Err!$L136</f>
        <v>23946.99628319062</v>
      </c>
      <c r="N23" s="100"/>
      <c r="P23" s="28">
        <f>+[10]Data_MWh!$F139</f>
        <v>251288.984</v>
      </c>
      <c r="Q23" s="29"/>
      <c r="R23" s="155">
        <f>+[6]Err!$L127</f>
        <v>246874.77101109494</v>
      </c>
      <c r="S23" s="156"/>
      <c r="U23" s="28">
        <f t="shared" si="1"/>
        <v>281200.76400000002</v>
      </c>
      <c r="V23" s="29"/>
      <c r="W23" s="155">
        <f t="shared" si="2"/>
        <v>275692.29284834949</v>
      </c>
      <c r="X23" s="156"/>
    </row>
    <row r="24" spans="1:26" x14ac:dyDescent="0.3">
      <c r="A24" s="10">
        <v>2011</v>
      </c>
      <c r="B24" s="10">
        <v>7</v>
      </c>
      <c r="C24" s="32">
        <f>+[9]Err!$C137</f>
        <v>0.67631721928113697</v>
      </c>
      <c r="D24" s="28">
        <f>+[10]Data_MWh!$H140</f>
        <v>4854.6049999999996</v>
      </c>
      <c r="E24" s="29"/>
      <c r="F24" s="121">
        <f>+[9]Err!$D137</f>
        <v>0.68101110881062699</v>
      </c>
      <c r="G24" s="98">
        <f>+'[11]MONTHLY Customers'!$E82</f>
        <v>7145.1549554112298</v>
      </c>
      <c r="H24" s="96">
        <f t="shared" si="0"/>
        <v>4865.9298988083474</v>
      </c>
      <c r="I24" s="100"/>
      <c r="K24" s="28">
        <f>+[10]Data_MWh!$E140</f>
        <v>23369.309000000001</v>
      </c>
      <c r="L24" s="29"/>
      <c r="M24" s="96">
        <f>+[12]Err!$L137</f>
        <v>23593.602000040522</v>
      </c>
      <c r="N24" s="100"/>
      <c r="P24" s="28">
        <f>+[10]Data_MWh!$F140</f>
        <v>229184.96599999999</v>
      </c>
      <c r="Q24" s="29"/>
      <c r="R24" s="155">
        <f>+[6]Err!$L128</f>
        <v>225159.03840987943</v>
      </c>
      <c r="S24" s="156"/>
      <c r="U24" s="28">
        <f t="shared" si="1"/>
        <v>257408.88</v>
      </c>
      <c r="V24" s="29"/>
      <c r="W24" s="155">
        <f t="shared" si="2"/>
        <v>253618.57030872832</v>
      </c>
      <c r="X24" s="156"/>
    </row>
    <row r="25" spans="1:26" x14ac:dyDescent="0.3">
      <c r="A25" s="10">
        <v>2011</v>
      </c>
      <c r="B25" s="10">
        <v>8</v>
      </c>
      <c r="C25" s="32">
        <f>+[9]Err!$C138</f>
        <v>0.71408885793871901</v>
      </c>
      <c r="D25" s="28">
        <f>+[10]Data_MWh!$H141</f>
        <v>5127.1580000000004</v>
      </c>
      <c r="E25" s="29"/>
      <c r="F25" s="121">
        <f>+[9]Err!$D138</f>
        <v>0.67157478572643803</v>
      </c>
      <c r="G25" s="98">
        <f>+'[11]MONTHLY Customers'!$E83</f>
        <v>7189.7545063406596</v>
      </c>
      <c r="H25" s="96">
        <f t="shared" si="0"/>
        <v>4828.4578420214211</v>
      </c>
      <c r="I25" s="100"/>
      <c r="K25" s="28">
        <f>+[10]Data_MWh!$E141</f>
        <v>23340.649000000001</v>
      </c>
      <c r="L25" s="29"/>
      <c r="M25" s="96">
        <f>+[12]Err!$L138</f>
        <v>22632.748704518057</v>
      </c>
      <c r="N25" s="100"/>
      <c r="P25" s="28">
        <f>+[10]Data_MWh!$F141</f>
        <v>240245.652</v>
      </c>
      <c r="Q25" s="29"/>
      <c r="R25" s="155">
        <f>+[6]Err!$L129</f>
        <v>236025.42928786407</v>
      </c>
      <c r="S25" s="156"/>
      <c r="U25" s="28">
        <f t="shared" si="1"/>
        <v>268713.45899999997</v>
      </c>
      <c r="V25" s="29"/>
      <c r="W25" s="155">
        <f t="shared" si="2"/>
        <v>263486.63583440351</v>
      </c>
      <c r="X25" s="156"/>
    </row>
    <row r="26" spans="1:26" x14ac:dyDescent="0.3">
      <c r="A26" s="10">
        <v>2011</v>
      </c>
      <c r="B26" s="10">
        <v>9</v>
      </c>
      <c r="C26" s="32">
        <f>+[9]Err!$C139</f>
        <v>0.766991706979959</v>
      </c>
      <c r="D26" s="28">
        <f>+[10]Data_MWh!$H142</f>
        <v>5549.1850000000004</v>
      </c>
      <c r="E26" s="29"/>
      <c r="F26" s="121">
        <f>+[9]Err!$D139</f>
        <v>0.69915146305060805</v>
      </c>
      <c r="G26" s="98">
        <f>+'[11]MONTHLY Customers'!$E84</f>
        <v>7169.5777797604296</v>
      </c>
      <c r="H26" s="96">
        <f t="shared" si="0"/>
        <v>5012.6207941746343</v>
      </c>
      <c r="I26" s="100"/>
      <c r="K26" s="28">
        <f>+[10]Data_MWh!$E142</f>
        <v>24989.951000000001</v>
      </c>
      <c r="L26" s="29"/>
      <c r="M26" s="96">
        <f>+[12]Err!$L139</f>
        <v>22389.497369121495</v>
      </c>
      <c r="N26" s="100"/>
      <c r="P26" s="28">
        <f>+[10]Data_MWh!$F142</f>
        <v>232903.079</v>
      </c>
      <c r="Q26" s="29"/>
      <c r="R26" s="155">
        <f>+[6]Err!$L130</f>
        <v>228811.83799089244</v>
      </c>
      <c r="S26" s="156"/>
      <c r="U26" s="28">
        <f t="shared" si="1"/>
        <v>263442.21500000003</v>
      </c>
      <c r="V26" s="29"/>
      <c r="W26" s="155">
        <f t="shared" si="2"/>
        <v>256213.95615418858</v>
      </c>
      <c r="X26" s="156"/>
    </row>
    <row r="27" spans="1:26" x14ac:dyDescent="0.3">
      <c r="A27" s="10">
        <v>2011</v>
      </c>
      <c r="B27" s="10">
        <v>10</v>
      </c>
      <c r="C27" s="32">
        <f>+[9]Err!$C140</f>
        <v>0.67525114599249902</v>
      </c>
      <c r="D27" s="28">
        <f>+[10]Data_MWh!$H143</f>
        <v>4861.1329999999998</v>
      </c>
      <c r="E27" s="29"/>
      <c r="F27" s="121">
        <f>+[9]Err!$D140</f>
        <v>0.66180924212509895</v>
      </c>
      <c r="G27" s="98">
        <f>+'[11]MONTHLY Customers'!$E85</f>
        <v>7266.08957408269</v>
      </c>
      <c r="H27" s="96">
        <f t="shared" si="0"/>
        <v>4808.7652342367483</v>
      </c>
      <c r="I27" s="100"/>
      <c r="K27" s="28">
        <f>+[10]Data_MWh!$E143</f>
        <v>22645.405999999999</v>
      </c>
      <c r="L27" s="29"/>
      <c r="M27" s="96">
        <f>+[12]Err!$L140</f>
        <v>22475.746583430897</v>
      </c>
      <c r="N27" s="100"/>
      <c r="P27" s="28">
        <f>+[10]Data_MWh!$F143</f>
        <v>222298.796</v>
      </c>
      <c r="Q27" s="29"/>
      <c r="R27" s="155">
        <f>+[6]Err!$L131</f>
        <v>218393.83280940843</v>
      </c>
      <c r="S27" s="156"/>
      <c r="U27" s="28">
        <f t="shared" si="1"/>
        <v>249805.33499999999</v>
      </c>
      <c r="V27" s="29"/>
      <c r="W27" s="155">
        <f t="shared" si="2"/>
        <v>245678.34462707609</v>
      </c>
      <c r="X27" s="156"/>
    </row>
    <row r="28" spans="1:26" x14ac:dyDescent="0.3">
      <c r="A28" s="10">
        <v>2011</v>
      </c>
      <c r="B28" s="10">
        <v>11</v>
      </c>
      <c r="C28" s="32">
        <f>+[9]Err!$C141</f>
        <v>0.62696542553191503</v>
      </c>
      <c r="D28" s="28">
        <f>+[10]Data_MWh!$H144</f>
        <v>4479.0410000000002</v>
      </c>
      <c r="E28" s="29"/>
      <c r="F28" s="121">
        <f>+[9]Err!$D141</f>
        <v>0.57340998313111102</v>
      </c>
      <c r="G28" s="98">
        <f>+'[11]MONTHLY Customers'!$E86</f>
        <v>7187.0628027353596</v>
      </c>
      <c r="H28" s="96">
        <f t="shared" si="0"/>
        <v>4121.1335604787182</v>
      </c>
      <c r="I28" s="100"/>
      <c r="K28" s="28">
        <f>+[10]Data_MWh!$E144</f>
        <v>21812.548999999999</v>
      </c>
      <c r="L28" s="29"/>
      <c r="M28" s="96">
        <f>+[12]Err!$L141</f>
        <v>22125.242776207524</v>
      </c>
      <c r="N28" s="100"/>
      <c r="P28" s="28">
        <f>+[10]Data_MWh!$F144</f>
        <v>223054.33300000001</v>
      </c>
      <c r="Q28" s="29"/>
      <c r="R28" s="155">
        <f>+[6]Err!$L132</f>
        <v>219136.09783390875</v>
      </c>
      <c r="S28" s="156"/>
      <c r="U28" s="28">
        <f t="shared" si="1"/>
        <v>249345.92300000001</v>
      </c>
      <c r="V28" s="29"/>
      <c r="W28" s="155">
        <f t="shared" si="2"/>
        <v>245382.47417059497</v>
      </c>
      <c r="X28" s="156"/>
    </row>
    <row r="29" spans="1:26" x14ac:dyDescent="0.3">
      <c r="A29" s="10">
        <v>2011</v>
      </c>
      <c r="B29" s="10">
        <v>12</v>
      </c>
      <c r="C29" s="32">
        <f>+[9]Err!$C142</f>
        <v>0.56442438749648005</v>
      </c>
      <c r="D29" s="28">
        <f>+[10]Data_MWh!$H145</f>
        <v>4008.5419999999999</v>
      </c>
      <c r="E29" s="29">
        <f>SUM(D18:D29)</f>
        <v>54702.082000000002</v>
      </c>
      <c r="F29" s="121">
        <f>+[9]Err!$D142</f>
        <v>0.56696203944391499</v>
      </c>
      <c r="G29" s="98">
        <f>+'[11]MONTHLY Customers'!$E87</f>
        <v>7160.7512206872498</v>
      </c>
      <c r="H29" s="96">
        <f t="shared" si="0"/>
        <v>4059.8741160313471</v>
      </c>
      <c r="I29" s="100">
        <f>SUM(H18:H29)</f>
        <v>53317.251934264175</v>
      </c>
      <c r="K29" s="28">
        <f>+[10]Data_MWh!$E145</f>
        <v>21991.215</v>
      </c>
      <c r="L29" s="29">
        <f>SUM(K18:K29)</f>
        <v>276491.27299999999</v>
      </c>
      <c r="M29" s="96">
        <f>+[12]Err!$L142</f>
        <v>21658.239898713051</v>
      </c>
      <c r="N29" s="100">
        <f>SUM(M18:M29)</f>
        <v>271618.82870602747</v>
      </c>
      <c r="P29" s="28">
        <f>+[10]Data_MWh!$F145</f>
        <v>220501.573</v>
      </c>
      <c r="Q29" s="29">
        <f>SUM(P18:P29)</f>
        <v>2754038.1659999997</v>
      </c>
      <c r="R29" s="155">
        <f>+[6]Err!$L133</f>
        <v>216628.18033424512</v>
      </c>
      <c r="S29" s="156">
        <f>SUM(R18:R29)</f>
        <v>2705659.9567733775</v>
      </c>
      <c r="U29" s="28">
        <f t="shared" si="1"/>
        <v>246501.33</v>
      </c>
      <c r="V29" s="29">
        <f>SUM(U18:U29)</f>
        <v>3085231.5210000002</v>
      </c>
      <c r="W29" s="155">
        <f t="shared" si="2"/>
        <v>242346.2943489895</v>
      </c>
      <c r="X29" s="156">
        <f>SUM(W18:W29)</f>
        <v>3030596.0374136693</v>
      </c>
    </row>
    <row r="30" spans="1:26" x14ac:dyDescent="0.3">
      <c r="A30" s="10">
        <v>2012</v>
      </c>
      <c r="B30" s="10">
        <v>1</v>
      </c>
      <c r="C30" s="32">
        <f>+[9]Err!$C143</f>
        <v>0.60335363429869404</v>
      </c>
      <c r="D30" s="28">
        <f>+[10]Data_MWh!$H146</f>
        <v>4250.0230000000001</v>
      </c>
      <c r="E30" s="30">
        <f>+E29/E17-1</f>
        <v>-6.2072427649051409E-4</v>
      </c>
      <c r="F30" s="121">
        <f>+[9]Err!$D143</f>
        <v>0.56334237793125397</v>
      </c>
      <c r="G30" s="98">
        <f>+'[11]MONTHLY Customers'!$E88</f>
        <v>7139.7947863201498</v>
      </c>
      <c r="H30" s="96">
        <f t="shared" si="0"/>
        <v>4022.1489728667625</v>
      </c>
      <c r="I30" s="101">
        <f>+I29/I17-1</f>
        <v>-1.7280883424668714E-2</v>
      </c>
      <c r="K30" s="28">
        <f>+[10]Data_MWh!$E146</f>
        <v>22733.241000000002</v>
      </c>
      <c r="L30" s="30">
        <f>+L29/L17-1</f>
        <v>-6.1452599170124911E-2</v>
      </c>
      <c r="M30" s="96">
        <f>+[12]Err!$L143</f>
        <v>21596.177295206198</v>
      </c>
      <c r="N30" s="101">
        <f>+N29/N17-1</f>
        <v>-7.7022368576747713E-2</v>
      </c>
      <c r="P30" s="28">
        <f>+[10]Data_MWh!$F146</f>
        <v>222236.56899999999</v>
      </c>
      <c r="Q30" s="30">
        <f>+Q29/Q17-1</f>
        <v>-9.3133766712965027E-3</v>
      </c>
      <c r="R30" s="155">
        <f>+[6]Err!$L134</f>
        <v>220858.88260882994</v>
      </c>
      <c r="S30" s="157">
        <f>+S29/S17-1</f>
        <v>-3.3270927159398389E-2</v>
      </c>
      <c r="U30" s="28">
        <f t="shared" si="1"/>
        <v>249219.83299999998</v>
      </c>
      <c r="V30" s="30">
        <f>+V29/V17-1</f>
        <v>-1.4069820352733742E-2</v>
      </c>
      <c r="W30" s="155">
        <f t="shared" si="2"/>
        <v>246477.20887690291</v>
      </c>
      <c r="X30" s="157">
        <f>+X29/X17-1</f>
        <v>-3.7086198590621344E-2</v>
      </c>
      <c r="Y30" s="164"/>
      <c r="Z30" s="164"/>
    </row>
    <row r="31" spans="1:26" x14ac:dyDescent="0.3">
      <c r="A31" s="10">
        <v>2012</v>
      </c>
      <c r="B31" s="10">
        <v>2</v>
      </c>
      <c r="C31" s="32">
        <f>+[9]Err!$C144</f>
        <v>0.52592030117914501</v>
      </c>
      <c r="D31" s="28">
        <f>+[10]Data_MWh!$H147</f>
        <v>3701.953</v>
      </c>
      <c r="E31" s="28"/>
      <c r="F31" s="121">
        <f>+[9]Err!$D144</f>
        <v>0.55081138686185604</v>
      </c>
      <c r="G31" s="98">
        <f>+'[11]MONTHLY Customers'!$E89</f>
        <v>7095.51240072987</v>
      </c>
      <c r="H31" s="96">
        <f t="shared" si="0"/>
        <v>3908.2890259415176</v>
      </c>
      <c r="I31" s="100"/>
      <c r="K31" s="28">
        <f>+[10]Data_MWh!$E147</f>
        <v>21048.194</v>
      </c>
      <c r="L31" s="28"/>
      <c r="M31" s="96">
        <f>+[12]Err!$L144</f>
        <v>21430.999960775149</v>
      </c>
      <c r="N31" s="100"/>
      <c r="P31" s="28">
        <f>+[10]Data_MWh!$F147</f>
        <v>221211.913</v>
      </c>
      <c r="Q31" s="28"/>
      <c r="R31" s="155">
        <f>+[6]Err!$L135</f>
        <v>219840.57864456007</v>
      </c>
      <c r="S31" s="156"/>
      <c r="U31" s="28">
        <f t="shared" si="1"/>
        <v>245962.06</v>
      </c>
      <c r="V31" s="28"/>
      <c r="W31" s="155">
        <f t="shared" si="2"/>
        <v>245179.86763127672</v>
      </c>
      <c r="X31" s="156"/>
      <c r="Y31" s="164"/>
      <c r="Z31" s="164"/>
    </row>
    <row r="32" spans="1:26" x14ac:dyDescent="0.3">
      <c r="A32" s="10">
        <v>2012</v>
      </c>
      <c r="B32" s="10">
        <v>3</v>
      </c>
      <c r="C32" s="32">
        <f>+[9]Err!$C145</f>
        <v>0.54731203272675999</v>
      </c>
      <c r="D32" s="28">
        <f>+[10]Data_MWh!$H148</f>
        <v>3879.895</v>
      </c>
      <c r="E32" s="28"/>
      <c r="F32" s="121">
        <f>+[9]Err!$D145</f>
        <v>0.54431532924155501</v>
      </c>
      <c r="G32" s="98">
        <f>+'[11]MONTHLY Customers'!$E90</f>
        <v>7130.3152100624302</v>
      </c>
      <c r="H32" s="96">
        <f t="shared" si="0"/>
        <v>3881.1398711611992</v>
      </c>
      <c r="I32" s="100"/>
      <c r="K32" s="28">
        <f>+[10]Data_MWh!$E148</f>
        <v>21853.464</v>
      </c>
      <c r="L32" s="28"/>
      <c r="M32" s="96">
        <f>+[12]Err!$L145</f>
        <v>21780.009847695106</v>
      </c>
      <c r="N32" s="100"/>
      <c r="P32" s="28">
        <f>+[10]Data_MWh!$F148</f>
        <v>216068.734</v>
      </c>
      <c r="Q32" s="28"/>
      <c r="R32" s="155">
        <f>+[6]Err!$L136</f>
        <v>214729.28318086345</v>
      </c>
      <c r="S32" s="156"/>
      <c r="U32" s="28">
        <f t="shared" si="1"/>
        <v>241802.09299999999</v>
      </c>
      <c r="V32" s="28"/>
      <c r="W32" s="155">
        <f t="shared" si="2"/>
        <v>240390.43289971974</v>
      </c>
      <c r="X32" s="156"/>
      <c r="Y32" s="164"/>
      <c r="Z32" s="164"/>
    </row>
    <row r="33" spans="1:26" x14ac:dyDescent="0.3">
      <c r="A33" s="10">
        <v>2012</v>
      </c>
      <c r="B33" s="10">
        <v>4</v>
      </c>
      <c r="C33" s="32">
        <f>+[9]Err!$C146</f>
        <v>0.57073938629676302</v>
      </c>
      <c r="D33" s="28">
        <f>+[10]Data_MWh!$H149</f>
        <v>4073.3670000000002</v>
      </c>
      <c r="E33" s="28"/>
      <c r="F33" s="121">
        <f>+[9]Err!$D146</f>
        <v>0.55496729960667202</v>
      </c>
      <c r="G33" s="98">
        <f>+'[11]MONTHLY Customers'!$E91</f>
        <v>7182.4878893191799</v>
      </c>
      <c r="H33" s="96">
        <f t="shared" si="0"/>
        <v>3986.0459083930905</v>
      </c>
      <c r="I33" s="100"/>
      <c r="K33" s="28">
        <f>+[10]Data_MWh!$E149</f>
        <v>23251.103999999999</v>
      </c>
      <c r="L33" s="28"/>
      <c r="M33" s="96">
        <f>+[12]Err!$L146</f>
        <v>21988.855523567385</v>
      </c>
      <c r="N33" s="100"/>
      <c r="P33" s="28">
        <f>+[10]Data_MWh!$F149</f>
        <v>222972.67300000001</v>
      </c>
      <c r="Q33" s="28"/>
      <c r="R33" s="155">
        <f>+[6]Err!$L137</f>
        <v>221590.42336135069</v>
      </c>
      <c r="S33" s="156"/>
      <c r="U33" s="28">
        <f t="shared" si="1"/>
        <v>250297.144</v>
      </c>
      <c r="V33" s="28"/>
      <c r="W33" s="155">
        <f t="shared" si="2"/>
        <v>247565.32479331116</v>
      </c>
      <c r="X33" s="156"/>
      <c r="Y33" s="164"/>
      <c r="Z33" s="164"/>
    </row>
    <row r="34" spans="1:26" x14ac:dyDescent="0.3">
      <c r="A34" s="10">
        <v>2012</v>
      </c>
      <c r="B34" s="10">
        <v>5</v>
      </c>
      <c r="C34" s="32">
        <f>+[9]Err!$C147</f>
        <v>0.61202561231630503</v>
      </c>
      <c r="D34" s="28">
        <f>+[10]Data_MWh!$H150</f>
        <v>4372.9229999999998</v>
      </c>
      <c r="E34" s="28"/>
      <c r="F34" s="121">
        <f>+[9]Err!$D147</f>
        <v>0.63264467069719399</v>
      </c>
      <c r="G34" s="98">
        <f>+'[11]MONTHLY Customers'!$E92</f>
        <v>7178.4788788289798</v>
      </c>
      <c r="H34" s="96">
        <f t="shared" si="0"/>
        <v>4541.4264064035224</v>
      </c>
      <c r="I34" s="100"/>
      <c r="K34" s="28">
        <f>+[10]Data_MWh!$E150</f>
        <v>23554.953000000001</v>
      </c>
      <c r="L34" s="28"/>
      <c r="M34" s="96">
        <f>+[12]Err!$L147</f>
        <v>22872.904651824199</v>
      </c>
      <c r="N34" s="100"/>
      <c r="P34" s="28">
        <f>+[10]Data_MWh!$F150</f>
        <v>225143.70300000001</v>
      </c>
      <c r="Q34" s="28"/>
      <c r="R34" s="155">
        <f>+[6]Err!$L138</f>
        <v>223747.99473706001</v>
      </c>
      <c r="S34" s="156"/>
      <c r="U34" s="28">
        <f t="shared" si="1"/>
        <v>253071.57900000003</v>
      </c>
      <c r="V34" s="28"/>
      <c r="W34" s="155">
        <f t="shared" si="2"/>
        <v>251162.32579528773</v>
      </c>
      <c r="X34" s="156"/>
      <c r="Y34" s="164"/>
      <c r="Z34" s="164"/>
    </row>
    <row r="35" spans="1:26" x14ac:dyDescent="0.3">
      <c r="A35" s="10">
        <v>2012</v>
      </c>
      <c r="B35" s="10">
        <v>6</v>
      </c>
      <c r="C35" s="32">
        <f>+[9]Err!$C148</f>
        <v>0.67531122236128505</v>
      </c>
      <c r="D35" s="28">
        <f>+[10]Data_MWh!$H151</f>
        <v>4856.1629999999996</v>
      </c>
      <c r="E35" s="28"/>
      <c r="F35" s="121">
        <f>+[9]Err!$D148</f>
        <v>0.63286791338187698</v>
      </c>
      <c r="G35" s="98">
        <f>+'[11]MONTHLY Customers'!$E93</f>
        <v>7143.5145996479296</v>
      </c>
      <c r="H35" s="96">
        <f t="shared" si="0"/>
        <v>4520.9011788921598</v>
      </c>
      <c r="I35" s="100"/>
      <c r="K35" s="28">
        <f>+[10]Data_MWh!$E151</f>
        <v>24989.888999999999</v>
      </c>
      <c r="L35" s="28"/>
      <c r="M35" s="96">
        <f>+[12]Err!$L148</f>
        <v>23034.241765535182</v>
      </c>
      <c r="N35" s="100"/>
      <c r="P35" s="28">
        <f>+[10]Data_MWh!$F151</f>
        <v>240630.565</v>
      </c>
      <c r="Q35" s="28"/>
      <c r="R35" s="155">
        <f>+[6]Err!$L139</f>
        <v>239138.85075966694</v>
      </c>
      <c r="S35" s="156"/>
      <c r="U35" s="28">
        <f t="shared" si="1"/>
        <v>270476.61700000003</v>
      </c>
      <c r="V35" s="28"/>
      <c r="W35" s="155">
        <f t="shared" si="2"/>
        <v>266693.99370409432</v>
      </c>
      <c r="X35" s="156"/>
      <c r="Y35" s="164"/>
      <c r="Z35" s="164"/>
    </row>
    <row r="36" spans="1:26" x14ac:dyDescent="0.3">
      <c r="A36" s="10">
        <v>2012</v>
      </c>
      <c r="B36" s="10">
        <v>7</v>
      </c>
      <c r="C36" s="32">
        <f>+[9]Err!$C149</f>
        <v>0.68762524380050205</v>
      </c>
      <c r="D36" s="28">
        <f>+[10]Data_MWh!$H152</f>
        <v>4935.7740000000003</v>
      </c>
      <c r="E36" s="28"/>
      <c r="F36" s="121">
        <f>+[9]Err!$D149</f>
        <v>0.68281144200858501</v>
      </c>
      <c r="G36" s="98">
        <f>+'[11]MONTHLY Customers'!$E94</f>
        <v>7227.47421233761</v>
      </c>
      <c r="H36" s="96">
        <f t="shared" si="0"/>
        <v>4935.002089006106</v>
      </c>
      <c r="I36" s="100"/>
      <c r="K36" s="28">
        <f>+[10]Data_MWh!$E152</f>
        <v>23851.769</v>
      </c>
      <c r="L36" s="28"/>
      <c r="M36" s="96">
        <f>+[12]Err!$L149</f>
        <v>23028.436594066712</v>
      </c>
      <c r="N36" s="100"/>
      <c r="P36" s="28">
        <f>+[10]Data_MWh!$F152</f>
        <v>223027.34400000001</v>
      </c>
      <c r="Q36" s="28"/>
      <c r="R36" s="155">
        <f>+[6]Err!$L140</f>
        <v>221644.75544551417</v>
      </c>
      <c r="S36" s="156"/>
      <c r="U36" s="28">
        <f t="shared" si="1"/>
        <v>251814.88700000002</v>
      </c>
      <c r="V36" s="28"/>
      <c r="W36" s="155">
        <f t="shared" si="2"/>
        <v>249608.19412858697</v>
      </c>
      <c r="X36" s="156"/>
      <c r="Y36" s="164"/>
      <c r="Z36" s="164"/>
    </row>
    <row r="37" spans="1:26" x14ac:dyDescent="0.3">
      <c r="A37" s="10">
        <v>2012</v>
      </c>
      <c r="B37" s="10">
        <v>8</v>
      </c>
      <c r="C37" s="32">
        <f>+[9]Err!$C150</f>
        <v>0.69969348817917898</v>
      </c>
      <c r="D37" s="28">
        <f>+[10]Data_MWh!$H153</f>
        <v>5060.8829999999998</v>
      </c>
      <c r="E37" s="28"/>
      <c r="F37" s="121">
        <f>+[9]Err!$D150</f>
        <v>0.69605187713235495</v>
      </c>
      <c r="G37" s="98">
        <f>+'[11]MONTHLY Customers'!$E95</f>
        <v>7216.5308598642396</v>
      </c>
      <c r="H37" s="96">
        <f t="shared" si="0"/>
        <v>5023.0798513920718</v>
      </c>
      <c r="I37" s="100"/>
      <c r="K37" s="28">
        <f>+[10]Data_MWh!$E153</f>
        <v>23865.331999999999</v>
      </c>
      <c r="L37" s="28"/>
      <c r="M37" s="96">
        <f>+[12]Err!$L150</f>
        <v>22863.136363498521</v>
      </c>
      <c r="N37" s="100"/>
      <c r="P37" s="28">
        <f>+[10]Data_MWh!$F153</f>
        <v>233789.497</v>
      </c>
      <c r="Q37" s="28"/>
      <c r="R37" s="155">
        <f>+[6]Err!$L141</f>
        <v>232340.19182999717</v>
      </c>
      <c r="S37" s="156"/>
      <c r="U37" s="28">
        <f t="shared" si="1"/>
        <v>262715.712</v>
      </c>
      <c r="V37" s="28"/>
      <c r="W37" s="155">
        <f t="shared" si="2"/>
        <v>260226.40804488776</v>
      </c>
      <c r="X37" s="156"/>
      <c r="Y37" s="164"/>
      <c r="Z37" s="164"/>
    </row>
    <row r="38" spans="1:26" x14ac:dyDescent="0.3">
      <c r="A38" s="10">
        <v>2012</v>
      </c>
      <c r="B38" s="10">
        <v>9</v>
      </c>
      <c r="C38" s="32">
        <f>+[9]Err!$C151</f>
        <v>0.73467611447440795</v>
      </c>
      <c r="D38" s="28">
        <f>+[10]Data_MWh!$H154</f>
        <v>5339.6260000000002</v>
      </c>
      <c r="E38" s="28"/>
      <c r="F38" s="121">
        <f>+[9]Err!$D151</f>
        <v>0.68854584594561197</v>
      </c>
      <c r="G38" s="98">
        <f>+'[11]MONTHLY Customers'!$E96</f>
        <v>7366.6605908764504</v>
      </c>
      <c r="H38" s="96">
        <f t="shared" si="0"/>
        <v>5072.2835483392273</v>
      </c>
      <c r="I38" s="100"/>
      <c r="K38" s="28">
        <f>+[10]Data_MWh!$E154</f>
        <v>24061.327000000001</v>
      </c>
      <c r="L38" s="28"/>
      <c r="M38" s="96">
        <f>+[12]Err!$L151</f>
        <v>22688.306511031264</v>
      </c>
      <c r="N38" s="100"/>
      <c r="P38" s="28">
        <f>+[10]Data_MWh!$F154</f>
        <v>202999.307</v>
      </c>
      <c r="Q38" s="28"/>
      <c r="R38" s="155">
        <f>+[6]Err!$L142</f>
        <v>201740.87602291425</v>
      </c>
      <c r="S38" s="156"/>
      <c r="U38" s="28">
        <f t="shared" si="1"/>
        <v>232400.25999999998</v>
      </c>
      <c r="V38" s="28"/>
      <c r="W38" s="155">
        <f t="shared" si="2"/>
        <v>229501.46608228475</v>
      </c>
      <c r="X38" s="156"/>
      <c r="Y38" s="164"/>
      <c r="Z38" s="164"/>
    </row>
    <row r="39" spans="1:26" x14ac:dyDescent="0.3">
      <c r="A39" s="10">
        <v>2012</v>
      </c>
      <c r="B39" s="10">
        <v>10</v>
      </c>
      <c r="C39" s="32">
        <f>+[9]Err!$C152</f>
        <v>0.66790153349475401</v>
      </c>
      <c r="D39" s="28">
        <f>+[10]Data_MWh!$H155</f>
        <v>4965.18</v>
      </c>
      <c r="E39" s="28"/>
      <c r="F39" s="121">
        <f>+[9]Err!$D152</f>
        <v>0.67308421709504396</v>
      </c>
      <c r="G39" s="98">
        <f>+'[11]MONTHLY Customers'!$E97</f>
        <v>7365.7448262242197</v>
      </c>
      <c r="H39" s="96">
        <f t="shared" si="0"/>
        <v>4957.7665896809995</v>
      </c>
      <c r="I39" s="100"/>
      <c r="K39" s="28">
        <f>+[10]Data_MWh!$E155</f>
        <v>23215.917000000001</v>
      </c>
      <c r="L39" s="28"/>
      <c r="M39" s="96">
        <f>+[12]Err!$L152</f>
        <v>22475.568248153035</v>
      </c>
      <c r="N39" s="100"/>
      <c r="P39" s="28">
        <f>+[10]Data_MWh!$F155</f>
        <v>245919.11199999999</v>
      </c>
      <c r="Q39" s="28"/>
      <c r="R39" s="155">
        <f>+[6]Err!$L143</f>
        <v>244394.61305972422</v>
      </c>
      <c r="S39" s="156"/>
      <c r="U39" s="28">
        <f t="shared" si="1"/>
        <v>274100.20899999997</v>
      </c>
      <c r="V39" s="28"/>
      <c r="W39" s="155">
        <f t="shared" si="2"/>
        <v>271827.94789755822</v>
      </c>
      <c r="X39" s="156"/>
      <c r="Y39" s="164"/>
      <c r="Z39" s="164"/>
    </row>
    <row r="40" spans="1:26" x14ac:dyDescent="0.3">
      <c r="A40" s="10">
        <v>2012</v>
      </c>
      <c r="B40" s="10">
        <v>11</v>
      </c>
      <c r="C40" s="32">
        <f>+[9]Err!$C153</f>
        <v>0.56495941796822902</v>
      </c>
      <c r="D40" s="28">
        <f>+[10]Data_MWh!$H156</f>
        <v>4232.1109999999999</v>
      </c>
      <c r="E40" s="28"/>
      <c r="F40" s="121">
        <f>+[9]Err!$D153</f>
        <v>0.578927588454894</v>
      </c>
      <c r="G40" s="98">
        <f>+'[11]MONTHLY Customers'!$E98</f>
        <v>7585.5099929417102</v>
      </c>
      <c r="H40" s="96">
        <f t="shared" si="0"/>
        <v>4391.4610074142447</v>
      </c>
      <c r="I40" s="100"/>
      <c r="K40" s="28">
        <f>+[10]Data_MWh!$E156</f>
        <v>22307.584999999999</v>
      </c>
      <c r="L40" s="28"/>
      <c r="M40" s="96">
        <f>+[12]Err!$L153</f>
        <v>21353.683357406619</v>
      </c>
      <c r="N40" s="100"/>
      <c r="P40" s="28">
        <f>+[10]Data_MWh!$F156</f>
        <v>226688.02799999999</v>
      </c>
      <c r="Q40" s="28"/>
      <c r="R40" s="155">
        <f>+[6]Err!$L144</f>
        <v>225282.74617522172</v>
      </c>
      <c r="S40" s="156"/>
      <c r="U40" s="28">
        <f t="shared" si="1"/>
        <v>253227.72399999999</v>
      </c>
      <c r="V40" s="28"/>
      <c r="W40" s="155">
        <f t="shared" si="2"/>
        <v>251027.89054004257</v>
      </c>
      <c r="X40" s="156"/>
      <c r="Y40" s="164"/>
      <c r="Z40" s="164"/>
    </row>
    <row r="41" spans="1:26" x14ac:dyDescent="0.3">
      <c r="A41" s="10">
        <v>2012</v>
      </c>
      <c r="B41" s="10">
        <v>12</v>
      </c>
      <c r="C41" s="32">
        <f>+[9]Err!$C154</f>
        <v>0.51176662234042603</v>
      </c>
      <c r="D41" s="28">
        <f>+[10]Data_MWh!$H157</f>
        <v>3848.4850000000001</v>
      </c>
      <c r="E41" s="29">
        <f>SUM(D30:D41)</f>
        <v>53516.383000000002</v>
      </c>
      <c r="F41" s="121">
        <f>+[9]Err!$D154</f>
        <v>0.54236831144144604</v>
      </c>
      <c r="G41" s="98">
        <f>+'[11]MONTHLY Customers'!$E99</f>
        <v>7514.9010174698296</v>
      </c>
      <c r="H41" s="96">
        <f t="shared" si="0"/>
        <v>4075.8441754947162</v>
      </c>
      <c r="I41" s="100">
        <f>SUM(H30:H41)</f>
        <v>53315.388624985615</v>
      </c>
      <c r="K41" s="28">
        <f>+[10]Data_MWh!$E157</f>
        <v>21080.197</v>
      </c>
      <c r="L41" s="29">
        <f>SUM(K30:K41)</f>
        <v>275812.97200000001</v>
      </c>
      <c r="M41" s="96">
        <f>+[12]Err!$L154</f>
        <v>21127.651735521405</v>
      </c>
      <c r="N41" s="100">
        <f>SUM(M30:M41)</f>
        <v>266239.97185428074</v>
      </c>
      <c r="P41" s="28">
        <f>+[10]Data_MWh!$F157</f>
        <v>212968.443</v>
      </c>
      <c r="Q41" s="29">
        <f>SUM(P30:P41)</f>
        <v>2693655.8879999998</v>
      </c>
      <c r="R41" s="155">
        <f>+[6]Err!$L145</f>
        <v>211648.21146929372</v>
      </c>
      <c r="S41" s="156">
        <f>SUM(R30:R41)</f>
        <v>2676957.4072949956</v>
      </c>
      <c r="U41" s="28">
        <f t="shared" si="1"/>
        <v>237897.125</v>
      </c>
      <c r="V41" s="29">
        <f>SUM(U30:U41)</f>
        <v>3022985.2429999998</v>
      </c>
      <c r="W41" s="155">
        <f t="shared" si="2"/>
        <v>236851.70738030985</v>
      </c>
      <c r="X41" s="156">
        <f>SUM(W30:W41)</f>
        <v>2996512.7677742625</v>
      </c>
      <c r="Y41" s="164"/>
      <c r="Z41" s="164"/>
    </row>
    <row r="42" spans="1:26" x14ac:dyDescent="0.3">
      <c r="A42" s="10">
        <v>2013</v>
      </c>
      <c r="B42" s="10">
        <v>1</v>
      </c>
      <c r="C42" s="32">
        <f>+[9]Err!$C155</f>
        <v>0.54345629393818795</v>
      </c>
      <c r="D42" s="28">
        <f>+[10]Data_MWh!$H158</f>
        <v>4097.1170000000002</v>
      </c>
      <c r="E42" s="30">
        <f>+E41/E29-1</f>
        <v>-2.1675573518390001E-2</v>
      </c>
      <c r="F42" s="121">
        <f>+[9]Err!$D155</f>
        <v>0.52477345795939001</v>
      </c>
      <c r="G42" s="98">
        <f>+'[11]MONTHLY Customers'!$E100</f>
        <v>7575.3653206157796</v>
      </c>
      <c r="H42" s="96">
        <f t="shared" si="0"/>
        <v>3975.3506546051858</v>
      </c>
      <c r="I42" s="101">
        <f>+I41/I29-1</f>
        <v>-3.4947586587175117E-5</v>
      </c>
      <c r="K42" s="28">
        <f>+[10]Data_MWh!$E158</f>
        <v>20422.04</v>
      </c>
      <c r="L42" s="30">
        <f>+L41/L29-1</f>
        <v>-2.453245603885601E-3</v>
      </c>
      <c r="M42" s="96">
        <f>+[12]Err!$L155</f>
        <v>20784.5347254218</v>
      </c>
      <c r="N42" s="101">
        <f>+N41/N29-1</f>
        <v>-1.9802960190098862E-2</v>
      </c>
      <c r="P42" s="28">
        <f>+[10]Data_MWh!$F158</f>
        <v>222127.59099999999</v>
      </c>
      <c r="Q42" s="30">
        <f>+Q41/Q29-1</f>
        <v>-2.1924996808486474E-2</v>
      </c>
      <c r="R42" s="155">
        <f>+[6]Err!$L146</f>
        <v>225175.99098866305</v>
      </c>
      <c r="S42" s="157">
        <f>+S41/S29-1</f>
        <v>-1.0608335835598171E-2</v>
      </c>
      <c r="U42" s="28">
        <f t="shared" si="1"/>
        <v>246646.74799999999</v>
      </c>
      <c r="V42" s="30">
        <f>+V41/V29-1</f>
        <v>-2.0175561404813136E-2</v>
      </c>
      <c r="W42" s="155">
        <f t="shared" si="2"/>
        <v>249935.87636869005</v>
      </c>
      <c r="X42" s="157">
        <f>+X41/X29-1</f>
        <v>-1.1246391541016365E-2</v>
      </c>
      <c r="Y42" s="155"/>
      <c r="Z42" s="155"/>
    </row>
    <row r="43" spans="1:26" x14ac:dyDescent="0.3">
      <c r="A43" s="10">
        <v>2013</v>
      </c>
      <c r="B43" s="10">
        <v>2</v>
      </c>
      <c r="C43" s="32">
        <f>+[9]Err!$C156</f>
        <v>0.49780068098480901</v>
      </c>
      <c r="D43" s="28">
        <f>+[10]Data_MWh!$H159</f>
        <v>3801.2060000000001</v>
      </c>
      <c r="E43" s="28"/>
      <c r="F43" s="121">
        <f>+[9]Err!$D156</f>
        <v>0.53656752277451902</v>
      </c>
      <c r="G43" s="98">
        <f>+'[11]MONTHLY Customers'!$E101</f>
        <v>7590.6369574554501</v>
      </c>
      <c r="H43" s="96">
        <f t="shared" si="0"/>
        <v>4072.8892685425831</v>
      </c>
      <c r="I43" s="100"/>
      <c r="K43" s="28">
        <f>+[10]Data_MWh!$E159</f>
        <v>19906.859</v>
      </c>
      <c r="L43" s="28"/>
      <c r="M43" s="96">
        <f>+[12]Err!$L156</f>
        <v>20204.696127654297</v>
      </c>
      <c r="N43" s="100"/>
      <c r="P43" s="28">
        <f>+[10]Data_MWh!$F159</f>
        <v>212663.50899999999</v>
      </c>
      <c r="Q43" s="28"/>
      <c r="R43" s="155">
        <f>+[6]Err!$L147</f>
        <v>215582.02729620138</v>
      </c>
      <c r="S43" s="156"/>
      <c r="U43" s="28">
        <f t="shared" si="1"/>
        <v>236371.57399999999</v>
      </c>
      <c r="V43" s="28"/>
      <c r="W43" s="155">
        <f t="shared" si="2"/>
        <v>239859.61269239825</v>
      </c>
      <c r="X43" s="156"/>
      <c r="Y43" s="155"/>
      <c r="Z43" s="155"/>
    </row>
    <row r="44" spans="1:26" x14ac:dyDescent="0.3">
      <c r="A44" s="10">
        <v>2013</v>
      </c>
      <c r="B44" s="10">
        <v>3</v>
      </c>
      <c r="C44" s="32">
        <f>+[9]Err!$C157</f>
        <v>0.48013159617650902</v>
      </c>
      <c r="D44" s="28">
        <f>+[10]Data_MWh!$H160</f>
        <v>3666.7649999999999</v>
      </c>
      <c r="E44" s="28"/>
      <c r="F44" s="121">
        <f>+[9]Err!$D157</f>
        <v>0.51654212599801996</v>
      </c>
      <c r="G44" s="98">
        <f>+'[11]MONTHLY Customers'!$E102</f>
        <v>7757.4665817888199</v>
      </c>
      <c r="H44" s="96">
        <f t="shared" si="0"/>
        <v>4007.0582805157896</v>
      </c>
      <c r="I44" s="100"/>
      <c r="K44" s="28">
        <f>+[10]Data_MWh!$E160</f>
        <v>19398.207999999999</v>
      </c>
      <c r="L44" s="28"/>
      <c r="M44" s="96">
        <f>+[12]Err!$L157</f>
        <v>20168.953576097319</v>
      </c>
      <c r="N44" s="100"/>
      <c r="P44" s="28">
        <f>+[10]Data_MWh!$F160</f>
        <v>210574.772</v>
      </c>
      <c r="Q44" s="28"/>
      <c r="R44" s="155">
        <f>+[6]Err!$L148</f>
        <v>213464.62521313602</v>
      </c>
      <c r="S44" s="156"/>
      <c r="U44" s="28">
        <f t="shared" si="1"/>
        <v>233639.745</v>
      </c>
      <c r="V44" s="28"/>
      <c r="W44" s="155">
        <f t="shared" si="2"/>
        <v>237640.63706974912</v>
      </c>
      <c r="X44" s="156"/>
      <c r="Y44" s="155"/>
      <c r="Z44" s="155"/>
    </row>
    <row r="45" spans="1:26" x14ac:dyDescent="0.3">
      <c r="A45" s="10">
        <v>2013</v>
      </c>
      <c r="B45" s="10">
        <v>4</v>
      </c>
      <c r="C45" s="32">
        <f>+[9]Err!$C158</f>
        <v>0.548119362363919</v>
      </c>
      <c r="D45" s="28">
        <f>+[10]Data_MWh!$H161</f>
        <v>4229.2889999999998</v>
      </c>
      <c r="E45" s="28"/>
      <c r="F45" s="121">
        <f>+[9]Err!$D158</f>
        <v>0.53588972518701405</v>
      </c>
      <c r="G45" s="98">
        <f>+'[11]MONTHLY Customers'!$E103</f>
        <v>7714.02143993957</v>
      </c>
      <c r="H45" s="96">
        <f t="shared" si="0"/>
        <v>4133.8648295359508</v>
      </c>
      <c r="I45" s="100"/>
      <c r="K45" s="28">
        <f>+[10]Data_MWh!$E161</f>
        <v>20936.937000000002</v>
      </c>
      <c r="L45" s="28"/>
      <c r="M45" s="96">
        <f>+[12]Err!$L158</f>
        <v>21084.364325457285</v>
      </c>
      <c r="N45" s="100"/>
      <c r="P45" s="28">
        <f>+[10]Data_MWh!$F161</f>
        <v>222360.462</v>
      </c>
      <c r="Q45" s="28"/>
      <c r="R45" s="155">
        <f>+[6]Err!$L149</f>
        <v>225412.05782737251</v>
      </c>
      <c r="S45" s="156"/>
      <c r="U45" s="28">
        <f t="shared" si="1"/>
        <v>247526.68799999999</v>
      </c>
      <c r="V45" s="28"/>
      <c r="W45" s="155">
        <f t="shared" si="2"/>
        <v>250630.28698236574</v>
      </c>
      <c r="X45" s="156"/>
      <c r="Y45" s="155"/>
      <c r="Z45" s="155"/>
    </row>
    <row r="46" spans="1:26" x14ac:dyDescent="0.3">
      <c r="A46" s="10">
        <v>2013</v>
      </c>
      <c r="B46" s="10">
        <v>5</v>
      </c>
      <c r="C46" s="32">
        <f>+[9]Err!$C159</f>
        <v>0.58698951358180695</v>
      </c>
      <c r="D46" s="28">
        <f>+[10]Data_MWh!$H162</f>
        <v>4646.0219999999999</v>
      </c>
      <c r="E46" s="28"/>
      <c r="F46" s="121">
        <f>+[9]Err!$D159</f>
        <v>0.57757371856779105</v>
      </c>
      <c r="G46" s="98">
        <f>+'[11]MONTHLY Customers'!$E104</f>
        <v>7845.7180717786096</v>
      </c>
      <c r="H46" s="96">
        <f t="shared" si="0"/>
        <v>4531.4805615516907</v>
      </c>
      <c r="I46" s="100"/>
      <c r="K46" s="28">
        <f>+[10]Data_MWh!$E162</f>
        <v>21908.138999999999</v>
      </c>
      <c r="L46" s="28"/>
      <c r="M46" s="96">
        <f>+[12]Err!$L159</f>
        <v>21644.361287788572</v>
      </c>
      <c r="N46" s="100"/>
      <c r="P46" s="28">
        <f>+[10]Data_MWh!$F162</f>
        <v>236759.139</v>
      </c>
      <c r="Q46" s="28"/>
      <c r="R46" s="155">
        <f>+[6]Err!$L150</f>
        <v>240008.33714505832</v>
      </c>
      <c r="S46" s="156"/>
      <c r="U46" s="28">
        <f t="shared" si="1"/>
        <v>263313.3</v>
      </c>
      <c r="V46" s="28"/>
      <c r="W46" s="155">
        <f t="shared" si="2"/>
        <v>266184.17899439856</v>
      </c>
      <c r="X46" s="156"/>
      <c r="Y46" s="155"/>
      <c r="Z46" s="155"/>
    </row>
    <row r="47" spans="1:26" s="106" customFormat="1" x14ac:dyDescent="0.3">
      <c r="A47" s="103">
        <v>2013</v>
      </c>
      <c r="B47" s="103">
        <v>6</v>
      </c>
      <c r="C47" s="32">
        <f>+[9]Err!$C160</f>
        <v>0.63120181321410795</v>
      </c>
      <c r="D47" s="28">
        <f>+[10]Data_MWh!$H163</f>
        <v>5082.4369999999999</v>
      </c>
      <c r="E47" s="105"/>
      <c r="F47" s="121">
        <f>+[9]Err!$D160</f>
        <v>0.66285385097938399</v>
      </c>
      <c r="G47" s="98">
        <f>+'[11]MONTHLY Customers'!$E105</f>
        <v>8061.8460426637103</v>
      </c>
      <c r="H47" s="96">
        <f t="shared" si="0"/>
        <v>5343.8256953825476</v>
      </c>
      <c r="I47" s="107"/>
      <c r="K47" s="28">
        <f>+[10]Data_MWh!$E163</f>
        <v>22157.521000000001</v>
      </c>
      <c r="L47" s="105"/>
      <c r="M47" s="96">
        <f>+[12]Err!$L160</f>
        <v>22513.929301608172</v>
      </c>
      <c r="N47" s="107"/>
      <c r="P47" s="28">
        <f>+[10]Data_MWh!$F163</f>
        <v>226664.49400000001</v>
      </c>
      <c r="Q47" s="105"/>
      <c r="R47" s="155">
        <f>+[6]Err!$L151</f>
        <v>229775.15683044467</v>
      </c>
      <c r="S47" s="158"/>
      <c r="U47" s="104">
        <f t="shared" si="1"/>
        <v>253904.45200000002</v>
      </c>
      <c r="V47" s="105"/>
      <c r="W47" s="155">
        <f t="shared" si="2"/>
        <v>257632.9118274354</v>
      </c>
      <c r="X47" s="158"/>
      <c r="Y47" s="165"/>
      <c r="Z47" s="165"/>
    </row>
    <row r="48" spans="1:26" x14ac:dyDescent="0.3">
      <c r="A48" s="10">
        <v>2013</v>
      </c>
      <c r="B48" s="10">
        <v>7</v>
      </c>
      <c r="C48" s="32">
        <f>+[9]Err!$C161</f>
        <v>0.62812193927521998</v>
      </c>
      <c r="D48" s="28">
        <f>+[10]Data_MWh!$H164</f>
        <v>5130.5</v>
      </c>
      <c r="E48" s="31"/>
      <c r="F48" s="121">
        <f>+[9]Err!$D161</f>
        <v>0.64198337391556104</v>
      </c>
      <c r="G48" s="98">
        <f>+'[11]MONTHLY Customers'!$E106</f>
        <v>8147.34978875447</v>
      </c>
      <c r="H48" s="96">
        <f t="shared" si="0"/>
        <v>5230.4631058548284</v>
      </c>
      <c r="I48" s="100"/>
      <c r="K48" s="28">
        <f>+[10]Data_MWh!$E164</f>
        <v>21126.173999999999</v>
      </c>
      <c r="L48" s="31"/>
      <c r="M48" s="96">
        <f>+[12]Err!$L161</f>
        <v>22237.287234218562</v>
      </c>
      <c r="N48" s="100"/>
      <c r="P48" s="28">
        <f>+[10]Data_MWh!$F164</f>
        <v>221486.92300000001</v>
      </c>
      <c r="Q48" s="31"/>
      <c r="R48" s="155">
        <f>+[6]Err!$L152</f>
        <v>224526.5306890881</v>
      </c>
      <c r="S48" s="156"/>
      <c r="U48" s="104">
        <f t="shared" si="1"/>
        <v>247743.59700000001</v>
      </c>
      <c r="V48" s="31"/>
      <c r="W48" s="155">
        <f t="shared" si="2"/>
        <v>251994.2810291615</v>
      </c>
      <c r="X48" s="156"/>
      <c r="Y48" s="155"/>
      <c r="Z48" s="155"/>
    </row>
    <row r="49" spans="1:26" x14ac:dyDescent="0.3">
      <c r="A49" s="10">
        <v>2013</v>
      </c>
      <c r="B49" s="10">
        <v>8</v>
      </c>
      <c r="C49" s="32">
        <f>+[9]Err!$C162</f>
        <v>0.70324761555392501</v>
      </c>
      <c r="D49" s="28">
        <f>+[10]Data_MWh!$H165</f>
        <v>5751.1589999999997</v>
      </c>
      <c r="E49" s="31"/>
      <c r="F49" s="121">
        <f>+[9]Err!$D162</f>
        <v>0.66090391867200604</v>
      </c>
      <c r="G49" s="98">
        <f>+'[11]MONTHLY Customers'!$E107</f>
        <v>8291.3945025565408</v>
      </c>
      <c r="H49" s="96">
        <f t="shared" si="0"/>
        <v>5479.8151179951465</v>
      </c>
      <c r="I49" s="100"/>
      <c r="K49" s="28">
        <f>+[10]Data_MWh!$E165</f>
        <v>22433.773000000001</v>
      </c>
      <c r="L49" s="31"/>
      <c r="M49" s="96">
        <f>+[12]Err!$L162</f>
        <v>22111.897983481707</v>
      </c>
      <c r="N49" s="100"/>
      <c r="P49" s="28">
        <f>+[10]Data_MWh!$F165</f>
        <v>225734.198</v>
      </c>
      <c r="Q49" s="31"/>
      <c r="R49" s="155">
        <f>+[6]Err!$L153</f>
        <v>228832.09377929589</v>
      </c>
      <c r="S49" s="156"/>
      <c r="U49" s="104">
        <f t="shared" si="1"/>
        <v>253919.13</v>
      </c>
      <c r="V49" s="31"/>
      <c r="W49" s="155">
        <f t="shared" si="2"/>
        <v>256423.80688077272</v>
      </c>
      <c r="X49" s="156"/>
      <c r="Y49" s="155"/>
      <c r="Z49" s="155"/>
    </row>
    <row r="50" spans="1:26" x14ac:dyDescent="0.3">
      <c r="A50" s="10">
        <v>2013</v>
      </c>
      <c r="B50" s="10">
        <v>9</v>
      </c>
      <c r="C50" s="32">
        <f>+[9]Err!$C163</f>
        <v>0.68542523644199704</v>
      </c>
      <c r="D50" s="28">
        <f>+[10]Data_MWh!$H166</f>
        <v>5725.357</v>
      </c>
      <c r="E50" s="31"/>
      <c r="F50" s="121">
        <f>+[9]Err!$D163</f>
        <v>0.68374793512174503</v>
      </c>
      <c r="G50" s="98">
        <f>+'[11]MONTHLY Customers'!$E108</f>
        <v>8258.6852311238308</v>
      </c>
      <c r="H50" s="96">
        <f t="shared" si="0"/>
        <v>5646.858973601371</v>
      </c>
      <c r="I50" s="100"/>
      <c r="K50" s="28">
        <f>+[10]Data_MWh!$E166</f>
        <v>22595.135999999999</v>
      </c>
      <c r="L50" s="31"/>
      <c r="M50" s="96">
        <f>+[12]Err!$L163</f>
        <v>22072.225687792863</v>
      </c>
      <c r="N50" s="100"/>
      <c r="P50" s="28">
        <f>+[10]Data_MWh!$F166</f>
        <v>228634.23300000001</v>
      </c>
      <c r="Q50" s="31"/>
      <c r="R50" s="155">
        <f>+[6]Err!$L154</f>
        <v>231771.92782731744</v>
      </c>
      <c r="S50" s="156"/>
      <c r="U50" s="104">
        <f t="shared" si="1"/>
        <v>256954.726</v>
      </c>
      <c r="V50" s="31"/>
      <c r="W50" s="155">
        <f t="shared" si="2"/>
        <v>259491.01248871168</v>
      </c>
      <c r="X50" s="156"/>
      <c r="Y50" s="155"/>
      <c r="Z50" s="155"/>
    </row>
    <row r="51" spans="1:26" x14ac:dyDescent="0.3">
      <c r="A51" s="10">
        <v>2013</v>
      </c>
      <c r="B51" s="10">
        <v>10</v>
      </c>
      <c r="C51" s="32">
        <f>+[9]Err!$C164</f>
        <v>0.62002359325233003</v>
      </c>
      <c r="D51" s="28">
        <f>+[10]Data_MWh!$H167</f>
        <v>5255.94</v>
      </c>
      <c r="E51" s="31"/>
      <c r="F51" s="121">
        <f>+[9]Err!$D164</f>
        <v>0.634714562563641</v>
      </c>
      <c r="G51" s="98">
        <f>+'[11]MONTHLY Customers'!$E109</f>
        <v>8537.9426683463407</v>
      </c>
      <c r="H51" s="96">
        <f t="shared" si="0"/>
        <v>5419.1565459328931</v>
      </c>
      <c r="I51" s="100"/>
      <c r="K51" s="28">
        <f>+[10]Data_MWh!$E167</f>
        <v>21482.187000000002</v>
      </c>
      <c r="L51" s="31"/>
      <c r="M51" s="96">
        <f>+[12]Err!$L164</f>
        <v>22109.755802885193</v>
      </c>
      <c r="N51" s="100"/>
      <c r="P51" s="28">
        <f>+[10]Data_MWh!$F167</f>
        <v>209257.003</v>
      </c>
      <c r="Q51" s="31"/>
      <c r="R51" s="155">
        <f>+[6]Err!$L155</f>
        <v>212128.77162046311</v>
      </c>
      <c r="S51" s="156"/>
      <c r="U51" s="104">
        <f t="shared" si="1"/>
        <v>235995.13</v>
      </c>
      <c r="V51" s="31"/>
      <c r="W51" s="155">
        <f t="shared" si="2"/>
        <v>239657.68396928121</v>
      </c>
      <c r="X51" s="156"/>
      <c r="Y51" s="155"/>
      <c r="Z51" s="155"/>
    </row>
    <row r="52" spans="1:26" x14ac:dyDescent="0.3">
      <c r="A52" s="10">
        <v>2013</v>
      </c>
      <c r="B52" s="10">
        <v>11</v>
      </c>
      <c r="C52" s="32">
        <f>+[9]Err!$C165</f>
        <v>0.56270574470574497</v>
      </c>
      <c r="D52" s="28">
        <f>+[10]Data_MWh!$H168</f>
        <v>4809.4459999999999</v>
      </c>
      <c r="E52" s="31"/>
      <c r="F52" s="121">
        <f>+[9]Err!$D165</f>
        <v>0.54786626232917701</v>
      </c>
      <c r="G52" s="98">
        <f>+'[11]MONTHLY Customers'!$E110</f>
        <v>8575.8114562676601</v>
      </c>
      <c r="H52" s="96">
        <f t="shared" si="0"/>
        <v>4698.397768985099</v>
      </c>
      <c r="I52" s="100"/>
      <c r="K52" s="28">
        <f>+[10]Data_MWh!$E168</f>
        <v>21921.864000000001</v>
      </c>
      <c r="L52" s="31"/>
      <c r="M52" s="96">
        <f>+[12]Err!$L165</f>
        <v>21579.382361309679</v>
      </c>
      <c r="N52" s="100"/>
      <c r="P52" s="28">
        <f>+[10]Data_MWh!$F168</f>
        <v>207266.196</v>
      </c>
      <c r="Q52" s="31"/>
      <c r="R52" s="155">
        <f>+[6]Err!$L156</f>
        <v>210110.64349385785</v>
      </c>
      <c r="S52" s="156"/>
      <c r="U52" s="104">
        <f t="shared" si="1"/>
        <v>233997.50599999999</v>
      </c>
      <c r="V52" s="31"/>
      <c r="W52" s="155">
        <f t="shared" si="2"/>
        <v>236388.42362415264</v>
      </c>
      <c r="X52" s="156"/>
      <c r="Y52" s="155"/>
      <c r="Z52" s="155"/>
    </row>
    <row r="53" spans="1:26" x14ac:dyDescent="0.3">
      <c r="A53" s="10">
        <v>2013</v>
      </c>
      <c r="B53" s="10">
        <v>12</v>
      </c>
      <c r="C53" s="32">
        <f>+[9]Err!$C166</f>
        <v>0.55669875595860996</v>
      </c>
      <c r="D53" s="28">
        <f>+[10]Data_MWh!$H169</f>
        <v>4788.1660000000002</v>
      </c>
      <c r="E53" s="29">
        <f>SUM(D42:D53)</f>
        <v>56983.403999999995</v>
      </c>
      <c r="F53" s="121">
        <f>+[9]Err!$D166</f>
        <v>0.53201816026580095</v>
      </c>
      <c r="G53" s="98">
        <f>+'[11]MONTHLY Customers'!$E111</f>
        <v>8645.5634877600805</v>
      </c>
      <c r="H53" s="96">
        <f t="shared" si="0"/>
        <v>4599.5967812192994</v>
      </c>
      <c r="I53" s="100">
        <f>SUM(H42:H53)</f>
        <v>57138.757583722392</v>
      </c>
      <c r="K53" s="28">
        <f>+[10]Data_MWh!$E169</f>
        <v>21871.526999999998</v>
      </c>
      <c r="L53" s="29">
        <f>SUM(K42:K53)</f>
        <v>256160.36500000002</v>
      </c>
      <c r="M53" s="96">
        <f>+[12]Err!$L166</f>
        <v>21093.386970223342</v>
      </c>
      <c r="N53" s="100">
        <f>SUM(M42:M53)</f>
        <v>257604.7753839388</v>
      </c>
      <c r="P53" s="28">
        <f>+[10]Data_MWh!$F169</f>
        <v>218002.01500000001</v>
      </c>
      <c r="Q53" s="29">
        <f>SUM(P42:P53)</f>
        <v>2641530.5350000001</v>
      </c>
      <c r="R53" s="155">
        <f>+[6]Err!$L157</f>
        <v>220993.79705221034</v>
      </c>
      <c r="S53" s="156">
        <f>SUM(R42:R53)</f>
        <v>2677781.9597631083</v>
      </c>
      <c r="U53" s="104">
        <f t="shared" si="1"/>
        <v>244661.70800000001</v>
      </c>
      <c r="V53" s="29">
        <f>SUM(U42:U53)</f>
        <v>2954674.304</v>
      </c>
      <c r="W53" s="155">
        <f t="shared" si="2"/>
        <v>246686.78080365298</v>
      </c>
      <c r="X53" s="156">
        <f>SUM(W42:W53)</f>
        <v>2992525.4927307703</v>
      </c>
      <c r="Y53" s="155"/>
      <c r="Z53" s="155"/>
    </row>
    <row r="54" spans="1:26" x14ac:dyDescent="0.3">
      <c r="A54" s="10">
        <v>2014</v>
      </c>
      <c r="B54" s="10">
        <v>1</v>
      </c>
      <c r="C54" s="32">
        <f>+[9]Err!$C167</f>
        <v>0.53906212495587702</v>
      </c>
      <c r="D54" s="28">
        <f>+[10]Data_MWh!$H170</f>
        <v>4581.4889999999996</v>
      </c>
      <c r="E54" s="30">
        <f>+E53/E41-1</f>
        <v>6.4784292316616199E-2</v>
      </c>
      <c r="F54" s="121">
        <f>+[9]Err!$D167</f>
        <v>0.56133898403164995</v>
      </c>
      <c r="G54" s="98">
        <f>+'[11]MONTHLY Customers'!$E112</f>
        <v>8701.0159417423001</v>
      </c>
      <c r="H54" s="96">
        <f t="shared" si="0"/>
        <v>4884.2194487808129</v>
      </c>
      <c r="I54" s="101">
        <f>+I53/I41-1</f>
        <v>7.1712296530930697E-2</v>
      </c>
      <c r="K54" s="28">
        <f>+[10]Data_MWh!$E170</f>
        <v>21671.547999999999</v>
      </c>
      <c r="L54" s="30">
        <f>+L53/L41-1</f>
        <v>-7.1253381802506288E-2</v>
      </c>
      <c r="M54" s="96">
        <f>+[12]Err!$L167</f>
        <v>21102.990271882012</v>
      </c>
      <c r="N54" s="101">
        <f>+N53/N41-1</f>
        <v>-3.2433884402106927E-2</v>
      </c>
      <c r="P54" s="28">
        <f>+[10]Data_MWh!$F170</f>
        <v>218215.16800000001</v>
      </c>
      <c r="Q54" s="30">
        <f>+Q53/Q41-1</f>
        <v>-1.9351155146510535E-2</v>
      </c>
      <c r="R54" s="155">
        <f>+[6]Err!$L158</f>
        <v>220049.64480455263</v>
      </c>
      <c r="S54" s="157">
        <f>+S53/S41-1</f>
        <v>3.080185235169175E-4</v>
      </c>
      <c r="U54" s="104">
        <f t="shared" si="1"/>
        <v>244468.20500000002</v>
      </c>
      <c r="V54" s="30">
        <f>+V53/V41-1</f>
        <v>-2.2597179115637411E-2</v>
      </c>
      <c r="W54" s="155">
        <f t="shared" si="2"/>
        <v>246036.85452521546</v>
      </c>
      <c r="X54" s="157">
        <f>+X53/X41-1</f>
        <v>-1.3306384295681539E-3</v>
      </c>
      <c r="Y54" s="155"/>
      <c r="Z54" s="155"/>
    </row>
    <row r="55" spans="1:26" x14ac:dyDescent="0.3">
      <c r="A55" s="10">
        <v>2014</v>
      </c>
      <c r="B55" s="10">
        <v>2</v>
      </c>
      <c r="C55" s="32">
        <f>+[9]Err!$C168</f>
        <v>0.49187693016824202</v>
      </c>
      <c r="D55" s="28">
        <f>+[10]Data_MWh!$H171</f>
        <v>4268.5079999999998</v>
      </c>
      <c r="E55" s="19"/>
      <c r="F55" s="121">
        <f>+[9]Err!$D168</f>
        <v>0.51479105924513402</v>
      </c>
      <c r="G55" s="98">
        <f>+'[11]MONTHLY Customers'!$E113</f>
        <v>8554.4846799165098</v>
      </c>
      <c r="H55" s="96">
        <f t="shared" si="0"/>
        <v>4403.7722296704915</v>
      </c>
      <c r="I55" s="100"/>
      <c r="K55" s="28">
        <f>+[10]Data_MWh!$E171</f>
        <v>20242.704000000002</v>
      </c>
      <c r="M55" s="96">
        <f>+[12]Err!$L168</f>
        <v>20571.77361005915</v>
      </c>
      <c r="N55" s="100"/>
      <c r="P55" s="28">
        <f>+[10]Data_MWh!$F171</f>
        <v>206610.06599999999</v>
      </c>
      <c r="R55" s="155">
        <f>+[6]Err!$L159</f>
        <v>215745.24603266487</v>
      </c>
      <c r="S55" s="156"/>
      <c r="U55" s="104">
        <f t="shared" si="1"/>
        <v>231121.27799999999</v>
      </c>
      <c r="W55" s="155">
        <f t="shared" si="2"/>
        <v>240720.7918723945</v>
      </c>
      <c r="X55" s="156"/>
      <c r="Y55" s="155"/>
      <c r="Z55" s="155"/>
    </row>
    <row r="56" spans="1:26" x14ac:dyDescent="0.3">
      <c r="A56" s="10">
        <v>2014</v>
      </c>
      <c r="B56" s="10">
        <v>3</v>
      </c>
      <c r="C56" s="32">
        <f>+[9]Err!$C169</f>
        <v>0.50231880603790702</v>
      </c>
      <c r="D56" s="28">
        <f>+[10]Data_MWh!$H172</f>
        <v>4425.9309999999996</v>
      </c>
      <c r="E56" s="19"/>
      <c r="F56" s="121">
        <f>+[9]Err!$D169</f>
        <v>0.492748819685141</v>
      </c>
      <c r="G56" s="98">
        <f>+'[11]MONTHLY Customers'!$E114</f>
        <v>8911.1546238922692</v>
      </c>
      <c r="H56" s="96">
        <f t="shared" si="0"/>
        <v>4390.9609229547023</v>
      </c>
      <c r="I56" s="100"/>
      <c r="K56" s="28">
        <f>+[10]Data_MWh!$E172</f>
        <v>19664.141</v>
      </c>
      <c r="M56" s="96">
        <f>+[12]Err!$L169</f>
        <v>20526.09861422376</v>
      </c>
      <c r="N56" s="100"/>
      <c r="P56" s="28">
        <f>+[10]Data_MWh!$F172</f>
        <v>197498.39499999999</v>
      </c>
      <c r="R56" s="155">
        <f>+[6]Err!$L160</f>
        <v>213818.01976260831</v>
      </c>
      <c r="S56" s="156"/>
      <c r="U56" s="104">
        <f t="shared" si="1"/>
        <v>221588.467</v>
      </c>
      <c r="W56" s="155">
        <f t="shared" si="2"/>
        <v>238735.07929978677</v>
      </c>
      <c r="X56" s="156"/>
      <c r="Y56" s="155"/>
      <c r="Z56" s="155"/>
    </row>
    <row r="57" spans="1:26" x14ac:dyDescent="0.3">
      <c r="A57" s="10">
        <v>2014</v>
      </c>
      <c r="B57" s="10">
        <v>4</v>
      </c>
      <c r="C57" s="32">
        <f>+[9]Err!$C170</f>
        <v>0.52492235744872695</v>
      </c>
      <c r="D57" s="28">
        <f>+[10]Data_MWh!$H173</f>
        <v>4658.1610000000001</v>
      </c>
      <c r="E57" s="19"/>
      <c r="F57" s="121">
        <f>+[9]Err!$D170</f>
        <v>0.56171978615289597</v>
      </c>
      <c r="G57" s="98">
        <f>+'[11]MONTHLY Customers'!$E115</f>
        <v>8940.6991761867994</v>
      </c>
      <c r="H57" s="96">
        <f t="shared" si="0"/>
        <v>5022.1676293050223</v>
      </c>
      <c r="I57" s="100"/>
      <c r="K57" s="28">
        <f>+[10]Data_MWh!$E173</f>
        <v>20508.467000000001</v>
      </c>
      <c r="M57" s="96">
        <f>+[12]Err!$L170</f>
        <v>20958.961717119375</v>
      </c>
      <c r="N57" s="100"/>
      <c r="P57" s="28">
        <f>+[10]Data_MWh!$F173</f>
        <v>216369.533</v>
      </c>
      <c r="R57" s="155">
        <f>+[6]Err!$L161</f>
        <v>229505.33674408976</v>
      </c>
      <c r="S57" s="156"/>
      <c r="U57" s="104">
        <f t="shared" si="1"/>
        <v>241536.16099999999</v>
      </c>
      <c r="W57" s="155">
        <f t="shared" si="2"/>
        <v>255486.46609051415</v>
      </c>
      <c r="X57" s="156"/>
      <c r="Y57" s="155"/>
      <c r="Z57" s="155"/>
    </row>
    <row r="58" spans="1:26" x14ac:dyDescent="0.3">
      <c r="A58" s="10">
        <v>2014</v>
      </c>
      <c r="B58" s="10">
        <v>5</v>
      </c>
      <c r="C58" s="32">
        <f>+[9]Err!$C171</f>
        <v>0.58665711418376398</v>
      </c>
      <c r="D58" s="28">
        <f>+[10]Data_MWh!$H174</f>
        <v>5261.1409999999996</v>
      </c>
      <c r="E58" s="19"/>
      <c r="F58" s="121">
        <f>+[9]Err!$D171</f>
        <v>0.59407461586180299</v>
      </c>
      <c r="G58" s="98">
        <f>+'[11]MONTHLY Customers'!$E116</f>
        <v>8979.5226600062797</v>
      </c>
      <c r="H58" s="96">
        <f t="shared" si="0"/>
        <v>5334.5064748655859</v>
      </c>
      <c r="I58" s="100"/>
      <c r="K58" s="28">
        <f>+[10]Data_MWh!$E174</f>
        <v>22351.683000000001</v>
      </c>
      <c r="M58" s="96">
        <f>+[12]Err!$L171</f>
        <v>21741.234506091427</v>
      </c>
      <c r="N58" s="100"/>
      <c r="P58" s="28">
        <f>+[10]Data_MWh!$F174</f>
        <v>227478.15900000001</v>
      </c>
      <c r="R58" s="155">
        <f>+[6]Err!$L162</f>
        <v>228328.32538270392</v>
      </c>
      <c r="S58" s="156"/>
      <c r="U58" s="104">
        <f t="shared" si="1"/>
        <v>255090.98300000001</v>
      </c>
      <c r="W58" s="155">
        <f t="shared" si="2"/>
        <v>255404.06636366091</v>
      </c>
      <c r="X58" s="156"/>
      <c r="Y58" s="155"/>
      <c r="Z58" s="155"/>
    </row>
    <row r="59" spans="1:26" s="68" customFormat="1" ht="15" thickBot="1" x14ac:dyDescent="0.35">
      <c r="A59" s="94">
        <v>2014</v>
      </c>
      <c r="B59" s="94">
        <v>6</v>
      </c>
      <c r="C59" s="95">
        <f>+[9]Err!$C172</f>
        <v>0.62585622293771503</v>
      </c>
      <c r="D59" s="67">
        <f>+H59</f>
        <v>5445.4437639129028</v>
      </c>
      <c r="E59" s="108"/>
      <c r="F59" s="145">
        <f>+[9]Err!$D172</f>
        <v>0.60182756827928996</v>
      </c>
      <c r="G59" s="97">
        <f>+'[11]MONTHLY Customers'!$E117</f>
        <v>9048.1793306381696</v>
      </c>
      <c r="H59" s="97">
        <f t="shared" si="0"/>
        <v>5445.4437639129028</v>
      </c>
      <c r="I59" s="109"/>
      <c r="K59" s="67">
        <f>+M59</f>
        <v>22141.63295431091</v>
      </c>
      <c r="M59" s="97">
        <f>+[12]Err!$L172</f>
        <v>22141.63295431091</v>
      </c>
      <c r="N59" s="109"/>
      <c r="P59" s="67">
        <v>233140.016</v>
      </c>
      <c r="R59" s="159">
        <f>+[6]Err!$L163</f>
        <v>237661.63414000598</v>
      </c>
      <c r="S59" s="160"/>
      <c r="U59" s="67">
        <f t="shared" si="1"/>
        <v>260727.09271822381</v>
      </c>
      <c r="W59" s="159">
        <f t="shared" si="2"/>
        <v>265248.71085822978</v>
      </c>
      <c r="X59" s="160"/>
      <c r="Y59" s="159"/>
      <c r="Z59" s="159"/>
    </row>
    <row r="60" spans="1:26" x14ac:dyDescent="0.3">
      <c r="A60" s="10">
        <v>2014</v>
      </c>
      <c r="B60" s="10">
        <v>7</v>
      </c>
      <c r="D60" s="26">
        <f t="shared" ref="D60:D65" si="3">+H60</f>
        <v>6010.1378458228728</v>
      </c>
      <c r="E60" s="19"/>
      <c r="F60" s="121">
        <f>+[9]Err!$D173</f>
        <v>0.66531600222517195</v>
      </c>
      <c r="G60" s="98">
        <f>+'[11]MONTHLY Customers'!$E118</f>
        <v>9033.50862706107</v>
      </c>
      <c r="H60" s="96">
        <f t="shared" si="0"/>
        <v>6010.1378458228728</v>
      </c>
      <c r="I60" s="100"/>
      <c r="K60" s="26">
        <f t="shared" ref="K60:K65" si="4">+M60</f>
        <v>22414.397543459141</v>
      </c>
      <c r="M60" s="96">
        <f>+[12]Err!$L173</f>
        <v>22414.397543459141</v>
      </c>
      <c r="N60" s="100"/>
      <c r="P60" s="168">
        <f t="shared" ref="P60:P65" si="5">+R60</f>
        <v>216795.31335556298</v>
      </c>
      <c r="Q60" s="151"/>
      <c r="R60" s="161">
        <f>+[6]Err!$L164</f>
        <v>216795.31335556298</v>
      </c>
      <c r="S60" s="156"/>
      <c r="U60" s="155">
        <f t="shared" si="1"/>
        <v>245219.84874484499</v>
      </c>
      <c r="V60" s="156"/>
      <c r="W60" s="155">
        <f t="shared" si="2"/>
        <v>245219.84874484499</v>
      </c>
      <c r="X60" s="156"/>
      <c r="Y60" s="155"/>
      <c r="Z60" s="155"/>
    </row>
    <row r="61" spans="1:26" x14ac:dyDescent="0.3">
      <c r="A61" s="10">
        <v>2014</v>
      </c>
      <c r="B61" s="10">
        <v>8</v>
      </c>
      <c r="D61" s="26">
        <f t="shared" si="3"/>
        <v>6193.1212080051691</v>
      </c>
      <c r="E61" s="19"/>
      <c r="F61" s="121">
        <f>+[9]Err!$D174</f>
        <v>0.68365767351538498</v>
      </c>
      <c r="G61" s="98">
        <f>+'[11]MONTHLY Customers'!$E119</f>
        <v>9058.8044981050007</v>
      </c>
      <c r="H61" s="96">
        <f t="shared" si="0"/>
        <v>6193.1212080051691</v>
      </c>
      <c r="I61" s="100"/>
      <c r="K61" s="26">
        <f t="shared" si="4"/>
        <v>22043.382374904111</v>
      </c>
      <c r="M61" s="96">
        <f>+[12]Err!$L174</f>
        <v>22043.382374904111</v>
      </c>
      <c r="N61" s="100"/>
      <c r="P61" s="168">
        <f t="shared" si="5"/>
        <v>225141.67173983512</v>
      </c>
      <c r="Q61" s="151"/>
      <c r="R61" s="161">
        <f>+[6]Err!$L165</f>
        <v>225141.67173983512</v>
      </c>
      <c r="S61" s="156"/>
      <c r="U61" s="155">
        <f t="shared" si="1"/>
        <v>253378.17532274441</v>
      </c>
      <c r="V61" s="156"/>
      <c r="W61" s="155">
        <f t="shared" si="2"/>
        <v>253378.17532274441</v>
      </c>
      <c r="X61" s="156"/>
      <c r="Y61" s="155"/>
      <c r="Z61" s="155"/>
    </row>
    <row r="62" spans="1:26" x14ac:dyDescent="0.3">
      <c r="A62" s="10">
        <v>2014</v>
      </c>
      <c r="B62" s="10">
        <v>9</v>
      </c>
      <c r="D62" s="26">
        <f t="shared" si="3"/>
        <v>5928.7424812644085</v>
      </c>
      <c r="E62" s="19"/>
      <c r="F62" s="121">
        <f>+[9]Err!$D175</f>
        <v>0.65353714890382097</v>
      </c>
      <c r="G62" s="98">
        <f>+'[11]MONTHLY Customers'!$E120</f>
        <v>9071.7757838383004</v>
      </c>
      <c r="H62" s="96">
        <f t="shared" si="0"/>
        <v>5928.7424812644085</v>
      </c>
      <c r="I62" s="100"/>
      <c r="K62" s="26">
        <f t="shared" si="4"/>
        <v>21458.458877077934</v>
      </c>
      <c r="M62" s="96">
        <f>+[12]Err!$L175</f>
        <v>21458.458877077934</v>
      </c>
      <c r="N62" s="100"/>
      <c r="P62" s="168">
        <f t="shared" si="5"/>
        <v>213863.10436236282</v>
      </c>
      <c r="Q62" s="151"/>
      <c r="R62" s="161">
        <f>+[6]Err!$L166</f>
        <v>213863.10436236282</v>
      </c>
      <c r="S62" s="156"/>
      <c r="U62" s="155">
        <f t="shared" si="1"/>
        <v>241250.30572070516</v>
      </c>
      <c r="V62" s="156"/>
      <c r="W62" s="155">
        <f t="shared" si="2"/>
        <v>241250.30572070516</v>
      </c>
      <c r="X62" s="156"/>
      <c r="Y62" s="155"/>
      <c r="Z62" s="155"/>
    </row>
    <row r="63" spans="1:26" x14ac:dyDescent="0.3">
      <c r="A63" s="10">
        <v>2014</v>
      </c>
      <c r="B63" s="10">
        <v>10</v>
      </c>
      <c r="D63" s="26">
        <f t="shared" si="3"/>
        <v>5483.6949152637562</v>
      </c>
      <c r="E63" s="19"/>
      <c r="F63" s="121">
        <f>+[9]Err!$D176</f>
        <v>0.60345126874556898</v>
      </c>
      <c r="G63" s="98">
        <f>+'[11]MONTHLY Customers'!$E121</f>
        <v>9087.2207902769806</v>
      </c>
      <c r="H63" s="96">
        <f t="shared" si="0"/>
        <v>5483.6949152637562</v>
      </c>
      <c r="I63" s="100"/>
      <c r="K63" s="26">
        <f t="shared" si="4"/>
        <v>20892.52681095458</v>
      </c>
      <c r="M63" s="96">
        <f>+[12]Err!$L176</f>
        <v>20892.52681095458</v>
      </c>
      <c r="N63" s="100"/>
      <c r="P63" s="168">
        <f t="shared" si="5"/>
        <v>217982.39749373915</v>
      </c>
      <c r="Q63" s="151"/>
      <c r="R63" s="161">
        <f>+[6]Err!$L167</f>
        <v>217982.39749373915</v>
      </c>
      <c r="S63" s="156"/>
      <c r="U63" s="155">
        <f t="shared" si="1"/>
        <v>244358.6192199575</v>
      </c>
      <c r="V63" s="156"/>
      <c r="W63" s="155">
        <f t="shared" si="2"/>
        <v>244358.6192199575</v>
      </c>
      <c r="X63" s="156"/>
      <c r="Y63" s="155"/>
      <c r="Z63" s="155"/>
    </row>
    <row r="64" spans="1:26" x14ac:dyDescent="0.3">
      <c r="A64" s="10">
        <v>2014</v>
      </c>
      <c r="B64" s="10">
        <v>11</v>
      </c>
      <c r="D64" s="26">
        <f t="shared" si="3"/>
        <v>5032.5661251693882</v>
      </c>
      <c r="E64" s="19"/>
      <c r="F64" s="121">
        <f>+[9]Err!$D177</f>
        <v>0.550315054459242</v>
      </c>
      <c r="G64" s="98">
        <f>+'[11]MONTHLY Customers'!$E122</f>
        <v>9144.8817988716601</v>
      </c>
      <c r="H64" s="96">
        <f t="shared" si="0"/>
        <v>5032.5661251693882</v>
      </c>
      <c r="I64" s="100"/>
      <c r="K64" s="26">
        <f t="shared" si="4"/>
        <v>20331.158654573799</v>
      </c>
      <c r="M64" s="96">
        <f>+[12]Err!$L177</f>
        <v>20331.158654573799</v>
      </c>
      <c r="N64" s="100"/>
      <c r="P64" s="168">
        <f t="shared" si="5"/>
        <v>211371.96598111681</v>
      </c>
      <c r="Q64" s="151"/>
      <c r="R64" s="161">
        <f>+[6]Err!$L168</f>
        <v>211371.96598111681</v>
      </c>
      <c r="S64" s="156"/>
      <c r="U64" s="155">
        <f t="shared" si="1"/>
        <v>236735.69076086002</v>
      </c>
      <c r="V64" s="156"/>
      <c r="W64" s="155">
        <f t="shared" si="2"/>
        <v>236735.69076086002</v>
      </c>
      <c r="X64" s="156"/>
      <c r="Y64" s="155"/>
      <c r="Z64" s="155"/>
    </row>
    <row r="65" spans="1:27" x14ac:dyDescent="0.3">
      <c r="A65" s="10">
        <v>2014</v>
      </c>
      <c r="B65" s="10">
        <v>12</v>
      </c>
      <c r="D65" s="26">
        <f t="shared" si="3"/>
        <v>5144.748741266425</v>
      </c>
      <c r="E65" s="29">
        <f>SUM(D54:D65)</f>
        <v>62433.685080704927</v>
      </c>
      <c r="F65" s="121">
        <f>+[9]Err!$D178</f>
        <v>0.55552595688186601</v>
      </c>
      <c r="G65" s="98">
        <f>+'[11]MONTHLY Customers'!$E123</f>
        <v>9261.0411404420993</v>
      </c>
      <c r="H65" s="96">
        <f t="shared" si="0"/>
        <v>5144.748741266425</v>
      </c>
      <c r="I65" s="100">
        <f>SUM(H54:H65)</f>
        <v>63274.081786281538</v>
      </c>
      <c r="K65" s="26">
        <f t="shared" si="4"/>
        <v>20272.846022122169</v>
      </c>
      <c r="L65" s="120">
        <f>SUM(K54:K65)</f>
        <v>253992.94623740268</v>
      </c>
      <c r="M65" s="96">
        <f>+[12]Err!$L178</f>
        <v>20272.846022122169</v>
      </c>
      <c r="N65" s="100">
        <f>SUM(M54:M65)</f>
        <v>254455.4619567784</v>
      </c>
      <c r="P65" s="168">
        <f t="shared" si="5"/>
        <v>209674.85658581817</v>
      </c>
      <c r="Q65" s="169">
        <f>SUM(P54:P65)</f>
        <v>2594140.6465184353</v>
      </c>
      <c r="R65" s="161">
        <f>+[6]Err!$L169</f>
        <v>209674.85658581817</v>
      </c>
      <c r="S65" s="156">
        <f>SUM(R54:R65)</f>
        <v>2639937.5163850607</v>
      </c>
      <c r="U65" s="155">
        <f t="shared" si="1"/>
        <v>235092.45134920676</v>
      </c>
      <c r="V65" s="169">
        <f>SUM(U54:U65)</f>
        <v>2910567.2778365426</v>
      </c>
      <c r="W65" s="155">
        <f t="shared" si="2"/>
        <v>235092.45134920676</v>
      </c>
      <c r="X65" s="156">
        <f>SUM(W54:W65)</f>
        <v>2957667.0601281202</v>
      </c>
      <c r="Y65" s="166"/>
      <c r="Z65" s="165"/>
    </row>
    <row r="66" spans="1:27" x14ac:dyDescent="0.3">
      <c r="A66" s="10">
        <v>2015</v>
      </c>
      <c r="B66" s="10">
        <v>1</v>
      </c>
      <c r="D66" s="19"/>
      <c r="E66" s="30">
        <f>+E65/E53-1</f>
        <v>9.5646814653349566E-2</v>
      </c>
      <c r="F66" s="121">
        <f>+[9]Err!$D179</f>
        <v>0.54468163995552499</v>
      </c>
      <c r="G66" s="98">
        <f>+'[11]MONTHLY Customers'!$E124</f>
        <v>9407.6377645636403</v>
      </c>
      <c r="H66" s="96">
        <f t="shared" si="0"/>
        <v>5124.1675657100523</v>
      </c>
      <c r="I66" s="101">
        <f>+I65/I53-1</f>
        <v>0.10737587693553508</v>
      </c>
      <c r="L66" s="25">
        <f>+L65/L53-1</f>
        <v>-8.4611792405797637E-3</v>
      </c>
      <c r="M66" s="96">
        <f>+[12]Err!$L179</f>
        <v>20671.015325853703</v>
      </c>
      <c r="N66" s="101">
        <f>+N65/N53-1</f>
        <v>-1.2225368968671546E-2</v>
      </c>
      <c r="P66" s="151"/>
      <c r="Q66" s="167">
        <f>+Q65/Q53-1</f>
        <v>-1.7940314470589636E-2</v>
      </c>
      <c r="R66" s="161">
        <f>+[6]Err!$L170</f>
        <v>214554.45916122734</v>
      </c>
      <c r="S66" s="157">
        <f>+S65/S53-1</f>
        <v>-1.4132757613093849E-2</v>
      </c>
      <c r="U66" s="155"/>
      <c r="V66" s="157">
        <f>+V65/V53-1</f>
        <v>-1.4927880918633174E-2</v>
      </c>
      <c r="W66" s="155">
        <f t="shared" si="2"/>
        <v>240349.64205279111</v>
      </c>
      <c r="X66" s="157">
        <f>+X65/X53-1</f>
        <v>-1.1648499799692846E-2</v>
      </c>
      <c r="Y66" s="155"/>
      <c r="Z66" s="155"/>
    </row>
    <row r="67" spans="1:27" x14ac:dyDescent="0.3">
      <c r="A67" s="10">
        <v>2015</v>
      </c>
      <c r="B67" s="10">
        <v>2</v>
      </c>
      <c r="D67" s="19"/>
      <c r="E67" s="19"/>
      <c r="F67" s="121">
        <f>+[9]Err!$D180</f>
        <v>0.52687187598307295</v>
      </c>
      <c r="G67" s="98">
        <f>+'[11]MONTHLY Customers'!$E125</f>
        <v>9529.7643004704096</v>
      </c>
      <c r="H67" s="96">
        <f t="shared" si="0"/>
        <v>5020.9647946653613</v>
      </c>
      <c r="I67" s="100"/>
      <c r="M67" s="96">
        <f>+[12]Err!$L180</f>
        <v>19996.321639358161</v>
      </c>
      <c r="N67" s="100"/>
      <c r="R67" s="161">
        <f>+[6]Err!$L171</f>
        <v>210357.55190724423</v>
      </c>
      <c r="S67" s="156"/>
      <c r="U67" s="151"/>
      <c r="V67" s="151"/>
      <c r="W67" s="155">
        <f t="shared" si="2"/>
        <v>235374.83834126775</v>
      </c>
      <c r="X67" s="156"/>
      <c r="Y67" s="155"/>
      <c r="Z67" s="155"/>
    </row>
    <row r="68" spans="1:27" x14ac:dyDescent="0.3">
      <c r="A68" s="10">
        <v>2015</v>
      </c>
      <c r="B68" s="10">
        <v>3</v>
      </c>
      <c r="D68" s="19"/>
      <c r="E68" s="19"/>
      <c r="F68" s="121">
        <f>+[9]Err!$D181</f>
        <v>0.54279304369565096</v>
      </c>
      <c r="G68" s="98">
        <f>+'[11]MONTHLY Customers'!$E126</f>
        <v>9589.0607752650994</v>
      </c>
      <c r="H68" s="96">
        <f t="shared" si="0"/>
        <v>5204.8754843887218</v>
      </c>
      <c r="I68" s="100"/>
      <c r="M68" s="96">
        <f>+[12]Err!$L181</f>
        <v>19972.460372330028</v>
      </c>
      <c r="N68" s="100"/>
      <c r="R68" s="161">
        <f>+[6]Err!$L172</f>
        <v>208478.45325920708</v>
      </c>
      <c r="S68" s="156"/>
      <c r="W68" s="155">
        <f t="shared" si="2"/>
        <v>233655.78911592584</v>
      </c>
      <c r="X68" s="156"/>
      <c r="Y68" s="155"/>
      <c r="Z68" s="155"/>
    </row>
    <row r="69" spans="1:27" x14ac:dyDescent="0.3">
      <c r="A69" s="10">
        <v>2015</v>
      </c>
      <c r="B69" s="10">
        <v>4</v>
      </c>
      <c r="D69" s="19"/>
      <c r="E69" s="19"/>
      <c r="F69" s="121">
        <f>+[9]Err!$D182</f>
        <v>0.55072974736967195</v>
      </c>
      <c r="G69" s="98">
        <f>+'[11]MONTHLY Customers'!$E127</f>
        <v>9626.6451144496095</v>
      </c>
      <c r="H69" s="96">
        <f t="shared" si="0"/>
        <v>5301.6798318983201</v>
      </c>
      <c r="I69" s="100"/>
      <c r="M69" s="96">
        <f>+[12]Err!$L182</f>
        <v>20294.509698267619</v>
      </c>
      <c r="N69" s="100"/>
      <c r="R69" s="161">
        <f>+[6]Err!$L173</f>
        <v>223774.01901048093</v>
      </c>
      <c r="S69" s="156"/>
      <c r="W69" s="155">
        <f t="shared" si="2"/>
        <v>249370.20854064688</v>
      </c>
      <c r="X69" s="156"/>
      <c r="Y69" s="155"/>
      <c r="Z69" s="155" t="s">
        <v>186</v>
      </c>
      <c r="AA69" s="146">
        <f>SUM(U54:U59)</f>
        <v>1454532.1867182238</v>
      </c>
    </row>
    <row r="70" spans="1:27" x14ac:dyDescent="0.3">
      <c r="A70" s="10">
        <v>2015</v>
      </c>
      <c r="B70" s="10">
        <v>5</v>
      </c>
      <c r="D70" s="19"/>
      <c r="E70" s="19"/>
      <c r="F70" s="121">
        <f>+[9]Err!$D183</f>
        <v>0.60013907883165796</v>
      </c>
      <c r="G70" s="98">
        <f>+'[11]MONTHLY Customers'!$E128</f>
        <v>9664.6644711499703</v>
      </c>
      <c r="H70" s="96">
        <f t="shared" si="0"/>
        <v>5800.1428329329956</v>
      </c>
      <c r="I70" s="100"/>
      <c r="M70" s="96">
        <f>+[12]Err!$L183</f>
        <v>21148.362102399595</v>
      </c>
      <c r="N70" s="100"/>
      <c r="R70" s="161">
        <f>+[6]Err!$L174</f>
        <v>222626.40054332517</v>
      </c>
      <c r="S70" s="156"/>
      <c r="W70" s="155">
        <f t="shared" si="2"/>
        <v>249574.90547865775</v>
      </c>
      <c r="X70" s="156"/>
      <c r="Y70" s="155"/>
      <c r="Z70" s="155" t="s">
        <v>184</v>
      </c>
      <c r="AA70" s="155">
        <f>SUM('[7]Total Monthly SALES'!$W$57:$W$62)</f>
        <v>1494760.4053172809</v>
      </c>
    </row>
    <row r="71" spans="1:27" x14ac:dyDescent="0.3">
      <c r="A71" s="10">
        <v>2015</v>
      </c>
      <c r="B71" s="10">
        <v>6</v>
      </c>
      <c r="D71" s="19"/>
      <c r="E71" s="19"/>
      <c r="F71" s="121">
        <f>+[9]Err!$D184</f>
        <v>0.64831045660817099</v>
      </c>
      <c r="G71" s="98">
        <f>+'[11]MONTHLY Customers'!$E129</f>
        <v>9741.0521966816996</v>
      </c>
      <c r="H71" s="96">
        <f t="shared" ref="H71:H134" si="6">+G71*F71</f>
        <v>6315.2259974747394</v>
      </c>
      <c r="I71" s="100"/>
      <c r="M71" s="96">
        <f>+[12]Err!$L184</f>
        <v>21697.386514342281</v>
      </c>
      <c r="N71" s="100"/>
      <c r="R71" s="161">
        <f>+[6]Err!$L175</f>
        <v>231726.63342207539</v>
      </c>
      <c r="S71" s="156"/>
      <c r="W71" s="155">
        <f t="shared" ref="W71:W134" si="7">+R71+M71+H71</f>
        <v>259739.24593389241</v>
      </c>
      <c r="X71" s="156"/>
      <c r="Y71" s="155"/>
      <c r="Z71" s="155" t="s">
        <v>185</v>
      </c>
      <c r="AA71" s="147">
        <f>SUM(AA69:AA70)</f>
        <v>2949292.592035505</v>
      </c>
    </row>
    <row r="72" spans="1:27" x14ac:dyDescent="0.3">
      <c r="A72" s="10">
        <v>2015</v>
      </c>
      <c r="B72" s="10">
        <v>7</v>
      </c>
      <c r="D72" s="19"/>
      <c r="E72" s="19"/>
      <c r="F72" s="121">
        <f>+[9]Err!$D185</f>
        <v>0.67743996162769504</v>
      </c>
      <c r="G72" s="98">
        <f>+'[11]MONTHLY Customers'!$E130</f>
        <v>9841.1833718695998</v>
      </c>
      <c r="H72" s="96">
        <f t="shared" si="6"/>
        <v>6666.8108858104524</v>
      </c>
      <c r="I72" s="100"/>
      <c r="M72" s="96">
        <f>+[12]Err!$L185</f>
        <v>21857.23339231042</v>
      </c>
      <c r="N72" s="100"/>
      <c r="R72" s="161">
        <f>+[6]Err!$L176</f>
        <v>217354.92674530341</v>
      </c>
      <c r="S72" s="156"/>
      <c r="W72" s="155">
        <f t="shared" si="7"/>
        <v>245878.97102342427</v>
      </c>
      <c r="X72" s="156"/>
      <c r="Y72" s="155"/>
      <c r="Z72" s="155"/>
    </row>
    <row r="73" spans="1:27" x14ac:dyDescent="0.3">
      <c r="A73" s="10">
        <v>2015</v>
      </c>
      <c r="B73" s="10">
        <v>8</v>
      </c>
      <c r="D73" s="19"/>
      <c r="E73" s="19"/>
      <c r="F73" s="121">
        <f>+[9]Err!$D186</f>
        <v>0.677250736227068</v>
      </c>
      <c r="G73" s="98">
        <f>+'[11]MONTHLY Customers'!$E131</f>
        <v>9966.8922080514294</v>
      </c>
      <c r="H73" s="96">
        <f t="shared" si="6"/>
        <v>6750.0850857986579</v>
      </c>
      <c r="I73" s="100"/>
      <c r="M73" s="96">
        <f>+[12]Err!$L186</f>
        <v>21636.682338851184</v>
      </c>
      <c r="N73" s="100"/>
      <c r="R73" s="161">
        <f>+[6]Err!$L177</f>
        <v>225722.82957089727</v>
      </c>
      <c r="S73" s="156"/>
      <c r="W73" s="155">
        <f t="shared" si="7"/>
        <v>254109.59699554712</v>
      </c>
      <c r="X73" s="156"/>
      <c r="Y73" s="155"/>
      <c r="Z73" s="155"/>
    </row>
    <row r="74" spans="1:27" x14ac:dyDescent="0.3">
      <c r="A74" s="10">
        <v>2015</v>
      </c>
      <c r="B74" s="10">
        <v>9</v>
      </c>
      <c r="D74" s="19"/>
      <c r="E74" s="19"/>
      <c r="F74" s="121">
        <f>+[9]Err!$D187</f>
        <v>0.65023023675457003</v>
      </c>
      <c r="G74" s="98">
        <f>+'[11]MONTHLY Customers'!$E132</f>
        <v>10101.094896466901</v>
      </c>
      <c r="H74" s="96">
        <f t="shared" si="6"/>
        <v>6568.0373260100514</v>
      </c>
      <c r="I74" s="100"/>
      <c r="M74" s="96">
        <f>+[12]Err!$L187</f>
        <v>21205.445300548527</v>
      </c>
      <c r="N74" s="100"/>
      <c r="R74" s="161">
        <f>+[6]Err!$L178</f>
        <v>214415.14884579842</v>
      </c>
      <c r="S74" s="156"/>
      <c r="W74" s="155">
        <f t="shared" si="7"/>
        <v>242188.63147235702</v>
      </c>
      <c r="X74" s="156"/>
      <c r="Y74" s="155"/>
      <c r="Z74" s="155"/>
    </row>
    <row r="75" spans="1:27" x14ac:dyDescent="0.3">
      <c r="A75" s="10">
        <v>2015</v>
      </c>
      <c r="B75" s="10">
        <v>10</v>
      </c>
      <c r="D75" s="19"/>
      <c r="E75" s="19"/>
      <c r="F75" s="121">
        <f>+[9]Err!$D188</f>
        <v>0.61166316072045501</v>
      </c>
      <c r="G75" s="98">
        <f>+'[11]MONTHLY Customers'!$E133</f>
        <v>10235.8484909575</v>
      </c>
      <c r="H75" s="96">
        <f t="shared" si="6"/>
        <v>6260.891440634764</v>
      </c>
      <c r="I75" s="100"/>
      <c r="M75" s="96">
        <f>+[12]Err!$L188</f>
        <v>20658.129323087465</v>
      </c>
      <c r="N75" s="100"/>
      <c r="R75" s="161">
        <f>+[6]Err!$L179</f>
        <v>218545.07510183463</v>
      </c>
      <c r="S75" s="156"/>
      <c r="W75" s="155">
        <f t="shared" si="7"/>
        <v>245464.09586555685</v>
      </c>
      <c r="X75" s="156"/>
      <c r="Y75" s="155"/>
      <c r="Z75" s="155"/>
    </row>
    <row r="76" spans="1:27" x14ac:dyDescent="0.3">
      <c r="A76" s="10">
        <v>2015</v>
      </c>
      <c r="B76" s="10">
        <v>11</v>
      </c>
      <c r="D76" s="19"/>
      <c r="E76" s="19"/>
      <c r="F76" s="121">
        <f>+[9]Err!$D189</f>
        <v>0.55602672116853402</v>
      </c>
      <c r="G76" s="98">
        <f>+'[11]MONTHLY Customers'!$E134</f>
        <v>10366.134737980999</v>
      </c>
      <c r="H76" s="96">
        <f t="shared" si="6"/>
        <v>5763.8479095508155</v>
      </c>
      <c r="I76" s="100"/>
      <c r="M76" s="96">
        <f>+[12]Err!$L189</f>
        <v>19991.84652563214</v>
      </c>
      <c r="N76" s="100"/>
      <c r="R76" s="161">
        <f>+[6]Err!$L180</f>
        <v>211917.58009310084</v>
      </c>
      <c r="S76" s="156"/>
      <c r="W76" s="155">
        <f t="shared" si="7"/>
        <v>237673.2745282838</v>
      </c>
      <c r="X76" s="156"/>
      <c r="Y76" s="155"/>
      <c r="Z76" s="155"/>
    </row>
    <row r="77" spans="1:27" x14ac:dyDescent="0.3">
      <c r="A77" s="10">
        <v>2015</v>
      </c>
      <c r="B77" s="10">
        <v>12</v>
      </c>
      <c r="D77" s="19"/>
      <c r="E77" s="19"/>
      <c r="F77" s="121">
        <f>+[9]Err!$D190</f>
        <v>0.55066063008580002</v>
      </c>
      <c r="G77" s="98">
        <f>+'[11]MONTHLY Customers'!$E135</f>
        <v>10487.8193999868</v>
      </c>
      <c r="H77" s="96">
        <f t="shared" si="6"/>
        <v>5775.2292390228085</v>
      </c>
      <c r="I77" s="100">
        <f>SUM(H66:H77)</f>
        <v>70551.95839389773</v>
      </c>
      <c r="M77" s="96">
        <f>+[12]Err!$L190</f>
        <v>19818.98637539101</v>
      </c>
      <c r="N77" s="100">
        <f>SUM(M66:M77)</f>
        <v>248948.37890837213</v>
      </c>
      <c r="R77" s="161">
        <f>+[6]Err!$L181</f>
        <v>210216.08995208051</v>
      </c>
      <c r="S77" s="156">
        <f>SUM(R66:R77)</f>
        <v>2609689.167612575</v>
      </c>
      <c r="W77" s="155">
        <f t="shared" si="7"/>
        <v>235810.30556649432</v>
      </c>
      <c r="X77" s="156">
        <f>SUM(W66:W77)</f>
        <v>2929189.5049148449</v>
      </c>
      <c r="Y77" s="166"/>
      <c r="Z77" s="165"/>
    </row>
    <row r="78" spans="1:27" x14ac:dyDescent="0.3">
      <c r="A78" s="10">
        <v>2016</v>
      </c>
      <c r="B78" s="10">
        <v>1</v>
      </c>
      <c r="D78" s="19"/>
      <c r="E78" s="19"/>
      <c r="F78" s="121">
        <f>+[9]Err!$D191</f>
        <v>0.55286556215594196</v>
      </c>
      <c r="G78" s="98">
        <f>+'[11]MONTHLY Customers'!$E136</f>
        <v>10603.285585867099</v>
      </c>
      <c r="H78" s="96">
        <f t="shared" si="6"/>
        <v>5862.1914461304104</v>
      </c>
      <c r="I78" s="101">
        <f>+I77/I65-1</f>
        <v>0.11502144957548976</v>
      </c>
      <c r="M78" s="96">
        <f>+[12]Err!$L191</f>
        <v>20203.589444321256</v>
      </c>
      <c r="N78" s="101">
        <f>+N77/N65-1</f>
        <v>-2.1642620700913384E-2</v>
      </c>
      <c r="R78" s="161">
        <f>+[6]Err!$L182</f>
        <v>214323.03797177365</v>
      </c>
      <c r="S78" s="157">
        <f>+S77/S65-1</f>
        <v>-1.1457979056226142E-2</v>
      </c>
      <c r="W78" s="155">
        <f t="shared" si="7"/>
        <v>240388.81886222531</v>
      </c>
      <c r="X78" s="157">
        <f>+X77/X65-1</f>
        <v>-9.6283843429090243E-3</v>
      </c>
      <c r="Y78" s="155"/>
      <c r="Z78" s="155"/>
    </row>
    <row r="79" spans="1:27" x14ac:dyDescent="0.3">
      <c r="A79" s="10">
        <v>2016</v>
      </c>
      <c r="B79" s="10">
        <v>2</v>
      </c>
      <c r="D79" s="19"/>
      <c r="E79" s="19"/>
      <c r="F79" s="121">
        <f>+[9]Err!$D192</f>
        <v>0.547831790646228</v>
      </c>
      <c r="G79" s="98">
        <f>+'[11]MONTHLY Customers'!$E137</f>
        <v>10706.631383767201</v>
      </c>
      <c r="H79" s="96">
        <f t="shared" si="6"/>
        <v>5865.4330427582872</v>
      </c>
      <c r="I79" s="100"/>
      <c r="M79" s="96">
        <f>+[12]Err!$L192</f>
        <v>19631.984910344141</v>
      </c>
      <c r="N79" s="100"/>
      <c r="R79" s="161">
        <f>+[6]Err!$L183</f>
        <v>210130.6575557437</v>
      </c>
      <c r="S79" s="156"/>
      <c r="W79" s="155">
        <f t="shared" si="7"/>
        <v>235628.07550884614</v>
      </c>
      <c r="X79" s="156"/>
      <c r="Y79" s="155"/>
      <c r="Z79" s="155"/>
    </row>
    <row r="80" spans="1:27" x14ac:dyDescent="0.3">
      <c r="A80" s="10">
        <v>2016</v>
      </c>
      <c r="B80" s="10">
        <v>3</v>
      </c>
      <c r="D80" s="19"/>
      <c r="E80" s="19"/>
      <c r="F80" s="121">
        <f>+[9]Err!$D193</f>
        <v>0.55668054861982197</v>
      </c>
      <c r="G80" s="98">
        <f>+'[11]MONTHLY Customers'!$E138</f>
        <v>10794.4873982229</v>
      </c>
      <c r="H80" s="96">
        <f t="shared" si="6"/>
        <v>6009.0811669124787</v>
      </c>
      <c r="I80" s="100"/>
      <c r="M80" s="96">
        <f>+[12]Err!$L193</f>
        <v>19689.548642172776</v>
      </c>
      <c r="N80" s="100"/>
      <c r="R80" s="161">
        <f>+[6]Err!$L184</f>
        <v>208253.58572759145</v>
      </c>
      <c r="S80" s="156"/>
      <c r="W80" s="155">
        <f t="shared" si="7"/>
        <v>233952.2155366767</v>
      </c>
      <c r="X80" s="156"/>
      <c r="Y80" s="155"/>
      <c r="Z80" s="155"/>
    </row>
    <row r="81" spans="1:26" x14ac:dyDescent="0.3">
      <c r="A81" s="10">
        <v>2016</v>
      </c>
      <c r="B81" s="10">
        <v>4</v>
      </c>
      <c r="D81" s="19"/>
      <c r="E81" s="19"/>
      <c r="F81" s="121">
        <f>+[9]Err!$D194</f>
        <v>0.57501960360020798</v>
      </c>
      <c r="G81" s="98">
        <f>+'[11]MONTHLY Customers'!$E139</f>
        <v>10883.1792573524</v>
      </c>
      <c r="H81" s="96">
        <f t="shared" si="6"/>
        <v>6258.0414224727829</v>
      </c>
      <c r="I81" s="100"/>
      <c r="M81" s="96">
        <f>+[12]Err!$L194</f>
        <v>19986.923079930843</v>
      </c>
      <c r="N81" s="100"/>
      <c r="R81" s="161">
        <f>+[6]Err!$L185</f>
        <v>223532.65348561286</v>
      </c>
      <c r="S81" s="156"/>
      <c r="W81" s="155">
        <f t="shared" si="7"/>
        <v>249777.61798801649</v>
      </c>
      <c r="X81" s="156"/>
      <c r="Y81" s="155"/>
      <c r="Z81" s="155"/>
    </row>
    <row r="82" spans="1:26" x14ac:dyDescent="0.3">
      <c r="A82" s="10">
        <v>2016</v>
      </c>
      <c r="B82" s="10">
        <v>5</v>
      </c>
      <c r="D82" s="19"/>
      <c r="E82" s="19"/>
      <c r="F82" s="121">
        <f>+[9]Err!$D195</f>
        <v>0.621719236044179</v>
      </c>
      <c r="G82" s="98">
        <f>+'[11]MONTHLY Customers'!$E140</f>
        <v>10977.3992749259</v>
      </c>
      <c r="H82" s="96">
        <f t="shared" si="6"/>
        <v>6824.8602909588544</v>
      </c>
      <c r="I82" s="100"/>
      <c r="M82" s="96">
        <f>+[12]Err!$L195</f>
        <v>20728.940969646723</v>
      </c>
      <c r="N82" s="100"/>
      <c r="R82" s="161">
        <f>+[6]Err!$L186</f>
        <v>222386.27285444405</v>
      </c>
      <c r="S82" s="156"/>
      <c r="W82" s="155">
        <f t="shared" si="7"/>
        <v>249940.07411504965</v>
      </c>
      <c r="X82" s="156"/>
      <c r="Y82" s="155"/>
      <c r="Z82" s="155"/>
    </row>
    <row r="83" spans="1:26" x14ac:dyDescent="0.3">
      <c r="A83" s="10">
        <v>2016</v>
      </c>
      <c r="B83" s="10">
        <v>6</v>
      </c>
      <c r="D83" s="19"/>
      <c r="E83" s="19"/>
      <c r="F83" s="121">
        <f>+[9]Err!$D196</f>
        <v>0.65444920558243702</v>
      </c>
      <c r="G83" s="98">
        <f>+'[11]MONTHLY Customers'!$E141</f>
        <v>11093.1762208529</v>
      </c>
      <c r="H83" s="96">
        <f t="shared" si="6"/>
        <v>7259.920365123161</v>
      </c>
      <c r="I83" s="100"/>
      <c r="M83" s="96">
        <f>+[12]Err!$L196</f>
        <v>21186.81039085428</v>
      </c>
      <c r="N83" s="100"/>
      <c r="R83" s="161">
        <f>+[6]Err!$L187</f>
        <v>231476.69010537959</v>
      </c>
      <c r="S83" s="156"/>
      <c r="W83" s="155">
        <f t="shared" si="7"/>
        <v>259923.42086135704</v>
      </c>
      <c r="X83" s="156"/>
      <c r="Y83" s="155"/>
      <c r="Z83" s="155"/>
    </row>
    <row r="84" spans="1:26" x14ac:dyDescent="0.3">
      <c r="A84" s="10">
        <v>2016</v>
      </c>
      <c r="B84" s="10">
        <v>7</v>
      </c>
      <c r="D84" s="19"/>
      <c r="E84" s="19"/>
      <c r="F84" s="121">
        <f>+[9]Err!$D197</f>
        <v>0.681125607637452</v>
      </c>
      <c r="G84" s="98">
        <f>+'[11]MONTHLY Customers'!$E142</f>
        <v>11214.669314610401</v>
      </c>
      <c r="H84" s="96">
        <f t="shared" si="6"/>
        <v>7638.5984513670965</v>
      </c>
      <c r="I84" s="100"/>
      <c r="M84" s="96">
        <f>+[12]Err!$L197</f>
        <v>21348.798214989249</v>
      </c>
      <c r="N84" s="100"/>
      <c r="R84" s="161">
        <f>+[6]Err!$L188</f>
        <v>217120.48493562179</v>
      </c>
      <c r="S84" s="156"/>
      <c r="W84" s="155">
        <f t="shared" si="7"/>
        <v>246107.88160197812</v>
      </c>
      <c r="X84" s="156"/>
      <c r="Y84" s="155"/>
      <c r="Z84" s="155"/>
    </row>
    <row r="85" spans="1:26" x14ac:dyDescent="0.3">
      <c r="A85" s="10">
        <v>2016</v>
      </c>
      <c r="B85" s="10">
        <v>8</v>
      </c>
      <c r="D85" s="19"/>
      <c r="E85" s="19"/>
      <c r="F85" s="121">
        <f>+[9]Err!$D198</f>
        <v>0.68426732535726398</v>
      </c>
      <c r="G85" s="98">
        <f>+'[11]MONTHLY Customers'!$E143</f>
        <v>11355.823441840599</v>
      </c>
      <c r="H85" s="96">
        <f t="shared" si="6"/>
        <v>7770.4189337775861</v>
      </c>
      <c r="I85" s="100"/>
      <c r="M85" s="96">
        <f>+[12]Err!$L198</f>
        <v>21203.548261504464</v>
      </c>
      <c r="N85" s="100"/>
      <c r="R85" s="161">
        <f>+[6]Err!$L189</f>
        <v>225479.36203398212</v>
      </c>
      <c r="S85" s="156"/>
      <c r="W85" s="155">
        <f t="shared" si="7"/>
        <v>254453.32922926417</v>
      </c>
      <c r="X85" s="156"/>
      <c r="Y85" s="155"/>
      <c r="Z85" s="155"/>
    </row>
    <row r="86" spans="1:26" x14ac:dyDescent="0.3">
      <c r="A86" s="10">
        <v>2016</v>
      </c>
      <c r="B86" s="10">
        <v>9</v>
      </c>
      <c r="D86" s="19"/>
      <c r="E86" s="19"/>
      <c r="F86" s="121">
        <f>+[9]Err!$D199</f>
        <v>0.66063704615310104</v>
      </c>
      <c r="G86" s="98">
        <f>+'[11]MONTHLY Customers'!$E144</f>
        <v>11489.3550413088</v>
      </c>
      <c r="H86" s="96">
        <f t="shared" si="6"/>
        <v>7590.2935766944856</v>
      </c>
      <c r="I86" s="100"/>
      <c r="M86" s="96">
        <f>+[12]Err!$L199</f>
        <v>20834.635142911779</v>
      </c>
      <c r="N86" s="100"/>
      <c r="R86" s="161">
        <f>+[6]Err!$L190</f>
        <v>214183.87791823642</v>
      </c>
      <c r="S86" s="156"/>
      <c r="W86" s="155">
        <f t="shared" si="7"/>
        <v>242608.80663784267</v>
      </c>
      <c r="X86" s="156"/>
      <c r="Y86" s="155"/>
      <c r="Z86" s="155"/>
    </row>
    <row r="87" spans="1:26" x14ac:dyDescent="0.3">
      <c r="A87" s="10">
        <v>2016</v>
      </c>
      <c r="B87" s="10">
        <v>10</v>
      </c>
      <c r="D87" s="19"/>
      <c r="E87" s="19"/>
      <c r="F87" s="121">
        <f>+[9]Err!$D200</f>
        <v>0.62227128642432905</v>
      </c>
      <c r="G87" s="98">
        <f>+'[11]MONTHLY Customers'!$E145</f>
        <v>11604.8434084573</v>
      </c>
      <c r="H87" s="96">
        <f t="shared" si="6"/>
        <v>7221.3608365336195</v>
      </c>
      <c r="I87" s="100"/>
      <c r="M87" s="96">
        <f>+[12]Err!$L200</f>
        <v>20273.293793050125</v>
      </c>
      <c r="N87" s="100"/>
      <c r="R87" s="161">
        <f>+[6]Err!$L191</f>
        <v>218309.34958288231</v>
      </c>
      <c r="S87" s="156"/>
      <c r="W87" s="155">
        <f t="shared" si="7"/>
        <v>245804.00421246607</v>
      </c>
      <c r="X87" s="156"/>
      <c r="Y87" s="155"/>
      <c r="Z87" s="155"/>
    </row>
    <row r="88" spans="1:26" x14ac:dyDescent="0.3">
      <c r="A88" s="10">
        <v>2016</v>
      </c>
      <c r="B88" s="10">
        <v>11</v>
      </c>
      <c r="D88" s="19"/>
      <c r="E88" s="19"/>
      <c r="F88" s="121">
        <f>+[9]Err!$D201</f>
        <v>0.56660408544019103</v>
      </c>
      <c r="G88" s="98">
        <f>+'[11]MONTHLY Customers'!$E146</f>
        <v>11696.913247901201</v>
      </c>
      <c r="H88" s="96">
        <f t="shared" si="6"/>
        <v>6627.5188333003143</v>
      </c>
      <c r="I88" s="100"/>
      <c r="M88" s="96">
        <f>+[12]Err!$L201</f>
        <v>19543.193545735223</v>
      </c>
      <c r="N88" s="100"/>
      <c r="R88" s="161">
        <f>+[6]Err!$L192</f>
        <v>211689.00307520517</v>
      </c>
      <c r="S88" s="156"/>
      <c r="W88" s="155">
        <f t="shared" si="7"/>
        <v>237859.71545424071</v>
      </c>
      <c r="X88" s="156"/>
      <c r="Y88" s="155"/>
      <c r="Z88" s="155"/>
    </row>
    <row r="89" spans="1:26" x14ac:dyDescent="0.3">
      <c r="A89" s="10">
        <v>2016</v>
      </c>
      <c r="B89" s="10">
        <v>12</v>
      </c>
      <c r="D89" s="19"/>
      <c r="E89" s="19"/>
      <c r="F89" s="121">
        <f>+[9]Err!$D202</f>
        <v>0.56109656730898705</v>
      </c>
      <c r="G89" s="98">
        <f>+'[11]MONTHLY Customers'!$E147</f>
        <v>11768.7906354888</v>
      </c>
      <c r="H89" s="96">
        <f t="shared" si="6"/>
        <v>6603.4280269509181</v>
      </c>
      <c r="I89" s="100">
        <f>SUM(H78:H89)</f>
        <v>81531.146392980008</v>
      </c>
      <c r="M89" s="96">
        <f>+[12]Err!$L202</f>
        <v>19318.322284730777</v>
      </c>
      <c r="N89" s="100">
        <f>SUM(M78:M89)</f>
        <v>243949.58868019166</v>
      </c>
      <c r="R89" s="161">
        <f>+[6]Err!$L193</f>
        <v>209989.34818325783</v>
      </c>
      <c r="S89" s="156">
        <f>SUM(R78:R89)</f>
        <v>2606874.3234297307</v>
      </c>
      <c r="W89" s="155">
        <f t="shared" si="7"/>
        <v>235911.09849493951</v>
      </c>
      <c r="X89" s="156">
        <f>SUM(W78:W89)</f>
        <v>2932355.0585029027</v>
      </c>
      <c r="Y89" s="166"/>
      <c r="Z89" s="165"/>
    </row>
    <row r="90" spans="1:26" x14ac:dyDescent="0.3">
      <c r="A90" s="10">
        <v>2017</v>
      </c>
      <c r="B90" s="10">
        <v>1</v>
      </c>
      <c r="D90" s="19"/>
      <c r="E90" s="19"/>
      <c r="F90" s="121">
        <f>+[9]Err!$D203</f>
        <v>0.56321445607547804</v>
      </c>
      <c r="G90" s="98">
        <f>+'[11]MONTHLY Customers'!$E148</f>
        <v>11834.9491716149</v>
      </c>
      <c r="H90" s="96">
        <f t="shared" si="6"/>
        <v>6665.6144603720159</v>
      </c>
      <c r="I90" s="101">
        <f>+I89/I77-1</f>
        <v>0.15561847252750249</v>
      </c>
      <c r="M90" s="96">
        <f>+[12]Err!$L203</f>
        <v>19711.774144163592</v>
      </c>
      <c r="N90" s="101">
        <f>+N89/N77-1</f>
        <v>-2.0079625543656721E-2</v>
      </c>
      <c r="R90" s="161">
        <f>+[6]Err!$L194</f>
        <v>212589.53408701697</v>
      </c>
      <c r="S90" s="157">
        <f>+S89/S77-1</f>
        <v>-1.0786128163375874E-3</v>
      </c>
      <c r="W90" s="155">
        <f t="shared" si="7"/>
        <v>238966.92269155258</v>
      </c>
      <c r="X90" s="157">
        <f>+X89/X77-1</f>
        <v>1.0806926567046293E-3</v>
      </c>
      <c r="Y90" s="155"/>
      <c r="Z90" s="155"/>
    </row>
    <row r="91" spans="1:26" x14ac:dyDescent="0.3">
      <c r="A91" s="10">
        <v>2017</v>
      </c>
      <c r="B91" s="10">
        <v>2</v>
      </c>
      <c r="D91" s="19"/>
      <c r="E91" s="19"/>
      <c r="F91" s="121">
        <f>+[9]Err!$D204</f>
        <v>0.55827924011564301</v>
      </c>
      <c r="G91" s="98">
        <f>+'[11]MONTHLY Customers'!$E149</f>
        <v>11902.276521677701</v>
      </c>
      <c r="H91" s="96">
        <f t="shared" si="6"/>
        <v>6644.7938921684854</v>
      </c>
      <c r="I91" s="100"/>
      <c r="M91" s="96">
        <f>+[12]Err!$L204</f>
        <v>19212.528492648187</v>
      </c>
      <c r="N91" s="100"/>
      <c r="R91" s="161">
        <f>+[6]Err!$L195</f>
        <v>208431.0628008983</v>
      </c>
      <c r="S91" s="156"/>
      <c r="W91" s="155">
        <f t="shared" si="7"/>
        <v>234288.38518571499</v>
      </c>
      <c r="X91" s="156"/>
      <c r="Y91" s="155"/>
      <c r="Z91" s="155"/>
    </row>
    <row r="92" spans="1:26" x14ac:dyDescent="0.3">
      <c r="A92" s="10">
        <v>2017</v>
      </c>
      <c r="B92" s="10">
        <v>3</v>
      </c>
      <c r="D92" s="19"/>
      <c r="E92" s="19"/>
      <c r="F92" s="121">
        <f>+[9]Err!$D205</f>
        <v>0.567290660868915</v>
      </c>
      <c r="G92" s="98">
        <f>+'[11]MONTHLY Customers'!$E150</f>
        <v>11965.5246221943</v>
      </c>
      <c r="H92" s="96">
        <f t="shared" si="6"/>
        <v>6787.9303705678785</v>
      </c>
      <c r="I92" s="100"/>
      <c r="M92" s="96">
        <f>+[12]Err!$L205</f>
        <v>19309.167445870993</v>
      </c>
      <c r="N92" s="100"/>
      <c r="R92" s="161">
        <f>+[6]Err!$L196</f>
        <v>206569.17324776822</v>
      </c>
      <c r="S92" s="156"/>
      <c r="W92" s="155">
        <f t="shared" si="7"/>
        <v>232666.2710642071</v>
      </c>
      <c r="X92" s="156"/>
      <c r="Y92" s="155"/>
      <c r="Z92" s="155"/>
    </row>
    <row r="93" spans="1:26" x14ac:dyDescent="0.3">
      <c r="A93" s="10">
        <v>2017</v>
      </c>
      <c r="B93" s="10">
        <v>4</v>
      </c>
      <c r="D93" s="19"/>
      <c r="E93" s="19"/>
      <c r="F93" s="121">
        <f>+[9]Err!$D206</f>
        <v>0.585825830426143</v>
      </c>
      <c r="G93" s="98">
        <f>+'[11]MONTHLY Customers'!$E151</f>
        <v>12032.906705281001</v>
      </c>
      <c r="H93" s="96">
        <f t="shared" si="6"/>
        <v>7049.1875630615468</v>
      </c>
      <c r="I93" s="100"/>
      <c r="M93" s="96">
        <f>+[12]Err!$L206</f>
        <v>19576.062211249115</v>
      </c>
      <c r="N93" s="100"/>
      <c r="R93" s="161">
        <f>+[6]Err!$L197</f>
        <v>221724.65968870564</v>
      </c>
      <c r="S93" s="156"/>
      <c r="W93" s="155">
        <f t="shared" si="7"/>
        <v>248349.90946301629</v>
      </c>
      <c r="X93" s="156"/>
      <c r="Y93" s="155"/>
      <c r="Z93" s="155"/>
    </row>
    <row r="94" spans="1:26" x14ac:dyDescent="0.3">
      <c r="A94" s="10">
        <v>2017</v>
      </c>
      <c r="B94" s="10">
        <v>5</v>
      </c>
      <c r="D94" s="19"/>
      <c r="E94" s="19"/>
      <c r="F94" s="121">
        <f>+[9]Err!$D207</f>
        <v>0.63261312225021005</v>
      </c>
      <c r="G94" s="98">
        <f>+'[11]MONTHLY Customers'!$E152</f>
        <v>12092.012876631101</v>
      </c>
      <c r="H94" s="96">
        <f t="shared" si="6"/>
        <v>7649.5660201753444</v>
      </c>
      <c r="I94" s="100"/>
      <c r="M94" s="96">
        <f>+[12]Err!$L207</f>
        <v>20239.772676050477</v>
      </c>
      <c r="N94" s="100"/>
      <c r="R94" s="161">
        <f>+[6]Err!$L198</f>
        <v>220587.55130048539</v>
      </c>
      <c r="S94" s="156"/>
      <c r="W94" s="155">
        <f t="shared" si="7"/>
        <v>248476.88999671122</v>
      </c>
      <c r="X94" s="156"/>
      <c r="Y94" s="155"/>
      <c r="Z94" s="155"/>
    </row>
    <row r="95" spans="1:26" x14ac:dyDescent="0.3">
      <c r="A95" s="10">
        <v>2017</v>
      </c>
      <c r="B95" s="10">
        <v>6</v>
      </c>
      <c r="D95" s="19"/>
      <c r="E95" s="19"/>
      <c r="F95" s="121">
        <f>+[9]Err!$D208</f>
        <v>0.66533169069109499</v>
      </c>
      <c r="G95" s="98">
        <f>+'[11]MONTHLY Customers'!$E153</f>
        <v>12147.270991064001</v>
      </c>
      <c r="H95" s="96">
        <f t="shared" si="6"/>
        <v>8081.9643457675047</v>
      </c>
      <c r="I95" s="100"/>
      <c r="M95" s="96">
        <f>+[12]Err!$L208</f>
        <v>20644.290369582643</v>
      </c>
      <c r="N95" s="100"/>
      <c r="R95" s="161">
        <f>+[6]Err!$L199</f>
        <v>229604.4427477197</v>
      </c>
      <c r="S95" s="156"/>
      <c r="W95" s="155">
        <f t="shared" si="7"/>
        <v>258330.69746306987</v>
      </c>
      <c r="X95" s="156"/>
      <c r="Y95" s="155"/>
      <c r="Z95" s="155"/>
    </row>
    <row r="96" spans="1:26" x14ac:dyDescent="0.3">
      <c r="A96" s="10">
        <v>2017</v>
      </c>
      <c r="B96" s="10">
        <v>7</v>
      </c>
      <c r="D96" s="19"/>
      <c r="E96" s="19"/>
      <c r="F96" s="121">
        <f>+[9]Err!$D209</f>
        <v>0.69192646530172797</v>
      </c>
      <c r="G96" s="98">
        <f>+'[11]MONTHLY Customers'!$E154</f>
        <v>12197.5917682659</v>
      </c>
      <c r="H96" s="96">
        <f t="shared" si="6"/>
        <v>8439.8365574096788</v>
      </c>
      <c r="I96" s="100"/>
      <c r="M96" s="96">
        <f>+[12]Err!$L209</f>
        <v>20815.183755363061</v>
      </c>
      <c r="N96" s="100"/>
      <c r="R96" s="161">
        <f>+[6]Err!$L200</f>
        <v>215364.3545277199</v>
      </c>
      <c r="S96" s="156"/>
      <c r="W96" s="155">
        <f t="shared" si="7"/>
        <v>244619.37484049262</v>
      </c>
      <c r="X96" s="156"/>
      <c r="Y96" s="155"/>
      <c r="Z96" s="155"/>
    </row>
    <row r="97" spans="1:26" x14ac:dyDescent="0.3">
      <c r="A97" s="10">
        <v>2017</v>
      </c>
      <c r="B97" s="10">
        <v>8</v>
      </c>
      <c r="D97" s="19"/>
      <c r="E97" s="19"/>
      <c r="F97" s="121">
        <f>+[9]Err!$D210</f>
        <v>0.69493600145661805</v>
      </c>
      <c r="G97" s="98">
        <f>+'[11]MONTHLY Customers'!$E155</f>
        <v>12255.4999170393</v>
      </c>
      <c r="H97" s="96">
        <f t="shared" si="6"/>
        <v>8516.7881081992055</v>
      </c>
      <c r="I97" s="100"/>
      <c r="M97" s="96">
        <f>+[12]Err!$L210</f>
        <v>20722.421998493799</v>
      </c>
      <c r="N97" s="100"/>
      <c r="R97" s="161">
        <f>+[6]Err!$L201</f>
        <v>223655.62272103978</v>
      </c>
      <c r="S97" s="156"/>
      <c r="W97" s="155">
        <f t="shared" si="7"/>
        <v>252894.83282773278</v>
      </c>
      <c r="X97" s="156"/>
      <c r="Y97" s="155"/>
      <c r="Z97" s="155"/>
    </row>
    <row r="98" spans="1:26" x14ac:dyDescent="0.3">
      <c r="A98" s="10">
        <v>2017</v>
      </c>
      <c r="B98" s="10">
        <v>9</v>
      </c>
      <c r="D98" s="19"/>
      <c r="E98" s="19"/>
      <c r="F98" s="121">
        <f>+[9]Err!$D211</f>
        <v>0.671134418525135</v>
      </c>
      <c r="G98" s="98">
        <f>+'[11]MONTHLY Customers'!$E156</f>
        <v>12312.9441669729</v>
      </c>
      <c r="H98" s="96">
        <f t="shared" si="6"/>
        <v>8263.6406238338095</v>
      </c>
      <c r="I98" s="100"/>
      <c r="M98" s="96">
        <f>+[12]Err!$L211</f>
        <v>20392.770200705985</v>
      </c>
      <c r="N98" s="100"/>
      <c r="R98" s="161">
        <f>+[6]Err!$L202</f>
        <v>212451.49959840128</v>
      </c>
      <c r="S98" s="156"/>
      <c r="W98" s="155">
        <f t="shared" si="7"/>
        <v>241107.91042294109</v>
      </c>
      <c r="X98" s="156"/>
      <c r="Y98" s="155"/>
      <c r="Z98" s="155"/>
    </row>
    <row r="99" spans="1:26" x14ac:dyDescent="0.3">
      <c r="A99" s="10">
        <v>2017</v>
      </c>
      <c r="B99" s="10">
        <v>10</v>
      </c>
      <c r="D99" s="19"/>
      <c r="E99" s="19"/>
      <c r="F99" s="121">
        <f>+[9]Err!$D212</f>
        <v>0.63257102769612905</v>
      </c>
      <c r="G99" s="98">
        <f>+'[11]MONTHLY Customers'!$E157</f>
        <v>12363.136379801899</v>
      </c>
      <c r="H99" s="96">
        <f t="shared" si="6"/>
        <v>7820.5618853186879</v>
      </c>
      <c r="I99" s="100"/>
      <c r="M99" s="96">
        <f>+[12]Err!$L212</f>
        <v>19820.532210518457</v>
      </c>
      <c r="N99" s="100"/>
      <c r="R99" s="161">
        <f>+[6]Err!$L203</f>
        <v>216543.60330958402</v>
      </c>
      <c r="S99" s="156"/>
      <c r="W99" s="155">
        <f t="shared" si="7"/>
        <v>244184.69740542118</v>
      </c>
      <c r="X99" s="156"/>
      <c r="Y99" s="155"/>
      <c r="Z99" s="155"/>
    </row>
    <row r="100" spans="1:26" x14ac:dyDescent="0.3">
      <c r="A100" s="10">
        <v>2017</v>
      </c>
      <c r="B100" s="10">
        <v>11</v>
      </c>
      <c r="D100" s="19"/>
      <c r="E100" s="19"/>
      <c r="F100" s="121">
        <f>+[9]Err!$D213</f>
        <v>0.57667323980373997</v>
      </c>
      <c r="G100" s="98">
        <f>+'[11]MONTHLY Customers'!$E158</f>
        <v>12403.6767114508</v>
      </c>
      <c r="H100" s="96">
        <f t="shared" si="6"/>
        <v>7152.8684346705322</v>
      </c>
      <c r="I100" s="100"/>
      <c r="M100" s="96">
        <f>+[12]Err!$L213</f>
        <v>19049.625816707045</v>
      </c>
      <c r="N100" s="100"/>
      <c r="R100" s="161">
        <f>+[6]Err!$L204</f>
        <v>209976.80399169153</v>
      </c>
      <c r="S100" s="156"/>
      <c r="W100" s="155">
        <f t="shared" si="7"/>
        <v>236179.29824306909</v>
      </c>
      <c r="X100" s="156"/>
      <c r="Y100" s="155"/>
      <c r="Z100" s="155"/>
    </row>
    <row r="101" spans="1:26" x14ac:dyDescent="0.3">
      <c r="A101" s="10">
        <v>2017</v>
      </c>
      <c r="B101" s="10">
        <v>12</v>
      </c>
      <c r="D101" s="19"/>
      <c r="E101" s="19"/>
      <c r="F101" s="121">
        <f>+[9]Err!$D214</f>
        <v>0.57092693961773999</v>
      </c>
      <c r="G101" s="98">
        <f>+'[11]MONTHLY Customers'!$E159</f>
        <v>12436.990333592499</v>
      </c>
      <c r="H101" s="96">
        <f t="shared" si="6"/>
        <v>7100.6128292133808</v>
      </c>
      <c r="I101" s="100">
        <f>SUM(H90:H101)</f>
        <v>90173.365090758074</v>
      </c>
      <c r="M101" s="96">
        <f>+[12]Err!$L214</f>
        <v>18789.705747855634</v>
      </c>
      <c r="N101" s="100">
        <f>SUM(M90:M101)</f>
        <v>238283.83506920899</v>
      </c>
      <c r="R101" s="161">
        <f>+[6]Err!$L205</f>
        <v>208290.89637761883</v>
      </c>
      <c r="S101" s="156">
        <f>SUM(R90:R101)</f>
        <v>2585789.2043986497</v>
      </c>
      <c r="W101" s="155">
        <f t="shared" si="7"/>
        <v>234181.21495468784</v>
      </c>
      <c r="X101" s="156">
        <f>SUM(W90:W101)</f>
        <v>2914246.4045586167</v>
      </c>
      <c r="Y101" s="166"/>
      <c r="Z101" s="165"/>
    </row>
    <row r="102" spans="1:26" x14ac:dyDescent="0.3">
      <c r="A102" s="10">
        <v>2018</v>
      </c>
      <c r="B102" s="10">
        <v>1</v>
      </c>
      <c r="D102" s="19"/>
      <c r="E102" s="19"/>
      <c r="F102" s="121">
        <f>+[9]Err!$D215</f>
        <v>0.57279311902365004</v>
      </c>
      <c r="G102" s="98">
        <f>+'[11]MONTHLY Customers'!$E160</f>
        <v>12469.2012256936</v>
      </c>
      <c r="H102" s="96">
        <f t="shared" si="6"/>
        <v>7142.2726617985572</v>
      </c>
      <c r="I102" s="101">
        <f>+I101/I89-1</f>
        <v>0.10599898419338527</v>
      </c>
      <c r="M102" s="96">
        <f>+[12]Err!$L215</f>
        <v>19180.921360651104</v>
      </c>
      <c r="N102" s="101">
        <f>+N101/N89-1</f>
        <v>-2.322510007758305E-2</v>
      </c>
      <c r="R102" s="161">
        <f>+[6]Err!$L206</f>
        <v>209247.81712622533</v>
      </c>
      <c r="S102" s="157">
        <f>+S101/S89-1</f>
        <v>-8.088276002251038E-3</v>
      </c>
      <c r="W102" s="155">
        <f t="shared" si="7"/>
        <v>235571.01114867497</v>
      </c>
      <c r="X102" s="157">
        <f>+X101/X89-1</f>
        <v>-6.17546428826099E-3</v>
      </c>
      <c r="Y102" s="155"/>
      <c r="Z102" s="155"/>
    </row>
    <row r="103" spans="1:26" x14ac:dyDescent="0.3">
      <c r="A103" s="10">
        <v>2018</v>
      </c>
      <c r="B103" s="10">
        <v>2</v>
      </c>
      <c r="D103" s="19"/>
      <c r="E103" s="19"/>
      <c r="F103" s="121">
        <f>+[9]Err!$D216</f>
        <v>0.56760958806283401</v>
      </c>
      <c r="G103" s="98">
        <f>+'[11]MONTHLY Customers'!$E161</f>
        <v>12499.8465244501</v>
      </c>
      <c r="H103" s="96">
        <f t="shared" si="6"/>
        <v>7095.0327365917692</v>
      </c>
      <c r="I103" s="100"/>
      <c r="M103" s="96">
        <f>+[12]Err!$L216</f>
        <v>18723.967894247508</v>
      </c>
      <c r="N103" s="100"/>
      <c r="R103" s="161">
        <f>+[6]Err!$L207</f>
        <v>205154.71328205278</v>
      </c>
      <c r="S103" s="156"/>
      <c r="W103" s="155">
        <f t="shared" si="7"/>
        <v>230973.71391289204</v>
      </c>
      <c r="X103" s="156"/>
      <c r="Y103" s="155"/>
      <c r="Z103" s="155"/>
    </row>
    <row r="104" spans="1:26" x14ac:dyDescent="0.3">
      <c r="A104" s="10">
        <v>2018</v>
      </c>
      <c r="B104" s="10">
        <v>3</v>
      </c>
      <c r="D104" s="19"/>
      <c r="E104" s="19"/>
      <c r="F104" s="121">
        <f>+[9]Err!$D217</f>
        <v>0.57639731160327501</v>
      </c>
      <c r="G104" s="98">
        <f>+'[11]MONTHLY Customers'!$E162</f>
        <v>12519.178022284699</v>
      </c>
      <c r="H104" s="96">
        <f t="shared" si="6"/>
        <v>7216.0205555277062</v>
      </c>
      <c r="I104" s="100"/>
      <c r="M104" s="96">
        <f>+[12]Err!$L217</f>
        <v>18836.812901023535</v>
      </c>
      <c r="N104" s="100"/>
      <c r="R104" s="161">
        <f>+[6]Err!$L208</f>
        <v>203322.09096413979</v>
      </c>
      <c r="S104" s="156"/>
      <c r="W104" s="155">
        <f t="shared" si="7"/>
        <v>229374.92442069104</v>
      </c>
      <c r="X104" s="156"/>
      <c r="Y104" s="155"/>
      <c r="Z104" s="155"/>
    </row>
    <row r="105" spans="1:26" x14ac:dyDescent="0.3">
      <c r="A105" s="10">
        <v>2018</v>
      </c>
      <c r="B105" s="10">
        <v>4</v>
      </c>
      <c r="D105" s="19"/>
      <c r="E105" s="19"/>
      <c r="F105" s="121">
        <f>+[9]Err!$D218</f>
        <v>0.59468019882308198</v>
      </c>
      <c r="G105" s="98">
        <f>+'[11]MONTHLY Customers'!$E163</f>
        <v>12532.625186330701</v>
      </c>
      <c r="H105" s="96">
        <f t="shared" si="6"/>
        <v>7452.904037582306</v>
      </c>
      <c r="I105" s="100"/>
      <c r="M105" s="96">
        <f>+[12]Err!$L218</f>
        <v>19079.176665284424</v>
      </c>
      <c r="N105" s="100"/>
      <c r="R105" s="161">
        <f>+[6]Err!$L209</f>
        <v>218239.3467400248</v>
      </c>
      <c r="S105" s="156"/>
      <c r="W105" s="155">
        <f t="shared" si="7"/>
        <v>244771.42744289155</v>
      </c>
      <c r="X105" s="156"/>
      <c r="Y105" s="155"/>
      <c r="Z105" s="155"/>
    </row>
    <row r="106" spans="1:26" x14ac:dyDescent="0.3">
      <c r="A106" s="10">
        <v>2018</v>
      </c>
      <c r="B106" s="10">
        <v>5</v>
      </c>
      <c r="D106" s="19"/>
      <c r="E106" s="19"/>
      <c r="F106" s="121">
        <f>+[9]Err!$D219</f>
        <v>0.64121205915356205</v>
      </c>
      <c r="G106" s="98">
        <f>+'[11]MONTHLY Customers'!$E164</f>
        <v>12528.1253512696</v>
      </c>
      <c r="H106" s="96">
        <f t="shared" si="6"/>
        <v>8033.1850538215231</v>
      </c>
      <c r="I106" s="100"/>
      <c r="M106" s="96">
        <f>+[12]Err!$L219</f>
        <v>19691.795884560284</v>
      </c>
      <c r="N106" s="100"/>
      <c r="R106" s="161">
        <f>+[6]Err!$L210</f>
        <v>217120.11267663192</v>
      </c>
      <c r="S106" s="156"/>
      <c r="W106" s="155">
        <f t="shared" si="7"/>
        <v>244845.09361501376</v>
      </c>
      <c r="X106" s="156"/>
      <c r="Y106" s="155"/>
      <c r="Z106" s="155"/>
    </row>
    <row r="107" spans="1:26" x14ac:dyDescent="0.3">
      <c r="A107" s="10">
        <v>2018</v>
      </c>
      <c r="B107" s="10">
        <v>6</v>
      </c>
      <c r="D107" s="19"/>
      <c r="E107" s="19"/>
      <c r="F107" s="121">
        <f>+[9]Err!$D220</f>
        <v>0.67364154724874603</v>
      </c>
      <c r="G107" s="98">
        <f>+'[11]MONTHLY Customers'!$E165</f>
        <v>12509.265541946599</v>
      </c>
      <c r="H107" s="96">
        <f t="shared" si="6"/>
        <v>8426.7609946223311</v>
      </c>
      <c r="I107" s="100"/>
      <c r="M107" s="96">
        <f>+[12]Err!$L220</f>
        <v>20065.230703910223</v>
      </c>
      <c r="N107" s="100"/>
      <c r="R107" s="161">
        <f>+[6]Err!$L211</f>
        <v>225995.26667092793</v>
      </c>
      <c r="S107" s="156"/>
      <c r="W107" s="155">
        <f t="shared" si="7"/>
        <v>254487.2583694605</v>
      </c>
      <c r="X107" s="156"/>
      <c r="Y107" s="155"/>
      <c r="Z107" s="155"/>
    </row>
    <row r="108" spans="1:26" x14ac:dyDescent="0.3">
      <c r="A108" s="10">
        <v>2018</v>
      </c>
      <c r="B108" s="10">
        <v>7</v>
      </c>
      <c r="D108" s="19"/>
      <c r="E108" s="19"/>
      <c r="F108" s="121">
        <f>+[9]Err!$D221</f>
        <v>0.699917812033235</v>
      </c>
      <c r="G108" s="98">
        <f>+'[11]MONTHLY Customers'!$E166</f>
        <v>12484.515825933</v>
      </c>
      <c r="H108" s="96">
        <f t="shared" si="6"/>
        <v>8738.1350011813211</v>
      </c>
      <c r="I108" s="100"/>
      <c r="M108" s="96">
        <f>+[12]Err!$L221</f>
        <v>20240.616003491505</v>
      </c>
      <c r="N108" s="100"/>
      <c r="R108" s="161">
        <f>+[6]Err!$L212</f>
        <v>211979.01987629419</v>
      </c>
      <c r="S108" s="156"/>
      <c r="W108" s="155">
        <f t="shared" si="7"/>
        <v>240957.77088096703</v>
      </c>
      <c r="X108" s="156"/>
      <c r="Y108" s="155"/>
      <c r="Z108" s="155"/>
    </row>
    <row r="109" spans="1:26" x14ac:dyDescent="0.3">
      <c r="A109" s="10">
        <v>2018</v>
      </c>
      <c r="B109" s="10">
        <v>8</v>
      </c>
      <c r="D109" s="19"/>
      <c r="E109" s="19"/>
      <c r="F109" s="121">
        <f>+[9]Err!$D222</f>
        <v>0.70256486086313197</v>
      </c>
      <c r="G109" s="98">
        <f>+'[11]MONTHLY Customers'!$E167</f>
        <v>12461.936636664301</v>
      </c>
      <c r="H109" s="96">
        <f t="shared" si="6"/>
        <v>8755.318779223222</v>
      </c>
      <c r="I109" s="100"/>
      <c r="M109" s="96">
        <f>+[12]Err!$L222</f>
        <v>20172.982406467607</v>
      </c>
      <c r="N109" s="100"/>
      <c r="R109" s="161">
        <f>+[6]Err!$L213</f>
        <v>220139.95676394991</v>
      </c>
      <c r="S109" s="156"/>
      <c r="W109" s="155">
        <f t="shared" si="7"/>
        <v>249068.25794964074</v>
      </c>
      <c r="X109" s="156"/>
      <c r="Y109" s="155"/>
      <c r="Z109" s="155"/>
    </row>
    <row r="110" spans="1:26" x14ac:dyDescent="0.3">
      <c r="A110" s="10">
        <v>2018</v>
      </c>
      <c r="B110" s="10">
        <v>9</v>
      </c>
      <c r="D110" s="19"/>
      <c r="E110" s="19"/>
      <c r="F110" s="121">
        <f>+[9]Err!$D223</f>
        <v>0.67845963833923195</v>
      </c>
      <c r="G110" s="98">
        <f>+'[11]MONTHLY Customers'!$E168</f>
        <v>12451.5171114724</v>
      </c>
      <c r="H110" s="96">
        <f t="shared" si="6"/>
        <v>8447.8517962243222</v>
      </c>
      <c r="I110" s="100"/>
      <c r="M110" s="96">
        <f>+[12]Err!$L223</f>
        <v>19859.419845142074</v>
      </c>
      <c r="N110" s="100"/>
      <c r="R110" s="161">
        <f>+[6]Err!$L214</f>
        <v>209111.95241606911</v>
      </c>
      <c r="S110" s="156"/>
      <c r="W110" s="155">
        <f t="shared" si="7"/>
        <v>237419.22405743552</v>
      </c>
      <c r="X110" s="156"/>
      <c r="Y110" s="155"/>
      <c r="Z110" s="155"/>
    </row>
    <row r="111" spans="1:26" x14ac:dyDescent="0.3">
      <c r="A111" s="10">
        <v>2018</v>
      </c>
      <c r="B111" s="10">
        <v>10</v>
      </c>
      <c r="D111" s="19"/>
      <c r="E111" s="19"/>
      <c r="F111" s="121">
        <f>+[9]Err!$D224</f>
        <v>0.63976591565841001</v>
      </c>
      <c r="G111" s="98">
        <f>+'[11]MONTHLY Customers'!$E169</f>
        <v>12447.0158817176</v>
      </c>
      <c r="H111" s="96">
        <f t="shared" si="6"/>
        <v>7963.1765127818317</v>
      </c>
      <c r="I111" s="100"/>
      <c r="M111" s="96">
        <f>+[12]Err!$L224</f>
        <v>19280.917432908824</v>
      </c>
      <c r="N111" s="100"/>
      <c r="R111" s="161">
        <f>+[6]Err!$L215</f>
        <v>213139.73192410753</v>
      </c>
      <c r="S111" s="156"/>
      <c r="W111" s="155">
        <f t="shared" si="7"/>
        <v>240383.82586979817</v>
      </c>
      <c r="X111" s="156"/>
      <c r="Y111" s="155"/>
      <c r="Z111" s="155"/>
    </row>
    <row r="112" spans="1:26" x14ac:dyDescent="0.3">
      <c r="A112" s="10">
        <v>2018</v>
      </c>
      <c r="B112" s="10">
        <v>11</v>
      </c>
      <c r="D112" s="19"/>
      <c r="E112" s="19"/>
      <c r="F112" s="121">
        <f>+[9]Err!$D225</f>
        <v>0.58396770067756698</v>
      </c>
      <c r="G112" s="98">
        <f>+'[11]MONTHLY Customers'!$E170</f>
        <v>12444.772581379801</v>
      </c>
      <c r="H112" s="96">
        <f t="shared" si="6"/>
        <v>7267.3452298035918</v>
      </c>
      <c r="I112" s="100"/>
      <c r="M112" s="96">
        <f>+[12]Err!$L225</f>
        <v>18499.767752774751</v>
      </c>
      <c r="N112" s="100"/>
      <c r="R112" s="161">
        <f>+[6]Err!$L216</f>
        <v>206676.15680656407</v>
      </c>
      <c r="S112" s="156"/>
      <c r="W112" s="155">
        <f t="shared" si="7"/>
        <v>232443.26978914242</v>
      </c>
      <c r="X112" s="156"/>
      <c r="Y112" s="155"/>
      <c r="Z112" s="155"/>
    </row>
    <row r="113" spans="1:26" x14ac:dyDescent="0.3">
      <c r="A113" s="10">
        <v>2018</v>
      </c>
      <c r="B113" s="10">
        <v>12</v>
      </c>
      <c r="D113" s="19"/>
      <c r="E113" s="19"/>
      <c r="F113" s="121">
        <f>+[9]Err!$D226</f>
        <v>0.57843831706247795</v>
      </c>
      <c r="G113" s="98">
        <f>+'[11]MONTHLY Customers'!$E171</f>
        <v>12436.530283544</v>
      </c>
      <c r="H113" s="96">
        <f t="shared" si="6"/>
        <v>7193.7656473097331</v>
      </c>
      <c r="I113" s="100">
        <f>SUM(H102:H113)</f>
        <v>93731.769006468225</v>
      </c>
      <c r="M113" s="96">
        <f>+[12]Err!$L226</f>
        <v>18236.244573062919</v>
      </c>
      <c r="N113" s="100">
        <f>SUM(M102:M113)</f>
        <v>231867.85342352476</v>
      </c>
      <c r="R113" s="161">
        <f>+[6]Err!$L217</f>
        <v>205016.75014933516</v>
      </c>
      <c r="S113" s="156">
        <f>SUM(R102:R113)</f>
        <v>2545142.915396322</v>
      </c>
      <c r="W113" s="155">
        <f t="shared" si="7"/>
        <v>230446.76036970783</v>
      </c>
      <c r="X113" s="156">
        <f>SUM(W102:W113)</f>
        <v>2870742.537826316</v>
      </c>
      <c r="Y113" s="166"/>
      <c r="Z113" s="165"/>
    </row>
    <row r="114" spans="1:26" x14ac:dyDescent="0.3">
      <c r="A114" s="10">
        <v>2019</v>
      </c>
      <c r="B114" s="10">
        <v>1</v>
      </c>
      <c r="D114" s="19"/>
      <c r="E114" s="19"/>
      <c r="F114" s="121">
        <f>+[9]Err!$D227</f>
        <v>0.58050018781907997</v>
      </c>
      <c r="G114" s="98">
        <f>+'[11]MONTHLY Customers'!$E172</f>
        <v>12428.9263470765</v>
      </c>
      <c r="H114" s="96">
        <f t="shared" si="6"/>
        <v>7214.9940788674194</v>
      </c>
      <c r="I114" s="101">
        <f>+I113/I101-1</f>
        <v>3.9461806844279135E-2</v>
      </c>
      <c r="M114" s="96">
        <f>+[12]Err!$L227</f>
        <v>18637.505131999384</v>
      </c>
      <c r="N114" s="101">
        <f>+N113/N101-1</f>
        <v>-2.6925794793510538E-2</v>
      </c>
      <c r="R114" s="161">
        <f>+[6]Err!$L218</f>
        <v>205520.8530850134</v>
      </c>
      <c r="S114" s="157">
        <f>+S113/S101-1</f>
        <v>-1.5719103836145942E-2</v>
      </c>
      <c r="W114" s="155">
        <f t="shared" si="7"/>
        <v>231373.35229588021</v>
      </c>
      <c r="X114" s="157">
        <f>+X113/X101-1</f>
        <v>-1.4927998766422035E-2</v>
      </c>
      <c r="Y114" s="155"/>
      <c r="Z114" s="155"/>
    </row>
    <row r="115" spans="1:26" x14ac:dyDescent="0.3">
      <c r="A115" s="10">
        <v>2019</v>
      </c>
      <c r="B115" s="10">
        <v>2</v>
      </c>
      <c r="D115" s="19"/>
      <c r="E115" s="19"/>
      <c r="F115" s="121">
        <f>+[9]Err!$D228</f>
        <v>0.57536721375339595</v>
      </c>
      <c r="G115" s="98">
        <f>+'[11]MONTHLY Customers'!$E173</f>
        <v>12425.7694629978</v>
      </c>
      <c r="H115" s="96">
        <f t="shared" si="6"/>
        <v>7149.3803546670752</v>
      </c>
      <c r="I115" s="100"/>
      <c r="M115" s="96">
        <f>+[12]Err!$L228</f>
        <v>18215.556109404119</v>
      </c>
      <c r="N115" s="100"/>
      <c r="R115" s="161">
        <f>+[6]Err!$L219</f>
        <v>201500.65251435491</v>
      </c>
      <c r="S115" s="156"/>
      <c r="W115" s="155">
        <f t="shared" si="7"/>
        <v>226865.58897842612</v>
      </c>
      <c r="X115" s="156"/>
      <c r="Y115" s="155"/>
      <c r="Z115" s="155"/>
    </row>
    <row r="116" spans="1:26" x14ac:dyDescent="0.3">
      <c r="A116" s="10">
        <v>2019</v>
      </c>
      <c r="B116" s="10">
        <v>3</v>
      </c>
      <c r="D116" s="19"/>
      <c r="E116" s="19"/>
      <c r="F116" s="121">
        <f>+[9]Err!$D229</f>
        <v>0.58410529083457696</v>
      </c>
      <c r="G116" s="98">
        <f>+'[11]MONTHLY Customers'!$E174</f>
        <v>12424.0621287005</v>
      </c>
      <c r="H116" s="96">
        <f t="shared" si="6"/>
        <v>7256.960423031459</v>
      </c>
      <c r="I116" s="100"/>
      <c r="M116" s="96">
        <f>+[12]Err!$L229</f>
        <v>18336.984902831602</v>
      </c>
      <c r="N116" s="100"/>
      <c r="R116" s="161">
        <f>+[6]Err!$L220</f>
        <v>199700.67148070378</v>
      </c>
      <c r="S116" s="156"/>
      <c r="W116" s="155">
        <f t="shared" si="7"/>
        <v>225294.61680656686</v>
      </c>
      <c r="X116" s="156"/>
      <c r="Y116" s="155"/>
      <c r="Z116" s="155"/>
    </row>
    <row r="117" spans="1:26" x14ac:dyDescent="0.3">
      <c r="A117" s="10">
        <v>2019</v>
      </c>
      <c r="B117" s="10">
        <v>4</v>
      </c>
      <c r="D117" s="19"/>
      <c r="E117" s="19"/>
      <c r="F117" s="121">
        <f>+[9]Err!$D230</f>
        <v>0.60229666241813196</v>
      </c>
      <c r="G117" s="98">
        <f>+'[11]MONTHLY Customers'!$E175</f>
        <v>12427.9807884619</v>
      </c>
      <c r="H117" s="96">
        <f t="shared" si="6"/>
        <v>7485.3313494872664</v>
      </c>
      <c r="I117" s="100"/>
      <c r="M117" s="96">
        <f>+[12]Err!$L230</f>
        <v>18563.753799308739</v>
      </c>
      <c r="N117" s="100"/>
      <c r="R117" s="161">
        <f>+[6]Err!$L221</f>
        <v>214352.23236603351</v>
      </c>
      <c r="S117" s="156"/>
      <c r="W117" s="155">
        <f t="shared" si="7"/>
        <v>240401.31751482951</v>
      </c>
      <c r="X117" s="156"/>
      <c r="Y117" s="155"/>
      <c r="Z117" s="155"/>
    </row>
    <row r="118" spans="1:26" x14ac:dyDescent="0.3">
      <c r="A118" s="10">
        <v>2019</v>
      </c>
      <c r="B118" s="10">
        <v>5</v>
      </c>
      <c r="D118" s="19"/>
      <c r="E118" s="19"/>
      <c r="F118" s="121">
        <f>+[9]Err!$D231</f>
        <v>0.64876087022991202</v>
      </c>
      <c r="G118" s="98">
        <f>+'[11]MONTHLY Customers'!$E176</f>
        <v>12426.7002485223</v>
      </c>
      <c r="H118" s="96">
        <f t="shared" si="6"/>
        <v>8061.9568673175918</v>
      </c>
      <c r="I118" s="100"/>
      <c r="M118" s="96">
        <f>+[12]Err!$L231</f>
        <v>19147.502733116464</v>
      </c>
      <c r="N118" s="100"/>
      <c r="R118" s="161">
        <f>+[6]Err!$L222</f>
        <v>213252.93325424611</v>
      </c>
      <c r="S118" s="156"/>
      <c r="W118" s="155">
        <f t="shared" si="7"/>
        <v>240462.39285468016</v>
      </c>
      <c r="X118" s="156"/>
      <c r="Y118" s="155"/>
      <c r="Z118" s="155"/>
    </row>
    <row r="119" spans="1:26" x14ac:dyDescent="0.3">
      <c r="A119" s="10">
        <v>2019</v>
      </c>
      <c r="B119" s="10">
        <v>6</v>
      </c>
      <c r="D119" s="19"/>
      <c r="E119" s="19"/>
      <c r="F119" s="121">
        <f>+[9]Err!$D232</f>
        <v>0.68115890409981805</v>
      </c>
      <c r="G119" s="98">
        <f>+'[11]MONTHLY Customers'!$E177</f>
        <v>12419.9119950308</v>
      </c>
      <c r="H119" s="96">
        <f t="shared" si="6"/>
        <v>8459.9336435513651</v>
      </c>
      <c r="I119" s="100"/>
      <c r="M119" s="96">
        <f>+[12]Err!$L232</f>
        <v>19509.781886878489</v>
      </c>
      <c r="N119" s="100"/>
      <c r="R119" s="161">
        <f>+[6]Err!$L223</f>
        <v>221970.00971038072</v>
      </c>
      <c r="S119" s="156"/>
      <c r="W119" s="155">
        <f t="shared" si="7"/>
        <v>249939.72524081057</v>
      </c>
      <c r="X119" s="156"/>
      <c r="Y119" s="155"/>
      <c r="Z119" s="155"/>
    </row>
    <row r="120" spans="1:26" x14ac:dyDescent="0.3">
      <c r="A120" s="10">
        <v>2019</v>
      </c>
      <c r="B120" s="10">
        <v>7</v>
      </c>
      <c r="D120" s="19"/>
      <c r="E120" s="19"/>
      <c r="F120" s="121">
        <f>+[9]Err!$D233</f>
        <v>0.70744710283084</v>
      </c>
      <c r="G120" s="98">
        <f>+'[11]MONTHLY Customers'!$E178</f>
        <v>12409.669584487199</v>
      </c>
      <c r="H120" s="96">
        <f t="shared" si="6"/>
        <v>8779.1847946334638</v>
      </c>
      <c r="I120" s="100"/>
      <c r="M120" s="96">
        <f>+[12]Err!$L233</f>
        <v>19695.114483838242</v>
      </c>
      <c r="N120" s="100"/>
      <c r="R120" s="161">
        <f>+[6]Err!$L224</f>
        <v>208203.40971500048</v>
      </c>
      <c r="S120" s="156"/>
      <c r="W120" s="155">
        <f t="shared" si="7"/>
        <v>236677.70899347219</v>
      </c>
      <c r="X120" s="156"/>
      <c r="Y120" s="155"/>
      <c r="Z120" s="155"/>
    </row>
    <row r="121" spans="1:26" x14ac:dyDescent="0.3">
      <c r="A121" s="10">
        <v>2019</v>
      </c>
      <c r="B121" s="10">
        <v>8</v>
      </c>
      <c r="D121" s="19"/>
      <c r="E121" s="19"/>
      <c r="F121" s="121">
        <f>+[9]Err!$D234</f>
        <v>0.710133458262589</v>
      </c>
      <c r="G121" s="98">
        <f>+'[11]MONTHLY Customers'!$E179</f>
        <v>12402.148424949</v>
      </c>
      <c r="H121" s="96">
        <f t="shared" si="6"/>
        <v>8807.1805508949546</v>
      </c>
      <c r="I121" s="100"/>
      <c r="M121" s="96">
        <f>+[12]Err!$L234</f>
        <v>19647.936686321475</v>
      </c>
      <c r="N121" s="100"/>
      <c r="R121" s="161">
        <f>+[6]Err!$L225</f>
        <v>216218.99016003899</v>
      </c>
      <c r="S121" s="156"/>
      <c r="W121" s="155">
        <f t="shared" si="7"/>
        <v>244674.10739725543</v>
      </c>
      <c r="X121" s="156"/>
      <c r="Y121" s="155"/>
      <c r="Z121" s="155"/>
    </row>
    <row r="122" spans="1:26" x14ac:dyDescent="0.3">
      <c r="A122" s="10">
        <v>2019</v>
      </c>
      <c r="B122" s="10">
        <v>9</v>
      </c>
      <c r="D122" s="19"/>
      <c r="E122" s="19"/>
      <c r="F122" s="121">
        <f>+[9]Err!$D235</f>
        <v>0.68598994334281604</v>
      </c>
      <c r="G122" s="98">
        <f>+'[11]MONTHLY Customers'!$E180</f>
        <v>12393.619421249099</v>
      </c>
      <c r="H122" s="96">
        <f t="shared" si="6"/>
        <v>8501.8982845950941</v>
      </c>
      <c r="I122" s="100"/>
      <c r="M122" s="96">
        <f>+[12]Err!$L235</f>
        <v>19347.547290416602</v>
      </c>
      <c r="N122" s="100"/>
      <c r="R122" s="161">
        <f>+[6]Err!$L226</f>
        <v>205387.40829443475</v>
      </c>
      <c r="S122" s="156"/>
      <c r="W122" s="155">
        <f t="shared" si="7"/>
        <v>233236.85386944644</v>
      </c>
      <c r="X122" s="156"/>
      <c r="Y122" s="155"/>
      <c r="Z122" s="155"/>
    </row>
    <row r="123" spans="1:26" x14ac:dyDescent="0.3">
      <c r="A123" s="10">
        <v>2019</v>
      </c>
      <c r="B123" s="10">
        <v>10</v>
      </c>
      <c r="D123" s="19"/>
      <c r="E123" s="19"/>
      <c r="F123" s="121">
        <f>+[9]Err!$D236</f>
        <v>0.64706566964983103</v>
      </c>
      <c r="G123" s="98">
        <f>+'[11]MONTHLY Customers'!$E181</f>
        <v>12377.0935337665</v>
      </c>
      <c r="H123" s="96">
        <f t="shared" si="6"/>
        <v>8008.7923157452133</v>
      </c>
      <c r="I123" s="100"/>
      <c r="M123" s="96">
        <f>+[12]Err!$L236</f>
        <v>18768.172985636411</v>
      </c>
      <c r="N123" s="100"/>
      <c r="R123" s="161">
        <f>+[6]Err!$L227</f>
        <v>209343.44803668465</v>
      </c>
      <c r="S123" s="156"/>
      <c r="W123" s="155">
        <f t="shared" si="7"/>
        <v>236120.41333806625</v>
      </c>
      <c r="X123" s="156"/>
      <c r="Y123" s="155"/>
      <c r="Z123" s="155"/>
    </row>
    <row r="124" spans="1:26" x14ac:dyDescent="0.3">
      <c r="A124" s="10">
        <v>2019</v>
      </c>
      <c r="B124" s="10">
        <v>11</v>
      </c>
      <c r="D124" s="19"/>
      <c r="E124" s="19"/>
      <c r="F124" s="121">
        <f>+[9]Err!$D237</f>
        <v>0.59076598075990705</v>
      </c>
      <c r="G124" s="98">
        <f>+'[11]MONTHLY Customers'!$E182</f>
        <v>12352.520369968001</v>
      </c>
      <c r="H124" s="96">
        <f t="shared" si="6"/>
        <v>7297.4488112208755</v>
      </c>
      <c r="I124" s="100"/>
      <c r="M124" s="96">
        <f>+[12]Err!$L237</f>
        <v>17984.921826695165</v>
      </c>
      <c r="N124" s="100"/>
      <c r="R124" s="161">
        <f>+[6]Err!$L228</f>
        <v>202994.99723619074</v>
      </c>
      <c r="S124" s="156"/>
      <c r="W124" s="155">
        <f t="shared" si="7"/>
        <v>228277.3678741068</v>
      </c>
      <c r="X124" s="156"/>
      <c r="Y124" s="155"/>
      <c r="Z124" s="155"/>
    </row>
    <row r="125" spans="1:26" x14ac:dyDescent="0.3">
      <c r="A125" s="10">
        <v>2019</v>
      </c>
      <c r="B125" s="10">
        <v>12</v>
      </c>
      <c r="D125" s="19"/>
      <c r="E125" s="19"/>
      <c r="F125" s="121">
        <f>+[9]Err!$D238</f>
        <v>0.58465858620428601</v>
      </c>
      <c r="G125" s="98">
        <f>+'[11]MONTHLY Customers'!$E183</f>
        <v>12332.2550327024</v>
      </c>
      <c r="H125" s="96">
        <f t="shared" si="6"/>
        <v>7210.1587921304763</v>
      </c>
      <c r="I125" s="100">
        <f>SUM(H114:H125)</f>
        <v>94233.220266142249</v>
      </c>
      <c r="M125" s="96">
        <f>+[12]Err!$L238</f>
        <v>17718.819738800361</v>
      </c>
      <c r="N125" s="100">
        <f>SUM(M114:M125)</f>
        <v>225573.597575247</v>
      </c>
      <c r="R125" s="161">
        <f>+[6]Err!$L229</f>
        <v>201365.14667673226</v>
      </c>
      <c r="S125" s="156">
        <f>SUM(R114:R125)</f>
        <v>2499810.7525298144</v>
      </c>
      <c r="W125" s="155">
        <f t="shared" si="7"/>
        <v>226294.12520766311</v>
      </c>
      <c r="X125" s="156">
        <f>SUM(W114:W125)</f>
        <v>2819617.5703712036</v>
      </c>
      <c r="Y125" s="166"/>
      <c r="Z125" s="165"/>
    </row>
    <row r="126" spans="1:26" x14ac:dyDescent="0.3">
      <c r="A126" s="10">
        <v>2020</v>
      </c>
      <c r="B126" s="10">
        <v>1</v>
      </c>
      <c r="D126" s="19"/>
      <c r="E126" s="19"/>
      <c r="F126" s="121">
        <f>+[9]Err!$D239</f>
        <v>0.58625226277642095</v>
      </c>
      <c r="G126" s="98">
        <f>+'[11]MONTHLY Customers'!$E184</f>
        <v>12334.279639480201</v>
      </c>
      <c r="H126" s="96">
        <f t="shared" si="6"/>
        <v>7230.9993483624057</v>
      </c>
      <c r="I126" s="101">
        <f>+I125/I113-1</f>
        <v>5.3498537901213172E-3</v>
      </c>
      <c r="M126" s="96">
        <f>+[12]Err!$L239</f>
        <v>18119.69051163008</v>
      </c>
      <c r="N126" s="101">
        <f>+N125/N113-1</f>
        <v>-2.7145875356774041E-2</v>
      </c>
      <c r="R126" s="161">
        <f>+[6]Err!$L230</f>
        <v>201372.74007206294</v>
      </c>
      <c r="S126" s="157">
        <f>+S125/S113-1</f>
        <v>-1.7811244544375104E-2</v>
      </c>
      <c r="W126" s="155">
        <f t="shared" si="7"/>
        <v>226723.42993205544</v>
      </c>
      <c r="X126" s="157">
        <f>+X125/X113-1</f>
        <v>-1.7808969902896044E-2</v>
      </c>
      <c r="Y126" s="155"/>
      <c r="Z126" s="155"/>
    </row>
    <row r="127" spans="1:26" x14ac:dyDescent="0.3">
      <c r="A127" s="10">
        <v>2020</v>
      </c>
      <c r="B127" s="10">
        <v>2</v>
      </c>
      <c r="D127" s="19"/>
      <c r="E127" s="19"/>
      <c r="F127" s="121">
        <f>+[9]Err!$D240</f>
        <v>0.58094244433642706</v>
      </c>
      <c r="G127" s="98">
        <f>+'[11]MONTHLY Customers'!$E185</f>
        <v>12366.5930736275</v>
      </c>
      <c r="H127" s="96">
        <f t="shared" si="6"/>
        <v>7184.2788083070882</v>
      </c>
      <c r="I127" s="100"/>
      <c r="M127" s="96">
        <f>+[12]Err!$L240</f>
        <v>17717.495686163082</v>
      </c>
      <c r="N127" s="100"/>
      <c r="R127" s="161">
        <f>+[6]Err!$L231</f>
        <v>197433.68088463394</v>
      </c>
      <c r="S127" s="156"/>
      <c r="W127" s="155">
        <f t="shared" si="7"/>
        <v>222335.4553791041</v>
      </c>
      <c r="X127" s="156"/>
      <c r="Y127" s="155"/>
      <c r="Z127" s="155"/>
    </row>
    <row r="128" spans="1:26" x14ac:dyDescent="0.3">
      <c r="A128" s="10">
        <v>2020</v>
      </c>
      <c r="B128" s="10">
        <v>3</v>
      </c>
      <c r="D128" s="19"/>
      <c r="E128" s="19"/>
      <c r="F128" s="121">
        <f>+[9]Err!$D241</f>
        <v>0.58970544994741203</v>
      </c>
      <c r="G128" s="98">
        <f>+'[11]MONTHLY Customers'!$E186</f>
        <v>12402.5482804861</v>
      </c>
      <c r="H128" s="96">
        <f t="shared" si="6"/>
        <v>7313.8503142385571</v>
      </c>
      <c r="I128" s="100"/>
      <c r="M128" s="96">
        <f>+[12]Err!$L241</f>
        <v>17837.37580192239</v>
      </c>
      <c r="N128" s="100"/>
      <c r="R128" s="161">
        <f>+[6]Err!$L232</f>
        <v>195670.02961818973</v>
      </c>
      <c r="S128" s="156"/>
      <c r="W128" s="155">
        <f t="shared" si="7"/>
        <v>220821.25573435068</v>
      </c>
      <c r="X128" s="156"/>
      <c r="Y128" s="155"/>
      <c r="Z128" s="155"/>
    </row>
    <row r="129" spans="1:26" x14ac:dyDescent="0.3">
      <c r="A129" s="10">
        <v>2020</v>
      </c>
      <c r="B129" s="10">
        <v>4</v>
      </c>
      <c r="D129" s="19"/>
      <c r="E129" s="19"/>
      <c r="F129" s="121">
        <f>+[9]Err!$D242</f>
        <v>0.60791839342806797</v>
      </c>
      <c r="G129" s="98">
        <f>+'[11]MONTHLY Customers'!$E187</f>
        <v>12425.8464281505</v>
      </c>
      <c r="H129" s="96">
        <f t="shared" si="6"/>
        <v>7553.9005975851487</v>
      </c>
      <c r="I129" s="100"/>
      <c r="M129" s="96">
        <f>+[12]Err!$L242</f>
        <v>18047.194724011344</v>
      </c>
      <c r="N129" s="100"/>
      <c r="R129" s="161">
        <f>+[6]Err!$L233</f>
        <v>210025.87194525066</v>
      </c>
      <c r="S129" s="156"/>
      <c r="W129" s="155">
        <f t="shared" si="7"/>
        <v>235626.96726684718</v>
      </c>
      <c r="X129" s="156"/>
      <c r="Y129" s="155"/>
      <c r="Z129" s="155"/>
    </row>
    <row r="130" spans="1:26" x14ac:dyDescent="0.3">
      <c r="A130" s="10">
        <v>2020</v>
      </c>
      <c r="B130" s="10">
        <v>5</v>
      </c>
      <c r="D130" s="19"/>
      <c r="E130" s="19"/>
      <c r="F130" s="121">
        <f>+[9]Err!$D243</f>
        <v>0.65430037335920699</v>
      </c>
      <c r="G130" s="98">
        <f>+'[11]MONTHLY Customers'!$E188</f>
        <v>12412.031673195301</v>
      </c>
      <c r="H130" s="96">
        <f t="shared" si="6"/>
        <v>8121.1969579179877</v>
      </c>
      <c r="I130" s="100"/>
      <c r="M130" s="96">
        <f>+[12]Err!$L243</f>
        <v>18603.834334175033</v>
      </c>
      <c r="N130" s="100"/>
      <c r="R130" s="161">
        <f>+[6]Err!$L234</f>
        <v>208948.7604454855</v>
      </c>
      <c r="S130" s="156"/>
      <c r="W130" s="155">
        <f t="shared" si="7"/>
        <v>235673.79173757855</v>
      </c>
      <c r="X130" s="156"/>
      <c r="Y130" s="155"/>
      <c r="Z130" s="155"/>
    </row>
    <row r="131" spans="1:26" x14ac:dyDescent="0.3">
      <c r="A131" s="10">
        <v>2020</v>
      </c>
      <c r="B131" s="10">
        <v>6</v>
      </c>
      <c r="D131" s="19"/>
      <c r="E131" s="19"/>
      <c r="F131" s="121">
        <f>+[9]Err!$D244</f>
        <v>0.68654402048780905</v>
      </c>
      <c r="G131" s="98">
        <f>+'[11]MONTHLY Customers'!$E189</f>
        <v>12374.6719522654</v>
      </c>
      <c r="H131" s="96">
        <f t="shared" si="6"/>
        <v>8495.7570343260122</v>
      </c>
      <c r="I131" s="100"/>
      <c r="M131" s="96">
        <f>+[12]Err!$L244</f>
        <v>18950.778861310137</v>
      </c>
      <c r="N131" s="100"/>
      <c r="R131" s="161">
        <f>+[6]Err!$L235</f>
        <v>217489.8965153294</v>
      </c>
      <c r="S131" s="156"/>
      <c r="W131" s="155">
        <f t="shared" si="7"/>
        <v>244936.43241096553</v>
      </c>
      <c r="X131" s="156"/>
      <c r="Y131" s="155"/>
      <c r="Z131" s="155"/>
    </row>
    <row r="132" spans="1:26" x14ac:dyDescent="0.3">
      <c r="A132" s="10">
        <v>2020</v>
      </c>
      <c r="B132" s="10">
        <v>7</v>
      </c>
      <c r="D132" s="19"/>
      <c r="E132" s="19"/>
      <c r="F132" s="121">
        <f>+[9]Err!$D245</f>
        <v>0.71269136815008904</v>
      </c>
      <c r="G132" s="98">
        <f>+'[11]MONTHLY Customers'!$E190</f>
        <v>12332.789830146001</v>
      </c>
      <c r="H132" s="96">
        <f t="shared" si="6"/>
        <v>8789.4728571542582</v>
      </c>
      <c r="I132" s="100"/>
      <c r="M132" s="96">
        <f>+[12]Err!$L245</f>
        <v>19133.29542283835</v>
      </c>
      <c r="N132" s="100"/>
      <c r="R132" s="161">
        <f>+[6]Err!$L236</f>
        <v>204001.15354383618</v>
      </c>
      <c r="S132" s="156"/>
      <c r="W132" s="155">
        <f t="shared" si="7"/>
        <v>231923.9218238288</v>
      </c>
      <c r="X132" s="156"/>
      <c r="Y132" s="155"/>
      <c r="Z132" s="155"/>
    </row>
    <row r="133" spans="1:26" x14ac:dyDescent="0.3">
      <c r="A133" s="10">
        <v>2020</v>
      </c>
      <c r="B133" s="10">
        <v>8</v>
      </c>
      <c r="D133" s="19"/>
      <c r="E133" s="19"/>
      <c r="F133" s="121">
        <f>+[9]Err!$D246</f>
        <v>0.71530531948202503</v>
      </c>
      <c r="G133" s="98">
        <f>+'[11]MONTHLY Customers'!$E191</f>
        <v>12303.527786851901</v>
      </c>
      <c r="H133" s="96">
        <f t="shared" si="6"/>
        <v>8800.7788743300716</v>
      </c>
      <c r="I133" s="100"/>
      <c r="M133" s="96">
        <f>+[12]Err!$L246</f>
        <v>19090.258401984342</v>
      </c>
      <c r="N133" s="100"/>
      <c r="R133" s="161">
        <f>+[6]Err!$L237</f>
        <v>211854.95218887084</v>
      </c>
      <c r="S133" s="156"/>
      <c r="W133" s="155">
        <f t="shared" si="7"/>
        <v>239745.98946518527</v>
      </c>
      <c r="X133" s="156"/>
      <c r="Y133" s="155"/>
      <c r="Z133" s="155"/>
    </row>
    <row r="134" spans="1:26" x14ac:dyDescent="0.3">
      <c r="A134" s="10">
        <v>2020</v>
      </c>
      <c r="B134" s="10">
        <v>9</v>
      </c>
      <c r="D134" s="19"/>
      <c r="E134" s="19"/>
      <c r="F134" s="121">
        <f>+[9]Err!$D247</f>
        <v>0.69117174329285103</v>
      </c>
      <c r="G134" s="98">
        <f>+'[11]MONTHLY Customers'!$E192</f>
        <v>12284.746572956599</v>
      </c>
      <c r="H134" s="96">
        <f t="shared" si="6"/>
        <v>8490.8697047412898</v>
      </c>
      <c r="I134" s="100"/>
      <c r="M134" s="96">
        <f>+[12]Err!$L247</f>
        <v>18793.064491436435</v>
      </c>
      <c r="N134" s="100"/>
      <c r="R134" s="161">
        <f>+[6]Err!$L238</f>
        <v>201241.98865329547</v>
      </c>
      <c r="S134" s="156"/>
      <c r="W134" s="155">
        <f t="shared" si="7"/>
        <v>228525.92284947319</v>
      </c>
      <c r="X134" s="156"/>
      <c r="Y134" s="155"/>
      <c r="Z134" s="155"/>
    </row>
    <row r="135" spans="1:26" x14ac:dyDescent="0.3">
      <c r="A135" s="10">
        <v>2020</v>
      </c>
      <c r="B135" s="10">
        <v>10</v>
      </c>
      <c r="D135" s="19"/>
      <c r="E135" s="19"/>
      <c r="F135" s="121">
        <f>+[9]Err!$D248</f>
        <v>0.65233010522386403</v>
      </c>
      <c r="G135" s="98">
        <f>+'[11]MONTHLY Customers'!$E193</f>
        <v>12268.8487801592</v>
      </c>
      <c r="H135" s="96">
        <f t="shared" ref="H135:H198" si="8">+G135*F135</f>
        <v>8003.3394157369266</v>
      </c>
      <c r="I135" s="100"/>
      <c r="M135" s="96">
        <f>+[12]Err!$L248</f>
        <v>18214.687140789159</v>
      </c>
      <c r="N135" s="100"/>
      <c r="R135" s="161">
        <f>+[6]Err!$L239</f>
        <v>205118.1819970498</v>
      </c>
      <c r="S135" s="156"/>
      <c r="W135" s="155">
        <f t="shared" ref="W135:W198" si="9">+R135+M135+H135</f>
        <v>231336.20855357588</v>
      </c>
      <c r="X135" s="156"/>
      <c r="Y135" s="155"/>
      <c r="Z135" s="155"/>
    </row>
    <row r="136" spans="1:26" x14ac:dyDescent="0.3">
      <c r="A136" s="10">
        <v>2020</v>
      </c>
      <c r="B136" s="10">
        <v>11</v>
      </c>
      <c r="D136" s="19"/>
      <c r="E136" s="19"/>
      <c r="F136" s="121">
        <f>+[9]Err!$D249</f>
        <v>0.59617288603650898</v>
      </c>
      <c r="G136" s="98">
        <f>+'[11]MONTHLY Customers'!$E194</f>
        <v>12251.9741098712</v>
      </c>
      <c r="H136" s="96">
        <f t="shared" si="8"/>
        <v>7304.2947647265019</v>
      </c>
      <c r="I136" s="100"/>
      <c r="M136" s="96">
        <f>+[12]Err!$L249</f>
        <v>17438.85524590185</v>
      </c>
      <c r="N136" s="100"/>
      <c r="R136" s="161">
        <f>+[6]Err!$L240</f>
        <v>198897.86462429477</v>
      </c>
      <c r="S136" s="156"/>
      <c r="W136" s="155">
        <f t="shared" si="9"/>
        <v>223641.01463492314</v>
      </c>
      <c r="X136" s="156"/>
      <c r="Y136" s="155"/>
      <c r="Z136" s="155"/>
    </row>
    <row r="137" spans="1:26" x14ac:dyDescent="0.3">
      <c r="A137" s="10">
        <v>2020</v>
      </c>
      <c r="B137" s="10">
        <v>12</v>
      </c>
      <c r="D137" s="19"/>
      <c r="E137" s="19"/>
      <c r="F137" s="121">
        <f>+[9]Err!$D250</f>
        <v>0.59019320727879598</v>
      </c>
      <c r="G137" s="98">
        <f>+'[11]MONTHLY Customers'!$E195</f>
        <v>12236.438266876699</v>
      </c>
      <c r="H137" s="96">
        <f t="shared" si="8"/>
        <v>7221.8627463969506</v>
      </c>
      <c r="I137" s="100">
        <f>SUM(H126:H137)</f>
        <v>94510.601423823187</v>
      </c>
      <c r="M137" s="96">
        <f>+[12]Err!$L250</f>
        <v>17177.006986904758</v>
      </c>
      <c r="N137" s="100">
        <f>SUM(M126:M137)</f>
        <v>219123.53760906699</v>
      </c>
      <c r="R137" s="161">
        <f>+[6]Err!$L241</f>
        <v>197300.91001779371</v>
      </c>
      <c r="S137" s="156">
        <f>SUM(R126:R137)</f>
        <v>2449356.0305060926</v>
      </c>
      <c r="W137" s="155">
        <f t="shared" si="9"/>
        <v>221699.77975109543</v>
      </c>
      <c r="X137" s="156">
        <f>SUM(W126:W137)</f>
        <v>2762990.1695389827</v>
      </c>
      <c r="Y137" s="166"/>
      <c r="Z137" s="165"/>
    </row>
    <row r="138" spans="1:26" x14ac:dyDescent="0.3">
      <c r="A138" s="10">
        <v>2021</v>
      </c>
      <c r="B138" s="10">
        <v>1</v>
      </c>
      <c r="D138" s="19"/>
      <c r="E138" s="19"/>
      <c r="F138" s="121">
        <f>+[9]Err!$D251</f>
        <v>0.591828224216433</v>
      </c>
      <c r="G138" s="98">
        <f>+'[11]MONTHLY Customers'!$E196</f>
        <v>12229.9411673942</v>
      </c>
      <c r="H138" s="96">
        <f t="shared" si="8"/>
        <v>7238.0243633703585</v>
      </c>
      <c r="I138" s="101">
        <f>+I137/I125-1</f>
        <v>2.9435602104812553E-3</v>
      </c>
      <c r="M138" s="96">
        <f>+[12]Err!$L251</f>
        <v>17574.615310002559</v>
      </c>
      <c r="N138" s="101">
        <f>+N137/N125-1</f>
        <v>-2.859403775758107E-2</v>
      </c>
      <c r="R138" s="161">
        <f>+[6]Err!$L242</f>
        <v>196435.77910896501</v>
      </c>
      <c r="S138" s="157">
        <f>+S137/S125-1</f>
        <v>-2.0183416673706822E-2</v>
      </c>
      <c r="W138" s="155">
        <f t="shared" si="9"/>
        <v>221248.41878233792</v>
      </c>
      <c r="X138" s="157">
        <f>+X137/X125-1</f>
        <v>-2.0083362164878937E-2</v>
      </c>
      <c r="Y138" s="155"/>
      <c r="Z138" s="155"/>
    </row>
    <row r="139" spans="1:26" x14ac:dyDescent="0.3">
      <c r="A139" s="10">
        <v>2021</v>
      </c>
      <c r="B139" s="10">
        <v>2</v>
      </c>
      <c r="D139" s="19"/>
      <c r="E139" s="19"/>
      <c r="F139" s="121">
        <f>+[9]Err!$D252</f>
        <v>0.586416824748346</v>
      </c>
      <c r="G139" s="98">
        <f>+'[11]MONTHLY Customers'!$E197</f>
        <v>12235.260037853101</v>
      </c>
      <c r="H139" s="96">
        <f t="shared" si="8"/>
        <v>7174.9623413681429</v>
      </c>
      <c r="I139" s="100"/>
      <c r="M139" s="96">
        <f>+[12]Err!$L252</f>
        <v>17180.817778706183</v>
      </c>
      <c r="N139" s="100"/>
      <c r="R139" s="161">
        <f>+[6]Err!$L243</f>
        <v>192593.29198701374</v>
      </c>
      <c r="S139" s="156"/>
      <c r="W139" s="155">
        <f t="shared" si="9"/>
        <v>216949.07210708805</v>
      </c>
      <c r="X139" s="156"/>
      <c r="Y139" s="155"/>
      <c r="Z139" s="155"/>
    </row>
    <row r="140" spans="1:26" x14ac:dyDescent="0.3">
      <c r="A140" s="10">
        <v>2021</v>
      </c>
      <c r="B140" s="10">
        <v>3</v>
      </c>
      <c r="D140" s="19"/>
      <c r="E140" s="19"/>
      <c r="F140" s="121">
        <f>+[9]Err!$D253</f>
        <v>0.59500059648036496</v>
      </c>
      <c r="G140" s="98">
        <f>+'[11]MONTHLY Customers'!$E198</f>
        <v>12240.0346674051</v>
      </c>
      <c r="H140" s="96">
        <f t="shared" si="8"/>
        <v>7282.8279280463803</v>
      </c>
      <c r="I140" s="100"/>
      <c r="M140" s="96">
        <f>+[12]Err!$L253</f>
        <v>17289.600083354591</v>
      </c>
      <c r="N140" s="100"/>
      <c r="R140" s="161">
        <f>+[6]Err!$L244</f>
        <v>190872.87933097844</v>
      </c>
      <c r="S140" s="156"/>
      <c r="W140" s="155">
        <f t="shared" si="9"/>
        <v>215445.30734237941</v>
      </c>
      <c r="X140" s="156"/>
      <c r="Y140" s="155"/>
      <c r="Z140" s="155"/>
    </row>
    <row r="141" spans="1:26" x14ac:dyDescent="0.3">
      <c r="A141" s="10">
        <v>2021</v>
      </c>
      <c r="B141" s="10">
        <v>4</v>
      </c>
      <c r="D141" s="19"/>
      <c r="E141" s="19"/>
      <c r="F141" s="121">
        <f>+[9]Err!$D254</f>
        <v>0.61306004173569395</v>
      </c>
      <c r="G141" s="98">
        <f>+'[11]MONTHLY Customers'!$E199</f>
        <v>12245.8318571119</v>
      </c>
      <c r="H141" s="96">
        <f t="shared" si="8"/>
        <v>7507.4301894093114</v>
      </c>
      <c r="I141" s="100"/>
      <c r="M141" s="96">
        <f>+[12]Err!$L254</f>
        <v>17478.31292123994</v>
      </c>
      <c r="N141" s="100"/>
      <c r="R141" s="161">
        <f>+[6]Err!$L245</f>
        <v>204876.76620897648</v>
      </c>
      <c r="S141" s="156"/>
      <c r="W141" s="155">
        <f t="shared" si="9"/>
        <v>229862.50931962574</v>
      </c>
      <c r="X141" s="156"/>
      <c r="Y141" s="155"/>
      <c r="Z141" s="155"/>
    </row>
    <row r="142" spans="1:26" x14ac:dyDescent="0.3">
      <c r="A142" s="10">
        <v>2021</v>
      </c>
      <c r="B142" s="10">
        <v>5</v>
      </c>
      <c r="D142" s="19"/>
      <c r="E142" s="19"/>
      <c r="F142" s="121">
        <f>+[9]Err!$D255</f>
        <v>0.65938142008262701</v>
      </c>
      <c r="G142" s="98">
        <f>+'[11]MONTHLY Customers'!$E200</f>
        <v>12240.236832484299</v>
      </c>
      <c r="H142" s="96">
        <f t="shared" si="8"/>
        <v>8070.9847447511738</v>
      </c>
      <c r="I142" s="100"/>
      <c r="M142" s="96">
        <f>+[12]Err!$L255</f>
        <v>18009.598245389989</v>
      </c>
      <c r="N142" s="100"/>
      <c r="R142" s="161">
        <f>+[6]Err!$L246</f>
        <v>203826.06174635718</v>
      </c>
      <c r="S142" s="156"/>
      <c r="W142" s="155">
        <f t="shared" si="9"/>
        <v>229906.64473649836</v>
      </c>
      <c r="X142" s="156"/>
      <c r="Y142" s="155"/>
      <c r="Z142" s="155"/>
    </row>
    <row r="143" spans="1:26" x14ac:dyDescent="0.3">
      <c r="A143" s="10">
        <v>2021</v>
      </c>
      <c r="B143" s="10">
        <v>6</v>
      </c>
      <c r="D143" s="19"/>
      <c r="E143" s="19"/>
      <c r="F143" s="121">
        <f>+[9]Err!$D256</f>
        <v>0.69161621147482799</v>
      </c>
      <c r="G143" s="98">
        <f>+'[11]MONTHLY Customers'!$E201</f>
        <v>12228.8091850374</v>
      </c>
      <c r="H143" s="96">
        <f t="shared" si="8"/>
        <v>8457.6426794041454</v>
      </c>
      <c r="I143" s="100"/>
      <c r="M143" s="96">
        <f>+[12]Err!$L256</f>
        <v>18342.841818459045</v>
      </c>
      <c r="N143" s="100"/>
      <c r="R143" s="161">
        <f>+[6]Err!$L247</f>
        <v>212157.79879157522</v>
      </c>
      <c r="S143" s="156"/>
      <c r="W143" s="155">
        <f t="shared" si="9"/>
        <v>238958.2832894384</v>
      </c>
      <c r="X143" s="156"/>
      <c r="Y143" s="155"/>
      <c r="Z143" s="155"/>
    </row>
    <row r="144" spans="1:26" x14ac:dyDescent="0.3">
      <c r="A144" s="10">
        <v>2021</v>
      </c>
      <c r="B144" s="10">
        <v>7</v>
      </c>
      <c r="D144" s="19"/>
      <c r="E144" s="19"/>
      <c r="F144" s="121">
        <f>+[9]Err!$D257</f>
        <v>0.717745459540999</v>
      </c>
      <c r="G144" s="98">
        <f>+'[11]MONTHLY Customers'!$E202</f>
        <v>12215.136033963599</v>
      </c>
      <c r="H144" s="96">
        <f t="shared" si="8"/>
        <v>8767.3584260530188</v>
      </c>
      <c r="I144" s="100"/>
      <c r="M144" s="96">
        <f>+[12]Err!$L257</f>
        <v>18520.928534815597</v>
      </c>
      <c r="N144" s="100"/>
      <c r="R144" s="161">
        <f>+[6]Err!$L248</f>
        <v>198999.75300117856</v>
      </c>
      <c r="S144" s="156"/>
      <c r="W144" s="155">
        <f t="shared" si="9"/>
        <v>226288.03996204719</v>
      </c>
      <c r="X144" s="156"/>
      <c r="Y144" s="155"/>
      <c r="Z144" s="155"/>
    </row>
    <row r="145" spans="1:26" x14ac:dyDescent="0.3">
      <c r="A145" s="10">
        <v>2021</v>
      </c>
      <c r="B145" s="10">
        <v>8</v>
      </c>
      <c r="D145" s="19"/>
      <c r="E145" s="19"/>
      <c r="F145" s="121">
        <f>+[9]Err!$D258</f>
        <v>0.72028882204413902</v>
      </c>
      <c r="G145" s="98">
        <f>+'[11]MONTHLY Customers'!$E203</f>
        <v>12206.5185378554</v>
      </c>
      <c r="H145" s="96">
        <f t="shared" si="8"/>
        <v>8792.2188588918125</v>
      </c>
      <c r="I145" s="100"/>
      <c r="M145" s="96">
        <f>+[12]Err!$L258</f>
        <v>18478.882872784874</v>
      </c>
      <c r="N145" s="100"/>
      <c r="R145" s="161">
        <f>+[6]Err!$L249</f>
        <v>206661.00375066049</v>
      </c>
      <c r="S145" s="156"/>
      <c r="W145" s="155">
        <f t="shared" si="9"/>
        <v>233932.10548233718</v>
      </c>
      <c r="X145" s="156"/>
      <c r="Y145" s="155"/>
      <c r="Z145" s="155"/>
    </row>
    <row r="146" spans="1:26" x14ac:dyDescent="0.3">
      <c r="A146" s="10">
        <v>2021</v>
      </c>
      <c r="B146" s="10">
        <v>9</v>
      </c>
      <c r="D146" s="19"/>
      <c r="E146" s="19"/>
      <c r="F146" s="121">
        <f>+[9]Err!$D259</f>
        <v>0.69607641798000497</v>
      </c>
      <c r="G146" s="98">
        <f>+'[11]MONTHLY Customers'!$E204</f>
        <v>12201.4752467214</v>
      </c>
      <c r="H146" s="96">
        <f t="shared" si="8"/>
        <v>8493.1591838095301</v>
      </c>
      <c r="I146" s="100"/>
      <c r="M146" s="96">
        <f>+[12]Err!$L259</f>
        <v>18184.93025658949</v>
      </c>
      <c r="N146" s="100"/>
      <c r="R146" s="161">
        <f>+[6]Err!$L250</f>
        <v>196308.23326136914</v>
      </c>
      <c r="S146" s="156"/>
      <c r="W146" s="155">
        <f t="shared" si="9"/>
        <v>222986.32270176816</v>
      </c>
      <c r="X146" s="156"/>
      <c r="Y146" s="155"/>
      <c r="Z146" s="155"/>
    </row>
    <row r="147" spans="1:26" x14ac:dyDescent="0.3">
      <c r="A147" s="10">
        <v>2021</v>
      </c>
      <c r="B147" s="10">
        <v>10</v>
      </c>
      <c r="D147" s="19"/>
      <c r="E147" s="19"/>
      <c r="F147" s="121">
        <f>+[9]Err!$D260</f>
        <v>0.657212655501347</v>
      </c>
      <c r="G147" s="98">
        <f>+'[11]MONTHLY Customers'!$E205</f>
        <v>12196.0123590395</v>
      </c>
      <c r="H147" s="96">
        <f t="shared" si="8"/>
        <v>8015.3736690115966</v>
      </c>
      <c r="I147" s="100"/>
      <c r="M147" s="96">
        <f>+[12]Err!$L260</f>
        <v>17612.965771453924</v>
      </c>
      <c r="N147" s="100"/>
      <c r="R147" s="161">
        <f>+[6]Err!$L251</f>
        <v>200089.39579203186</v>
      </c>
      <c r="S147" s="156"/>
      <c r="W147" s="155">
        <f t="shared" si="9"/>
        <v>225717.73523249739</v>
      </c>
      <c r="X147" s="156"/>
      <c r="Y147" s="155"/>
      <c r="Z147" s="155"/>
    </row>
    <row r="148" spans="1:26" x14ac:dyDescent="0.3">
      <c r="A148" s="10">
        <v>2021</v>
      </c>
      <c r="B148" s="10">
        <v>11</v>
      </c>
      <c r="D148" s="19"/>
      <c r="E148" s="19"/>
      <c r="F148" s="121">
        <f>+[9]Err!$D261</f>
        <v>0.60112987151846597</v>
      </c>
      <c r="G148" s="98">
        <f>+'[11]MONTHLY Customers'!$E206</f>
        <v>12190.0398269816</v>
      </c>
      <c r="H148" s="96">
        <f t="shared" si="8"/>
        <v>7327.7970749984324</v>
      </c>
      <c r="I148" s="100"/>
      <c r="M148" s="96">
        <f>+[12]Err!$L261</f>
        <v>16852.452985452077</v>
      </c>
      <c r="N148" s="100"/>
      <c r="R148" s="161">
        <f>+[6]Err!$L252</f>
        <v>194021.57902107816</v>
      </c>
      <c r="S148" s="156"/>
      <c r="W148" s="155">
        <f t="shared" si="9"/>
        <v>218201.82908152867</v>
      </c>
      <c r="X148" s="156"/>
      <c r="Y148" s="155"/>
      <c r="Z148" s="155"/>
    </row>
    <row r="149" spans="1:26" x14ac:dyDescent="0.3">
      <c r="A149" s="10">
        <v>2021</v>
      </c>
      <c r="B149" s="10">
        <v>12</v>
      </c>
      <c r="D149" s="19"/>
      <c r="E149" s="19"/>
      <c r="F149" s="121">
        <f>+[9]Err!$D262</f>
        <v>0.59527226914060305</v>
      </c>
      <c r="G149" s="98">
        <f>+'[11]MONTHLY Customers'!$E207</f>
        <v>12179.0227032567</v>
      </c>
      <c r="H149" s="96">
        <f t="shared" si="8"/>
        <v>7249.8344804825374</v>
      </c>
      <c r="I149" s="100">
        <f>SUM(H138:H149)</f>
        <v>94377.613939596442</v>
      </c>
      <c r="M149" s="96">
        <f>+[12]Err!$L262</f>
        <v>16602.006809223734</v>
      </c>
      <c r="N149" s="100">
        <f>SUM(M138:M149)</f>
        <v>212127.95338747202</v>
      </c>
      <c r="R149" s="161">
        <f>+[6]Err!$L253</f>
        <v>192463.77620120579</v>
      </c>
      <c r="S149" s="156">
        <f>SUM(R138:R149)</f>
        <v>2389306.3182013901</v>
      </c>
      <c r="W149" s="155">
        <f t="shared" si="9"/>
        <v>216315.61749091206</v>
      </c>
      <c r="X149" s="156">
        <f>SUM(W138:W149)</f>
        <v>2695811.8855284587</v>
      </c>
      <c r="Y149" s="166"/>
      <c r="Z149" s="165"/>
    </row>
    <row r="150" spans="1:26" x14ac:dyDescent="0.3">
      <c r="A150" s="10">
        <v>2022</v>
      </c>
      <c r="B150" s="10">
        <v>1</v>
      </c>
      <c r="D150" s="19"/>
      <c r="E150" s="19"/>
      <c r="F150" s="121">
        <f>+[9]Err!$D263</f>
        <v>0.59701807079587799</v>
      </c>
      <c r="G150" s="98">
        <f>+'[11]MONTHLY Customers'!$E208</f>
        <v>12167.444128028899</v>
      </c>
      <c r="H150" s="96">
        <f t="shared" si="8"/>
        <v>7264.1840198324471</v>
      </c>
      <c r="I150" s="101">
        <f>+I149/I137-1</f>
        <v>-1.4071171088032575E-3</v>
      </c>
      <c r="M150" s="96">
        <f>+[12]Err!$L263</f>
        <v>17003.039392642633</v>
      </c>
      <c r="N150" s="101">
        <f>+N149/N137-1</f>
        <v>-3.1925297929771612E-2</v>
      </c>
      <c r="R150" s="161">
        <f>+[6]Err!$L254</f>
        <v>191890.70977601453</v>
      </c>
      <c r="S150" s="157">
        <f>+S149/S137-1</f>
        <v>-2.4516530694925098E-2</v>
      </c>
      <c r="W150" s="155">
        <f t="shared" si="9"/>
        <v>216157.93318848961</v>
      </c>
      <c r="X150" s="157">
        <f>+X149/X137-1</f>
        <v>-2.4313616729853549E-2</v>
      </c>
      <c r="Y150" s="155"/>
      <c r="Z150" s="155"/>
    </row>
    <row r="151" spans="1:26" x14ac:dyDescent="0.3">
      <c r="A151" s="10">
        <v>2022</v>
      </c>
      <c r="B151" s="10">
        <v>2</v>
      </c>
      <c r="D151" s="19"/>
      <c r="E151" s="19"/>
      <c r="F151" s="121">
        <f>+[9]Err!$D264</f>
        <v>0.59165426539967503</v>
      </c>
      <c r="G151" s="98">
        <f>+'[11]MONTHLY Customers'!$E209</f>
        <v>12156.4217690144</v>
      </c>
      <c r="H151" s="96">
        <f t="shared" si="8"/>
        <v>7192.3987916348324</v>
      </c>
      <c r="I151" s="100"/>
      <c r="M151" s="96">
        <f>+[12]Err!$L264</f>
        <v>16627.535305538844</v>
      </c>
      <c r="N151" s="100"/>
      <c r="R151" s="161">
        <f>+[6]Err!$L255</f>
        <v>188137.12891370422</v>
      </c>
      <c r="S151" s="156"/>
      <c r="W151" s="155">
        <f t="shared" si="9"/>
        <v>211957.0630108779</v>
      </c>
      <c r="X151" s="156"/>
      <c r="Y151" s="155"/>
      <c r="Z151" s="155"/>
    </row>
    <row r="152" spans="1:26" x14ac:dyDescent="0.3">
      <c r="A152" s="10">
        <v>2022</v>
      </c>
      <c r="B152" s="10">
        <v>3</v>
      </c>
      <c r="D152" s="19"/>
      <c r="E152" s="19"/>
      <c r="F152" s="121">
        <f>+[9]Err!$D265</f>
        <v>0.60025356848865397</v>
      </c>
      <c r="G152" s="98">
        <f>+'[11]MONTHLY Customers'!$E210</f>
        <v>12142.9241437614</v>
      </c>
      <c r="H152" s="96">
        <f t="shared" si="8"/>
        <v>7288.8335491798134</v>
      </c>
      <c r="I152" s="100"/>
      <c r="M152" s="96">
        <f>+[12]Err!$L265</f>
        <v>16737.787651483424</v>
      </c>
      <c r="N152" s="100"/>
      <c r="R152" s="161">
        <f>+[6]Err!$L256</f>
        <v>186456.52262511599</v>
      </c>
      <c r="S152" s="156"/>
      <c r="W152" s="155">
        <f t="shared" si="9"/>
        <v>210483.14382577923</v>
      </c>
      <c r="X152" s="156"/>
      <c r="Y152" s="155"/>
      <c r="Z152" s="155"/>
    </row>
    <row r="153" spans="1:26" x14ac:dyDescent="0.3">
      <c r="A153" s="10">
        <v>2022</v>
      </c>
      <c r="B153" s="10">
        <v>4</v>
      </c>
      <c r="D153" s="19"/>
      <c r="E153" s="19"/>
      <c r="F153" s="121">
        <f>+[9]Err!$D266</f>
        <v>0.61834867430128004</v>
      </c>
      <c r="G153" s="98">
        <f>+'[11]MONTHLY Customers'!$E211</f>
        <v>12134.1091046648</v>
      </c>
      <c r="H153" s="96">
        <f t="shared" si="8"/>
        <v>7503.1102786965712</v>
      </c>
      <c r="I153" s="100"/>
      <c r="M153" s="96">
        <f>+[12]Err!$L266</f>
        <v>16922.185150195233</v>
      </c>
      <c r="N153" s="100"/>
      <c r="R153" s="161">
        <f>+[6]Err!$L257</f>
        <v>200136.39196883386</v>
      </c>
      <c r="S153" s="156"/>
      <c r="W153" s="155">
        <f t="shared" si="9"/>
        <v>224561.68739772568</v>
      </c>
      <c r="X153" s="156"/>
      <c r="Y153" s="155"/>
      <c r="Z153" s="155"/>
    </row>
    <row r="154" spans="1:26" x14ac:dyDescent="0.3">
      <c r="A154" s="10">
        <v>2022</v>
      </c>
      <c r="B154" s="10">
        <v>5</v>
      </c>
      <c r="D154" s="19"/>
      <c r="E154" s="19"/>
      <c r="F154" s="121">
        <f>+[9]Err!$D267</f>
        <v>0.66475566090382299</v>
      </c>
      <c r="G154" s="98">
        <f>+'[11]MONTHLY Customers'!$E212</f>
        <v>12123.092688451199</v>
      </c>
      <c r="H154" s="96">
        <f t="shared" si="8"/>
        <v>8058.8944923096815</v>
      </c>
      <c r="I154" s="100"/>
      <c r="M154" s="96">
        <f>+[12]Err!$L267</f>
        <v>17442.473308913981</v>
      </c>
      <c r="N154" s="100"/>
      <c r="R154" s="161">
        <f>+[6]Err!$L258</f>
        <v>199109.99837591813</v>
      </c>
      <c r="S154" s="156"/>
      <c r="W154" s="155">
        <f t="shared" si="9"/>
        <v>224611.36617714181</v>
      </c>
      <c r="X154" s="156"/>
      <c r="Y154" s="155"/>
      <c r="Z154" s="155"/>
    </row>
    <row r="155" spans="1:26" x14ac:dyDescent="0.3">
      <c r="A155" s="10">
        <v>2022</v>
      </c>
      <c r="B155" s="10">
        <v>6</v>
      </c>
      <c r="D155" s="19"/>
      <c r="E155" s="19"/>
      <c r="F155" s="121">
        <f>+[9]Err!$D268</f>
        <v>0.69710022738881094</v>
      </c>
      <c r="G155" s="98">
        <f>+'[11]MONTHLY Customers'!$E213</f>
        <v>12111.564619229801</v>
      </c>
      <c r="H155" s="96">
        <f t="shared" si="8"/>
        <v>8442.9744500993711</v>
      </c>
      <c r="I155" s="100"/>
      <c r="M155" s="96">
        <f>+[12]Err!$L268</f>
        <v>17772.028693032211</v>
      </c>
      <c r="N155" s="100"/>
      <c r="R155" s="161">
        <f>+[6]Err!$L259</f>
        <v>207248.95830738329</v>
      </c>
      <c r="S155" s="156"/>
      <c r="W155" s="155">
        <f t="shared" si="9"/>
        <v>233463.96145051488</v>
      </c>
      <c r="X155" s="156"/>
      <c r="Y155" s="155"/>
      <c r="Z155" s="155"/>
    </row>
    <row r="156" spans="1:26" x14ac:dyDescent="0.3">
      <c r="A156" s="10">
        <v>2022</v>
      </c>
      <c r="B156" s="10">
        <v>7</v>
      </c>
      <c r="D156" s="19"/>
      <c r="E156" s="19"/>
      <c r="F156" s="121">
        <f>+[9]Err!$D269</f>
        <v>0.723309958380282</v>
      </c>
      <c r="G156" s="98">
        <f>+'[11]MONTHLY Customers'!$E214</f>
        <v>12098.5786187882</v>
      </c>
      <c r="H156" s="96">
        <f t="shared" si="8"/>
        <v>8751.0223972162621</v>
      </c>
      <c r="I156" s="100"/>
      <c r="M156" s="96">
        <f>+[12]Err!$L269</f>
        <v>17950.9594134978</v>
      </c>
      <c r="N156" s="100"/>
      <c r="R156" s="161">
        <f>+[6]Err!$L260</f>
        <v>194395.3592459622</v>
      </c>
      <c r="S156" s="156"/>
      <c r="W156" s="155">
        <f t="shared" si="9"/>
        <v>221097.34105667626</v>
      </c>
      <c r="X156" s="156"/>
      <c r="Y156" s="155"/>
      <c r="Z156" s="155"/>
    </row>
    <row r="157" spans="1:26" x14ac:dyDescent="0.3">
      <c r="A157" s="10">
        <v>2022</v>
      </c>
      <c r="B157" s="10">
        <v>8</v>
      </c>
      <c r="D157" s="19"/>
      <c r="E157" s="19"/>
      <c r="F157" s="121">
        <f>+[9]Err!$D270</f>
        <v>0.72587573314832199</v>
      </c>
      <c r="G157" s="98">
        <f>+'[11]MONTHLY Customers'!$E215</f>
        <v>12086.8698468563</v>
      </c>
      <c r="H157" s="96">
        <f t="shared" si="8"/>
        <v>8773.5655115551635</v>
      </c>
      <c r="I157" s="100"/>
      <c r="M157" s="96">
        <f>+[12]Err!$L270</f>
        <v>17913.811092422653</v>
      </c>
      <c r="N157" s="100"/>
      <c r="R157" s="161">
        <f>+[6]Err!$L261</f>
        <v>201879.34638292165</v>
      </c>
      <c r="S157" s="156"/>
      <c r="W157" s="155">
        <f t="shared" si="9"/>
        <v>228566.72298689949</v>
      </c>
      <c r="X157" s="156"/>
      <c r="Y157" s="155"/>
      <c r="Z157" s="155"/>
    </row>
    <row r="158" spans="1:26" x14ac:dyDescent="0.3">
      <c r="A158" s="10">
        <v>2022</v>
      </c>
      <c r="B158" s="10">
        <v>9</v>
      </c>
      <c r="D158" s="19"/>
      <c r="E158" s="19"/>
      <c r="F158" s="121">
        <f>+[9]Err!$D271</f>
        <v>0.70164538890345995</v>
      </c>
      <c r="G158" s="98">
        <f>+'[11]MONTHLY Customers'!$E216</f>
        <v>12074.417279859201</v>
      </c>
      <c r="H158" s="96">
        <f t="shared" si="8"/>
        <v>8471.9592081094652</v>
      </c>
      <c r="I158" s="100"/>
      <c r="M158" s="96">
        <f>+[12]Err!$L271</f>
        <v>17626.305147737883</v>
      </c>
      <c r="N158" s="100"/>
      <c r="R158" s="161">
        <f>+[6]Err!$L262</f>
        <v>191766.11504416284</v>
      </c>
      <c r="S158" s="156"/>
      <c r="W158" s="155">
        <f t="shared" si="9"/>
        <v>217864.37940001019</v>
      </c>
      <c r="X158" s="156"/>
      <c r="Y158" s="155"/>
      <c r="Z158" s="155"/>
    </row>
    <row r="159" spans="1:26" x14ac:dyDescent="0.3">
      <c r="A159" s="10">
        <v>2022</v>
      </c>
      <c r="B159" s="10">
        <v>10</v>
      </c>
      <c r="D159" s="19"/>
      <c r="E159" s="19"/>
      <c r="F159" s="121">
        <f>+[9]Err!$D272</f>
        <v>0.66275891241266405</v>
      </c>
      <c r="G159" s="98">
        <f>+'[11]MONTHLY Customers'!$E217</f>
        <v>12058.268691810001</v>
      </c>
      <c r="H159" s="96">
        <f t="shared" si="8"/>
        <v>7991.7250437636731</v>
      </c>
      <c r="I159" s="100"/>
      <c r="M159" s="96">
        <f>+[12]Err!$L272</f>
        <v>17061.202577249696</v>
      </c>
      <c r="N159" s="100"/>
      <c r="R159" s="161">
        <f>+[6]Err!$L263</f>
        <v>195459.79022430841</v>
      </c>
      <c r="S159" s="156"/>
      <c r="W159" s="155">
        <f t="shared" si="9"/>
        <v>220512.71784532178</v>
      </c>
      <c r="X159" s="156"/>
      <c r="Y159" s="155"/>
      <c r="Z159" s="155"/>
    </row>
    <row r="160" spans="1:26" x14ac:dyDescent="0.3">
      <c r="A160" s="10">
        <v>2022</v>
      </c>
      <c r="B160" s="10">
        <v>11</v>
      </c>
      <c r="D160" s="19"/>
      <c r="E160" s="19"/>
      <c r="F160" s="121">
        <f>+[9]Err!$D273</f>
        <v>0.60667429294702901</v>
      </c>
      <c r="G160" s="98">
        <f>+'[11]MONTHLY Customers'!$E218</f>
        <v>12040.7141774836</v>
      </c>
      <c r="H160" s="96">
        <f t="shared" si="8"/>
        <v>7304.7917602021307</v>
      </c>
      <c r="I160" s="100"/>
      <c r="M160" s="96">
        <f>+[12]Err!$L273</f>
        <v>16310.827975464776</v>
      </c>
      <c r="N160" s="100"/>
      <c r="R160" s="161">
        <f>+[6]Err!$L264</f>
        <v>189532.36869117097</v>
      </c>
      <c r="S160" s="156"/>
      <c r="W160" s="155">
        <f t="shared" si="9"/>
        <v>213147.98842683787</v>
      </c>
      <c r="X160" s="156"/>
      <c r="Y160" s="155"/>
      <c r="Z160" s="155"/>
    </row>
    <row r="161" spans="1:26" x14ac:dyDescent="0.3">
      <c r="A161" s="10">
        <v>2022</v>
      </c>
      <c r="B161" s="10">
        <v>12</v>
      </c>
      <c r="D161" s="19"/>
      <c r="E161" s="19"/>
      <c r="F161" s="121">
        <f>+[9]Err!$D274</f>
        <v>0.60083618319894905</v>
      </c>
      <c r="G161" s="98">
        <f>+'[11]MONTHLY Customers'!$E219</f>
        <v>12022.9235091968</v>
      </c>
      <c r="H161" s="96">
        <f t="shared" si="8"/>
        <v>7223.80747215872</v>
      </c>
      <c r="I161" s="100">
        <f>SUM(H150:H161)</f>
        <v>94267.266974758124</v>
      </c>
      <c r="M161" s="96">
        <f>+[12]Err!$L274</f>
        <v>16061.780564441309</v>
      </c>
      <c r="N161" s="100">
        <f>SUM(M150:M161)</f>
        <v>205429.93627262046</v>
      </c>
      <c r="R161" s="161">
        <f>+[6]Err!$L265</f>
        <v>188010.60982345181</v>
      </c>
      <c r="S161" s="156">
        <f>SUM(R150:R161)</f>
        <v>2334023.2993789478</v>
      </c>
      <c r="W161" s="155">
        <f t="shared" si="9"/>
        <v>211296.19786005185</v>
      </c>
      <c r="X161" s="156">
        <f>SUM(W150:W161)</f>
        <v>2633720.5026263269</v>
      </c>
      <c r="Y161" s="166"/>
      <c r="Z161" s="165"/>
    </row>
    <row r="162" spans="1:26" x14ac:dyDescent="0.3">
      <c r="A162" s="10">
        <v>2023</v>
      </c>
      <c r="B162" s="10">
        <v>1</v>
      </c>
      <c r="D162" s="19"/>
      <c r="E162" s="19"/>
      <c r="F162" s="121">
        <f>+[9]Err!$D275</f>
        <v>0.60261793019635901</v>
      </c>
      <c r="G162" s="98">
        <f>+'[11]MONTHLY Customers'!$E220</f>
        <v>12011.4262337808</v>
      </c>
      <c r="H162" s="96">
        <f t="shared" si="8"/>
        <v>7238.3008157072336</v>
      </c>
      <c r="I162" s="101">
        <f>+I161/I149-1</f>
        <v>-1.1692069785631531E-3</v>
      </c>
      <c r="M162" s="96">
        <f>+[12]Err!$L275</f>
        <v>16454.190839125757</v>
      </c>
      <c r="N162" s="101">
        <f>+N161/N149-1</f>
        <v>-3.1575362925493344E-2</v>
      </c>
      <c r="R162" s="161">
        <f>+[6]Err!$L266</f>
        <v>186916.5861780424</v>
      </c>
      <c r="S162" s="157">
        <f>+S161/S149-1</f>
        <v>-2.3137685779886952E-2</v>
      </c>
      <c r="W162" s="155">
        <f t="shared" si="9"/>
        <v>210609.07783287539</v>
      </c>
      <c r="X162" s="157">
        <f>+X161/X149-1</f>
        <v>-2.3032535480479233E-2</v>
      </c>
      <c r="Y162" s="155"/>
      <c r="Z162" s="155"/>
    </row>
    <row r="163" spans="1:26" x14ac:dyDescent="0.3">
      <c r="A163" s="10">
        <v>2023</v>
      </c>
      <c r="B163" s="10">
        <v>2</v>
      </c>
      <c r="D163" s="19"/>
      <c r="E163" s="19"/>
      <c r="F163" s="121">
        <f>+[9]Err!$D276</f>
        <v>0.597299974877328</v>
      </c>
      <c r="G163" s="98">
        <f>+'[11]MONTHLY Customers'!$E221</f>
        <v>12007.729116381999</v>
      </c>
      <c r="H163" s="96">
        <f t="shared" si="8"/>
        <v>7172.2162995487279</v>
      </c>
      <c r="I163" s="100"/>
      <c r="M163" s="96">
        <f>+[12]Err!$L276</f>
        <v>16087.537815713846</v>
      </c>
      <c r="N163" s="100"/>
      <c r="R163" s="161">
        <f>+[6]Err!$L267</f>
        <v>183260.30432080591</v>
      </c>
      <c r="S163" s="156"/>
      <c r="W163" s="155">
        <f t="shared" si="9"/>
        <v>206520.05843606847</v>
      </c>
      <c r="X163" s="156"/>
      <c r="Y163" s="155"/>
      <c r="Z163" s="155"/>
    </row>
    <row r="164" spans="1:26" x14ac:dyDescent="0.3">
      <c r="A164" s="10">
        <v>2023</v>
      </c>
      <c r="B164" s="10">
        <v>3</v>
      </c>
      <c r="D164" s="19"/>
      <c r="E164" s="19"/>
      <c r="F164" s="121">
        <f>+[9]Err!$D277</f>
        <v>0.60594449661346295</v>
      </c>
      <c r="G164" s="98">
        <f>+'[11]MONTHLY Customers'!$E222</f>
        <v>12003.249897748399</v>
      </c>
      <c r="H164" s="96">
        <f t="shared" si="8"/>
        <v>7273.3032170167544</v>
      </c>
      <c r="I164" s="100"/>
      <c r="M164" s="96">
        <f>+[12]Err!$L277</f>
        <v>16194.199647029793</v>
      </c>
      <c r="N164" s="100"/>
      <c r="R164" s="161">
        <f>+[6]Err!$L268</f>
        <v>181623.26211829943</v>
      </c>
      <c r="S164" s="156"/>
      <c r="W164" s="155">
        <f t="shared" si="9"/>
        <v>205090.76498234598</v>
      </c>
      <c r="X164" s="156"/>
      <c r="Y164" s="155"/>
      <c r="Z164" s="155"/>
    </row>
    <row r="165" spans="1:26" x14ac:dyDescent="0.3">
      <c r="A165" s="10">
        <v>2023</v>
      </c>
      <c r="B165" s="10">
        <v>4</v>
      </c>
      <c r="D165" s="19"/>
      <c r="E165" s="19"/>
      <c r="F165" s="121">
        <f>+[9]Err!$D278</f>
        <v>0.62408887638572996</v>
      </c>
      <c r="G165" s="98">
        <f>+'[11]MONTHLY Customers'!$E223</f>
        <v>12000.364570092201</v>
      </c>
      <c r="H165" s="96">
        <f t="shared" si="8"/>
        <v>7489.2940407679653</v>
      </c>
      <c r="I165" s="100"/>
      <c r="M165" s="96">
        <f>+[12]Err!$L278</f>
        <v>16371.166755645016</v>
      </c>
      <c r="N165" s="100"/>
      <c r="R165" s="161">
        <f>+[6]Err!$L269</f>
        <v>194948.52669246285</v>
      </c>
      <c r="S165" s="156"/>
      <c r="W165" s="155">
        <f t="shared" si="9"/>
        <v>218808.98748887583</v>
      </c>
      <c r="X165" s="156"/>
      <c r="Y165" s="155"/>
      <c r="Z165" s="155"/>
    </row>
    <row r="166" spans="1:26" x14ac:dyDescent="0.3">
      <c r="A166" s="10">
        <v>2023</v>
      </c>
      <c r="B166" s="10">
        <v>5</v>
      </c>
      <c r="D166" s="19"/>
      <c r="E166" s="19"/>
      <c r="F166" s="121">
        <f>+[9]Err!$D279</f>
        <v>0.67053725934992003</v>
      </c>
      <c r="G166" s="98">
        <f>+'[11]MONTHLY Customers'!$E224</f>
        <v>11989.1188286459</v>
      </c>
      <c r="H166" s="96">
        <f t="shared" si="8"/>
        <v>8039.150881380745</v>
      </c>
      <c r="I166" s="100"/>
      <c r="M166" s="96">
        <f>+[12]Err!$L279</f>
        <v>16877.187926770523</v>
      </c>
      <c r="N166" s="100"/>
      <c r="R166" s="161">
        <f>+[6]Err!$L270</f>
        <v>193948.73891385307</v>
      </c>
      <c r="S166" s="156"/>
      <c r="W166" s="155">
        <f t="shared" si="9"/>
        <v>218865.07772200435</v>
      </c>
      <c r="X166" s="156"/>
      <c r="Y166" s="155"/>
      <c r="Z166" s="155"/>
    </row>
    <row r="167" spans="1:26" x14ac:dyDescent="0.3">
      <c r="A167" s="10">
        <v>2023</v>
      </c>
      <c r="B167" s="10">
        <v>6</v>
      </c>
      <c r="D167" s="19"/>
      <c r="E167" s="19"/>
      <c r="F167" s="121">
        <f>+[9]Err!$D280</f>
        <v>0.70290956627351597</v>
      </c>
      <c r="G167" s="98">
        <f>+'[11]MONTHLY Customers'!$E225</f>
        <v>11973.126461968001</v>
      </c>
      <c r="H167" s="96">
        <f t="shared" si="8"/>
        <v>8416.025128319885</v>
      </c>
      <c r="I167" s="100"/>
      <c r="M167" s="96">
        <f>+[12]Err!$L280</f>
        <v>17198.347052526697</v>
      </c>
      <c r="N167" s="100"/>
      <c r="R167" s="161">
        <f>+[6]Err!$L271</f>
        <v>201876.72358390345</v>
      </c>
      <c r="S167" s="156"/>
      <c r="W167" s="155">
        <f t="shared" si="9"/>
        <v>227491.09576475003</v>
      </c>
      <c r="X167" s="156"/>
      <c r="Y167" s="155"/>
      <c r="Z167" s="155"/>
    </row>
    <row r="168" spans="1:26" x14ac:dyDescent="0.3">
      <c r="A168" s="10">
        <v>2023</v>
      </c>
      <c r="B168" s="10">
        <v>7</v>
      </c>
      <c r="D168" s="19"/>
      <c r="E168" s="19"/>
      <c r="F168" s="121">
        <f>+[9]Err!$D281</f>
        <v>0.72912273372141301</v>
      </c>
      <c r="G168" s="98">
        <f>+'[11]MONTHLY Customers'!$E226</f>
        <v>11954.7887804703</v>
      </c>
      <c r="H168" s="96">
        <f t="shared" si="8"/>
        <v>8716.5082766785818</v>
      </c>
      <c r="I168" s="100"/>
      <c r="M168" s="96">
        <f>+[12]Err!$L281</f>
        <v>17373.441879939866</v>
      </c>
      <c r="N168" s="100"/>
      <c r="R168" s="161">
        <f>+[6]Err!$L272</f>
        <v>189356.31100391713</v>
      </c>
      <c r="S168" s="156"/>
      <c r="W168" s="155">
        <f t="shared" si="9"/>
        <v>215446.26116053559</v>
      </c>
      <c r="X168" s="156"/>
      <c r="Y168" s="155"/>
      <c r="Z168" s="155"/>
    </row>
    <row r="169" spans="1:26" x14ac:dyDescent="0.3">
      <c r="A169" s="10">
        <v>2023</v>
      </c>
      <c r="B169" s="10">
        <v>8</v>
      </c>
      <c r="D169" s="19"/>
      <c r="E169" s="19"/>
      <c r="F169" s="121">
        <f>+[9]Err!$D282</f>
        <v>0.73166527695678196</v>
      </c>
      <c r="G169" s="98">
        <f>+'[11]MONTHLY Customers'!$E227</f>
        <v>11938.556969650699</v>
      </c>
      <c r="H169" s="96">
        <f t="shared" si="8"/>
        <v>8735.0275916637984</v>
      </c>
      <c r="I169" s="100"/>
      <c r="M169" s="96">
        <f>+[12]Err!$L282</f>
        <v>17338.547716689583</v>
      </c>
      <c r="N169" s="100"/>
      <c r="R169" s="161">
        <f>+[6]Err!$L273</f>
        <v>196646.30085425277</v>
      </c>
      <c r="S169" s="156"/>
      <c r="W169" s="155">
        <f t="shared" si="9"/>
        <v>222719.87616260615</v>
      </c>
      <c r="X169" s="156"/>
      <c r="Y169" s="155"/>
      <c r="Z169" s="155"/>
    </row>
    <row r="170" spans="1:26" x14ac:dyDescent="0.3">
      <c r="A170" s="10">
        <v>2023</v>
      </c>
      <c r="B170" s="10">
        <v>9</v>
      </c>
      <c r="D170" s="19"/>
      <c r="E170" s="19"/>
      <c r="F170" s="121">
        <f>+[9]Err!$D283</f>
        <v>0.70740826380156796</v>
      </c>
      <c r="G170" s="98">
        <f>+'[11]MONTHLY Customers'!$E228</f>
        <v>11919.5671131203</v>
      </c>
      <c r="H170" s="96">
        <f t="shared" si="8"/>
        <v>8432.0002767586993</v>
      </c>
      <c r="I170" s="100"/>
      <c r="M170" s="96">
        <f>+[12]Err!$L283</f>
        <v>17058.021909729407</v>
      </c>
      <c r="N170" s="100"/>
      <c r="R170" s="161">
        <f>+[6]Err!$L274</f>
        <v>186795.2211470794</v>
      </c>
      <c r="S170" s="156"/>
      <c r="W170" s="155">
        <f t="shared" si="9"/>
        <v>212285.24333356752</v>
      </c>
      <c r="X170" s="156"/>
      <c r="Y170" s="155"/>
      <c r="Z170" s="155"/>
    </row>
    <row r="171" spans="1:26" x14ac:dyDescent="0.3">
      <c r="A171" s="10">
        <v>2023</v>
      </c>
      <c r="B171" s="10">
        <v>10</v>
      </c>
      <c r="D171" s="19"/>
      <c r="E171" s="19"/>
      <c r="F171" s="121">
        <f>+[9]Err!$D284</f>
        <v>0.66852127972994102</v>
      </c>
      <c r="G171" s="98">
        <f>+'[11]MONTHLY Customers'!$E229</f>
        <v>11892.1334982546</v>
      </c>
      <c r="H171" s="96">
        <f t="shared" si="8"/>
        <v>7950.1443049724649</v>
      </c>
      <c r="I171" s="100"/>
      <c r="M171" s="96">
        <f>+[12]Err!$L284</f>
        <v>16502.824080558057</v>
      </c>
      <c r="N171" s="100"/>
      <c r="R171" s="161">
        <f>+[6]Err!$L275</f>
        <v>190393.15017620884</v>
      </c>
      <c r="S171" s="156"/>
      <c r="W171" s="155">
        <f t="shared" si="9"/>
        <v>214846.11856173936</v>
      </c>
      <c r="X171" s="156"/>
      <c r="Y171" s="155"/>
      <c r="Z171" s="155"/>
    </row>
    <row r="172" spans="1:26" x14ac:dyDescent="0.3">
      <c r="A172" s="10">
        <v>2023</v>
      </c>
      <c r="B172" s="10">
        <v>11</v>
      </c>
      <c r="D172" s="19"/>
      <c r="E172" s="19"/>
      <c r="F172" s="121">
        <f>+[9]Err!$D285</f>
        <v>0.61247669738893795</v>
      </c>
      <c r="G172" s="98">
        <f>+'[11]MONTHLY Customers'!$E230</f>
        <v>11855.963062910399</v>
      </c>
      <c r="H172" s="96">
        <f t="shared" si="8"/>
        <v>7261.5011011365987</v>
      </c>
      <c r="I172" s="100"/>
      <c r="M172" s="96">
        <f>+[12]Err!$L285</f>
        <v>15766.039070854655</v>
      </c>
      <c r="N172" s="100"/>
      <c r="R172" s="161">
        <f>+[6]Err!$L276</f>
        <v>184619.37718268813</v>
      </c>
      <c r="S172" s="156"/>
      <c r="W172" s="155">
        <f t="shared" si="9"/>
        <v>207646.91735467938</v>
      </c>
      <c r="X172" s="156"/>
      <c r="Y172" s="155"/>
      <c r="Z172" s="155"/>
    </row>
    <row r="173" spans="1:26" x14ac:dyDescent="0.3">
      <c r="A173" s="10">
        <v>2023</v>
      </c>
      <c r="B173" s="10">
        <v>12</v>
      </c>
      <c r="D173" s="19"/>
      <c r="E173" s="19"/>
      <c r="F173" s="121">
        <f>+[9]Err!$D286</f>
        <v>0.60667457754484999</v>
      </c>
      <c r="G173" s="98">
        <f>+'[11]MONTHLY Customers'!$E231</f>
        <v>11817.357852069001</v>
      </c>
      <c r="H173" s="96">
        <f t="shared" si="8"/>
        <v>7169.290582600277</v>
      </c>
      <c r="I173" s="100">
        <f>SUM(H162:H173)</f>
        <v>93892.762516551724</v>
      </c>
      <c r="M173" s="96">
        <f>+[12]Err!$L286</f>
        <v>15519.973544718139</v>
      </c>
      <c r="N173" s="100">
        <f>SUM(M162:M173)</f>
        <v>198741.47823930136</v>
      </c>
      <c r="R173" s="161">
        <f>+[6]Err!$L277</f>
        <v>183137.06481398491</v>
      </c>
      <c r="S173" s="156">
        <f>SUM(R162:R173)</f>
        <v>2273521.5669854986</v>
      </c>
      <c r="W173" s="155">
        <f t="shared" si="9"/>
        <v>205826.32894130333</v>
      </c>
      <c r="X173" s="156">
        <f>SUM(W162:W173)</f>
        <v>2566155.807741351</v>
      </c>
      <c r="Y173" s="166"/>
      <c r="Z173" s="165"/>
    </row>
    <row r="174" spans="1:26" x14ac:dyDescent="0.3">
      <c r="A174" s="10">
        <v>2024</v>
      </c>
      <c r="B174" s="10">
        <v>1</v>
      </c>
      <c r="D174" s="19"/>
      <c r="E174" s="19"/>
      <c r="F174" s="121">
        <f>+[9]Err!$D287</f>
        <v>0.60843282998213</v>
      </c>
      <c r="G174" s="98">
        <f>+'[11]MONTHLY Customers'!$E232</f>
        <v>11784.2520601211</v>
      </c>
      <c r="H174" s="96">
        <f t="shared" si="8"/>
        <v>7169.9258301622267</v>
      </c>
      <c r="I174" s="101">
        <f>+I173/I161-1</f>
        <v>-3.9727942712785014E-3</v>
      </c>
      <c r="M174" s="96">
        <f>+[12]Err!$L287</f>
        <v>15902.52437590913</v>
      </c>
      <c r="N174" s="101">
        <f>+N173/N161-1</f>
        <v>-3.2558341567331395E-2</v>
      </c>
      <c r="R174" s="161">
        <f>+[6]Err!$L278</f>
        <v>181531.02813371725</v>
      </c>
      <c r="S174" s="157">
        <f>+S173/S161-1</f>
        <v>-2.5921648858238888E-2</v>
      </c>
      <c r="W174" s="155">
        <f t="shared" si="9"/>
        <v>204603.47833978859</v>
      </c>
      <c r="X174" s="157">
        <f>+X173/X161-1</f>
        <v>-2.5653707300224537E-2</v>
      </c>
      <c r="Y174" s="155"/>
      <c r="Z174" s="155"/>
    </row>
    <row r="175" spans="1:26" x14ac:dyDescent="0.3">
      <c r="A175" s="10">
        <v>2024</v>
      </c>
      <c r="B175" s="10">
        <v>2</v>
      </c>
      <c r="D175" s="19"/>
      <c r="E175" s="19"/>
      <c r="F175" s="121">
        <f>+[9]Err!$D288</f>
        <v>0.60299106614325404</v>
      </c>
      <c r="G175" s="98">
        <f>+'[11]MONTHLY Customers'!$E233</f>
        <v>11760.9688285507</v>
      </c>
      <c r="H175" s="96">
        <f t="shared" si="8"/>
        <v>7091.7591328053641</v>
      </c>
      <c r="I175" s="100"/>
      <c r="M175" s="96">
        <f>+[12]Err!$L288</f>
        <v>15541.363694671601</v>
      </c>
      <c r="N175" s="100"/>
      <c r="R175" s="161">
        <f>+[6]Err!$L279</f>
        <v>177980.0933651003</v>
      </c>
      <c r="S175" s="156"/>
      <c r="W175" s="155">
        <f t="shared" si="9"/>
        <v>200613.21619257727</v>
      </c>
      <c r="X175" s="156"/>
      <c r="Y175" s="155"/>
      <c r="Z175" s="155"/>
    </row>
    <row r="176" spans="1:26" x14ac:dyDescent="0.3">
      <c r="A176" s="10">
        <v>2024</v>
      </c>
      <c r="B176" s="10">
        <v>3</v>
      </c>
      <c r="D176" s="19"/>
      <c r="E176" s="19"/>
      <c r="F176" s="121">
        <f>+[9]Err!$D289</f>
        <v>0.61148207339083804</v>
      </c>
      <c r="G176" s="98">
        <f>+'[11]MONTHLY Customers'!$E234</f>
        <v>11741.285880145</v>
      </c>
      <c r="H176" s="96">
        <f t="shared" si="8"/>
        <v>7179.5858342656356</v>
      </c>
      <c r="I176" s="100"/>
      <c r="M176" s="96">
        <f>+[12]Err!$L289</f>
        <v>15641.586596142648</v>
      </c>
      <c r="N176" s="100"/>
      <c r="R176" s="161">
        <f>+[6]Err!$L280</f>
        <v>176390.21865041758</v>
      </c>
      <c r="S176" s="156"/>
      <c r="W176" s="155">
        <f t="shared" si="9"/>
        <v>199211.39108082585</v>
      </c>
      <c r="X176" s="156"/>
      <c r="Y176" s="155"/>
      <c r="Z176" s="155"/>
    </row>
    <row r="177" spans="1:26" x14ac:dyDescent="0.3">
      <c r="A177" s="10">
        <v>2024</v>
      </c>
      <c r="B177" s="10">
        <v>4</v>
      </c>
      <c r="D177" s="19"/>
      <c r="E177" s="19"/>
      <c r="F177" s="121">
        <f>+[9]Err!$D290</f>
        <v>0.62944101852672696</v>
      </c>
      <c r="G177" s="98">
        <f>+'[11]MONTHLY Customers'!$E235</f>
        <v>11724.949691575999</v>
      </c>
      <c r="H177" s="96">
        <f t="shared" si="8"/>
        <v>7380.1642760402301</v>
      </c>
      <c r="I177" s="100"/>
      <c r="M177" s="96">
        <f>+[12]Err!$L290</f>
        <v>15811.277544010409</v>
      </c>
      <c r="N177" s="100"/>
      <c r="R177" s="161">
        <f>+[6]Err!$L281</f>
        <v>189331.54733484783</v>
      </c>
      <c r="S177" s="156"/>
      <c r="W177" s="155">
        <f t="shared" si="9"/>
        <v>212522.98915489845</v>
      </c>
      <c r="X177" s="156"/>
      <c r="Y177" s="155"/>
      <c r="Z177" s="155"/>
    </row>
    <row r="178" spans="1:26" x14ac:dyDescent="0.3">
      <c r="A178" s="10">
        <v>2024</v>
      </c>
      <c r="B178" s="10">
        <v>5</v>
      </c>
      <c r="D178" s="19"/>
      <c r="E178" s="19"/>
      <c r="F178" s="121">
        <f>+[9]Err!$D291</f>
        <v>0.675749645918577</v>
      </c>
      <c r="G178" s="98">
        <f>+'[11]MONTHLY Customers'!$E236</f>
        <v>11707.220338078399</v>
      </c>
      <c r="H178" s="96">
        <f t="shared" si="8"/>
        <v>7911.1499981472416</v>
      </c>
      <c r="I178" s="100"/>
      <c r="M178" s="96">
        <f>+[12]Err!$L291</f>
        <v>16306.345625899066</v>
      </c>
      <c r="N178" s="100"/>
      <c r="R178" s="161">
        <f>+[6]Err!$L282</f>
        <v>188360.56606947377</v>
      </c>
      <c r="S178" s="156"/>
      <c r="W178" s="155">
        <f t="shared" si="9"/>
        <v>212578.06169352008</v>
      </c>
      <c r="X178" s="156"/>
      <c r="Y178" s="155"/>
      <c r="Z178" s="155"/>
    </row>
    <row r="179" spans="1:26" x14ac:dyDescent="0.3">
      <c r="A179" s="10">
        <v>2024</v>
      </c>
      <c r="B179" s="10">
        <v>6</v>
      </c>
      <c r="D179" s="19"/>
      <c r="E179" s="19"/>
      <c r="F179" s="121">
        <f>+[9]Err!$D292</f>
        <v>0.70801187239873498</v>
      </c>
      <c r="G179" s="98">
        <f>+'[11]MONTHLY Customers'!$E237</f>
        <v>11691.1903693805</v>
      </c>
      <c r="H179" s="96">
        <f t="shared" si="8"/>
        <v>8277.5015839951448</v>
      </c>
      <c r="I179" s="100"/>
      <c r="M179" s="96">
        <f>+[12]Err!$L292</f>
        <v>16623.662381088507</v>
      </c>
      <c r="N179" s="100"/>
      <c r="R179" s="161">
        <f>+[6]Err!$L283</f>
        <v>196060.12466729531</v>
      </c>
      <c r="S179" s="156"/>
      <c r="W179" s="155">
        <f t="shared" si="9"/>
        <v>220961.28863237897</v>
      </c>
      <c r="X179" s="156"/>
      <c r="Y179" s="155"/>
      <c r="Z179" s="155"/>
    </row>
    <row r="180" spans="1:26" x14ac:dyDescent="0.3">
      <c r="A180" s="10">
        <v>2024</v>
      </c>
      <c r="B180" s="10">
        <v>7</v>
      </c>
      <c r="D180" s="19"/>
      <c r="E180" s="19"/>
      <c r="F180" s="121">
        <f>+[9]Err!$D293</f>
        <v>0.73413271290264803</v>
      </c>
      <c r="G180" s="98">
        <f>+'[11]MONTHLY Customers'!$E238</f>
        <v>11674.499744066499</v>
      </c>
      <c r="H180" s="96">
        <f t="shared" si="8"/>
        <v>8570.6321688928092</v>
      </c>
      <c r="I180" s="100"/>
      <c r="M180" s="96">
        <f>+[12]Err!$L293</f>
        <v>16798.591525517353</v>
      </c>
      <c r="N180" s="100"/>
      <c r="R180" s="161">
        <f>+[6]Err!$L284</f>
        <v>183900.45807602606</v>
      </c>
      <c r="S180" s="156"/>
      <c r="W180" s="155">
        <f t="shared" si="9"/>
        <v>209269.6817704362</v>
      </c>
      <c r="X180" s="156"/>
      <c r="Y180" s="155"/>
      <c r="Z180" s="155"/>
    </row>
    <row r="181" spans="1:26" x14ac:dyDescent="0.3">
      <c r="A181" s="10">
        <v>2024</v>
      </c>
      <c r="B181" s="10">
        <v>8</v>
      </c>
      <c r="D181" s="19"/>
      <c r="E181" s="19"/>
      <c r="F181" s="121">
        <f>+[9]Err!$D294</f>
        <v>0.73658722862896697</v>
      </c>
      <c r="G181" s="98">
        <f>+'[11]MONTHLY Customers'!$E239</f>
        <v>11658.4363818402</v>
      </c>
      <c r="H181" s="96">
        <f t="shared" si="8"/>
        <v>8587.4553446467944</v>
      </c>
      <c r="I181" s="100"/>
      <c r="M181" s="96">
        <f>+[12]Err!$L294</f>
        <v>16768.313375617632</v>
      </c>
      <c r="N181" s="100"/>
      <c r="R181" s="161">
        <f>+[6]Err!$L285</f>
        <v>190980.40416147004</v>
      </c>
      <c r="S181" s="156"/>
      <c r="W181" s="155">
        <f t="shared" si="9"/>
        <v>216336.17288173447</v>
      </c>
      <c r="X181" s="156"/>
      <c r="Y181" s="155"/>
      <c r="Z181" s="155"/>
    </row>
    <row r="182" spans="1:26" x14ac:dyDescent="0.3">
      <c r="A182" s="10">
        <v>2024</v>
      </c>
      <c r="B182" s="10">
        <v>9</v>
      </c>
      <c r="D182" s="19"/>
      <c r="E182" s="19"/>
      <c r="F182" s="121">
        <f>+[9]Err!$D295</f>
        <v>0.71229159402605402</v>
      </c>
      <c r="G182" s="98">
        <f>+'[11]MONTHLY Customers'!$E240</f>
        <v>11639.444718492799</v>
      </c>
      <c r="H182" s="96">
        <f t="shared" si="8"/>
        <v>8290.6786321133713</v>
      </c>
      <c r="I182" s="100"/>
      <c r="M182" s="96">
        <f>+[12]Err!$L295</f>
        <v>16496.73715476086</v>
      </c>
      <c r="N182" s="100"/>
      <c r="R182" s="161">
        <f>+[6]Err!$L286</f>
        <v>181413.15994823043</v>
      </c>
      <c r="S182" s="156"/>
      <c r="W182" s="155">
        <f t="shared" si="9"/>
        <v>206200.57573510468</v>
      </c>
      <c r="X182" s="156"/>
      <c r="Y182" s="155"/>
      <c r="Z182" s="155"/>
    </row>
    <row r="183" spans="1:26" x14ac:dyDescent="0.3">
      <c r="A183" s="10">
        <v>2024</v>
      </c>
      <c r="B183" s="10">
        <v>10</v>
      </c>
      <c r="D183" s="19"/>
      <c r="E183" s="19"/>
      <c r="F183" s="121">
        <f>+[9]Err!$D296</f>
        <v>0.67346519982438602</v>
      </c>
      <c r="G183" s="98">
        <f>+'[11]MONTHLY Customers'!$E241</f>
        <v>11617.356308787799</v>
      </c>
      <c r="H183" s="96">
        <f t="shared" si="8"/>
        <v>7823.8851879288668</v>
      </c>
      <c r="I183" s="100"/>
      <c r="M183" s="96">
        <f>+[12]Err!$L296</f>
        <v>15953.625004971222</v>
      </c>
      <c r="N183" s="100"/>
      <c r="R183" s="161">
        <f>+[6]Err!$L287</f>
        <v>184907.42318706302</v>
      </c>
      <c r="S183" s="156"/>
      <c r="W183" s="155">
        <f t="shared" si="9"/>
        <v>208684.9333799631</v>
      </c>
      <c r="X183" s="156"/>
      <c r="Y183" s="155"/>
      <c r="Z183" s="155"/>
    </row>
    <row r="184" spans="1:26" x14ac:dyDescent="0.3">
      <c r="A184" s="10">
        <v>2024</v>
      </c>
      <c r="B184" s="10">
        <v>11</v>
      </c>
      <c r="D184" s="19"/>
      <c r="E184" s="19"/>
      <c r="F184" s="121">
        <f>+[9]Err!$D297</f>
        <v>0.61760930183225005</v>
      </c>
      <c r="G184" s="98">
        <f>+'[11]MONTHLY Customers'!$E242</f>
        <v>11595.7225159465</v>
      </c>
      <c r="H184" s="96">
        <f t="shared" si="8"/>
        <v>7161.6260873142201</v>
      </c>
      <c r="I184" s="100"/>
      <c r="M184" s="96">
        <f>+[12]Err!$L297</f>
        <v>15232.79263356897</v>
      </c>
      <c r="N184" s="100"/>
      <c r="R184" s="161">
        <f>+[6]Err!$L288</f>
        <v>179300.00776633545</v>
      </c>
      <c r="S184" s="156"/>
      <c r="W184" s="155">
        <f t="shared" si="9"/>
        <v>201694.42648721865</v>
      </c>
      <c r="X184" s="156"/>
      <c r="Y184" s="155"/>
      <c r="Z184" s="155"/>
    </row>
    <row r="185" spans="1:26" x14ac:dyDescent="0.3">
      <c r="A185" s="10">
        <v>2024</v>
      </c>
      <c r="B185" s="10">
        <v>12</v>
      </c>
      <c r="D185" s="19"/>
      <c r="E185" s="19"/>
      <c r="F185" s="121">
        <f>+[9]Err!$D298</f>
        <v>0.61203295563555904</v>
      </c>
      <c r="G185" s="98">
        <f>+'[11]MONTHLY Customers'!$E243</f>
        <v>11578.1255982197</v>
      </c>
      <c r="H185" s="96">
        <f t="shared" si="8"/>
        <v>7086.1944305981278</v>
      </c>
      <c r="I185" s="100">
        <f>SUM(H174:H185)</f>
        <v>92530.558506910034</v>
      </c>
      <c r="M185" s="96">
        <f>+[12]Err!$L298</f>
        <v>14991.849231606971</v>
      </c>
      <c r="N185" s="100">
        <f>SUM(M174:M185)</f>
        <v>192068.66914376439</v>
      </c>
      <c r="R185" s="161">
        <f>+[6]Err!$L289</f>
        <v>177860.4047123309</v>
      </c>
      <c r="S185" s="156">
        <f>SUM(R174:R185)</f>
        <v>2208015.4360723081</v>
      </c>
      <c r="W185" s="155">
        <f t="shared" si="9"/>
        <v>199938.44837453598</v>
      </c>
      <c r="X185" s="156">
        <f>SUM(W174:W185)</f>
        <v>2492614.6637229822</v>
      </c>
      <c r="Y185" s="166"/>
      <c r="Z185" s="165"/>
    </row>
    <row r="186" spans="1:26" x14ac:dyDescent="0.3">
      <c r="A186" s="10">
        <v>2025</v>
      </c>
      <c r="B186" s="10">
        <v>1</v>
      </c>
      <c r="D186" s="19"/>
      <c r="E186" s="19"/>
      <c r="F186" s="121">
        <f>+[9]Err!$D299</f>
        <v>0.613961050209333</v>
      </c>
      <c r="G186" s="98">
        <f>+'[11]MONTHLY Customers'!$E244</f>
        <v>11567.3853863518</v>
      </c>
      <c r="H186" s="96">
        <f t="shared" si="8"/>
        <v>7101.9240799806421</v>
      </c>
      <c r="I186" s="101">
        <f>+I185/I173-1</f>
        <v>-1.4508083191199672E-2</v>
      </c>
      <c r="M186" s="96">
        <f>+[12]Err!$L299</f>
        <v>15367.076258123578</v>
      </c>
      <c r="N186" s="101">
        <f>+N185/N173-1</f>
        <v>-3.3575321843497319E-2</v>
      </c>
      <c r="R186" s="161">
        <f>+[6]Err!$L290</f>
        <v>176387.43360626209</v>
      </c>
      <c r="S186" s="157">
        <f>+S185/S173-1</f>
        <v>-2.8812627891648401E-2</v>
      </c>
      <c r="W186" s="155">
        <f t="shared" si="9"/>
        <v>198856.43394436632</v>
      </c>
      <c r="X186" s="157">
        <f>+X185/X173-1</f>
        <v>-2.8658097764958979E-2</v>
      </c>
      <c r="Y186" s="155"/>
      <c r="Z186" s="155"/>
    </row>
    <row r="187" spans="1:26" x14ac:dyDescent="0.3">
      <c r="A187" s="10">
        <v>2025</v>
      </c>
      <c r="B187" s="10">
        <v>2</v>
      </c>
      <c r="D187" s="19"/>
      <c r="E187" s="19"/>
      <c r="F187" s="121">
        <f>+[9]Err!$D300</f>
        <v>0.60854751672186902</v>
      </c>
      <c r="G187" s="98">
        <f>+'[11]MONTHLY Customers'!$E245</f>
        <v>11561.9153096053</v>
      </c>
      <c r="H187" s="96">
        <f t="shared" si="8"/>
        <v>7035.9748502088642</v>
      </c>
      <c r="I187" s="100"/>
      <c r="M187" s="96">
        <f>+[12]Err!$L300</f>
        <v>15014.812442077529</v>
      </c>
      <c r="N187" s="100"/>
      <c r="R187" s="161">
        <f>+[6]Err!$L291</f>
        <v>172937.11286947748</v>
      </c>
      <c r="S187" s="156"/>
      <c r="W187" s="155">
        <f t="shared" si="9"/>
        <v>194987.90016176389</v>
      </c>
      <c r="X187" s="156"/>
      <c r="Y187" s="155"/>
      <c r="Z187" s="155"/>
    </row>
    <row r="188" spans="1:26" x14ac:dyDescent="0.3">
      <c r="A188" s="10">
        <v>2025</v>
      </c>
      <c r="B188" s="10">
        <v>3</v>
      </c>
      <c r="D188" s="19"/>
      <c r="E188" s="19"/>
      <c r="F188" s="121">
        <f>+[9]Err!$D301</f>
        <v>0.61697229945691701</v>
      </c>
      <c r="G188" s="98">
        <f>+'[11]MONTHLY Customers'!$E246</f>
        <v>11553.664823966101</v>
      </c>
      <c r="H188" s="96">
        <f t="shared" si="8"/>
        <v>7128.2911535968615</v>
      </c>
      <c r="I188" s="100"/>
      <c r="M188" s="96">
        <f>+[12]Err!$L301</f>
        <v>15112.72253941682</v>
      </c>
      <c r="N188" s="100"/>
      <c r="R188" s="161">
        <f>+[6]Err!$L292</f>
        <v>171392.28649152187</v>
      </c>
      <c r="S188" s="156"/>
      <c r="W188" s="155">
        <f t="shared" si="9"/>
        <v>193633.30018453553</v>
      </c>
      <c r="X188" s="156"/>
      <c r="Y188" s="155"/>
      <c r="Z188" s="155"/>
    </row>
    <row r="189" spans="1:26" x14ac:dyDescent="0.3">
      <c r="A189" s="10">
        <v>2025</v>
      </c>
      <c r="B189" s="10">
        <v>4</v>
      </c>
      <c r="D189" s="19"/>
      <c r="E189" s="19"/>
      <c r="F189" s="121">
        <f>+[9]Err!$D302</f>
        <v>0.63485726346177995</v>
      </c>
      <c r="G189" s="98">
        <f>+'[11]MONTHLY Customers'!$E247</f>
        <v>11546.934586531201</v>
      </c>
      <c r="H189" s="96">
        <f t="shared" si="8"/>
        <v>7330.6552929773779</v>
      </c>
      <c r="I189" s="100"/>
      <c r="M189" s="96">
        <f>+[12]Err!$L302</f>
        <v>15277.170095427437</v>
      </c>
      <c r="N189" s="100"/>
      <c r="R189" s="161">
        <f>+[6]Err!$L293</f>
        <v>183966.92884092953</v>
      </c>
      <c r="S189" s="156"/>
      <c r="W189" s="155">
        <f t="shared" si="9"/>
        <v>206574.75422933433</v>
      </c>
      <c r="X189" s="156"/>
      <c r="Y189" s="155"/>
      <c r="Z189" s="155"/>
    </row>
    <row r="190" spans="1:26" x14ac:dyDescent="0.3">
      <c r="A190" s="10">
        <v>2025</v>
      </c>
      <c r="B190" s="10">
        <v>5</v>
      </c>
      <c r="D190" s="19"/>
      <c r="E190" s="19"/>
      <c r="F190" s="121">
        <f>+[9]Err!$D303</f>
        <v>0.68113965025125101</v>
      </c>
      <c r="G190" s="98">
        <f>+'[11]MONTHLY Customers'!$E248</f>
        <v>11537.633936742301</v>
      </c>
      <c r="H190" s="96">
        <f t="shared" si="8"/>
        <v>7858.7399443996146</v>
      </c>
      <c r="I190" s="100"/>
      <c r="M190" s="96">
        <f>+[12]Err!$L303</f>
        <v>15760.279785485784</v>
      </c>
      <c r="N190" s="100"/>
      <c r="R190" s="161">
        <f>+[6]Err!$L294</f>
        <v>183023.4598635328</v>
      </c>
      <c r="S190" s="156"/>
      <c r="W190" s="155">
        <f t="shared" si="9"/>
        <v>206642.47959341822</v>
      </c>
      <c r="X190" s="156"/>
      <c r="Y190" s="155"/>
      <c r="Z190" s="155"/>
    </row>
    <row r="191" spans="1:26" x14ac:dyDescent="0.3">
      <c r="A191" s="10">
        <v>2025</v>
      </c>
      <c r="B191" s="10">
        <v>6</v>
      </c>
      <c r="D191" s="19"/>
      <c r="E191" s="19"/>
      <c r="F191" s="121">
        <f>+[9]Err!$D304</f>
        <v>0.71341531285153403</v>
      </c>
      <c r="G191" s="98">
        <f>+'[11]MONTHLY Customers'!$E249</f>
        <v>11529.476291135201</v>
      </c>
      <c r="H191" s="96">
        <f t="shared" si="8"/>
        <v>8225.304935254564</v>
      </c>
      <c r="I191" s="100"/>
      <c r="M191" s="96">
        <f>+[12]Err!$L304</f>
        <v>16069.553631777411</v>
      </c>
      <c r="N191" s="100"/>
      <c r="R191" s="161">
        <f>+[6]Err!$L295</f>
        <v>190504.85516511387</v>
      </c>
      <c r="S191" s="156"/>
      <c r="W191" s="155">
        <f t="shared" si="9"/>
        <v>214799.71373214584</v>
      </c>
      <c r="X191" s="156"/>
      <c r="Y191" s="155"/>
      <c r="Z191" s="155"/>
    </row>
    <row r="192" spans="1:26" x14ac:dyDescent="0.3">
      <c r="A192" s="10">
        <v>2025</v>
      </c>
      <c r="B192" s="10">
        <v>7</v>
      </c>
      <c r="D192" s="19"/>
      <c r="E192" s="19"/>
      <c r="F192" s="121">
        <f>+[9]Err!$D305</f>
        <v>0.73956531132653802</v>
      </c>
      <c r="G192" s="98">
        <f>+'[11]MONTHLY Customers'!$E250</f>
        <v>11520.358532267601</v>
      </c>
      <c r="H192" s="96">
        <f t="shared" si="8"/>
        <v>8520.0575445098275</v>
      </c>
      <c r="I192" s="100"/>
      <c r="M192" s="96">
        <f>+[12]Err!$L305</f>
        <v>16238.173582199372</v>
      </c>
      <c r="N192" s="100"/>
      <c r="R192" s="161">
        <f>+[6]Err!$L296</f>
        <v>178689.72688874061</v>
      </c>
      <c r="S192" s="156"/>
      <c r="W192" s="155">
        <f t="shared" si="9"/>
        <v>203447.95801544981</v>
      </c>
      <c r="X192" s="156"/>
      <c r="Y192" s="155"/>
      <c r="Z192" s="155"/>
    </row>
    <row r="193" spans="1:26" x14ac:dyDescent="0.3">
      <c r="A193" s="10">
        <v>2025</v>
      </c>
      <c r="B193" s="10">
        <v>8</v>
      </c>
      <c r="D193" s="19"/>
      <c r="E193" s="19"/>
      <c r="F193" s="121">
        <f>+[9]Err!$D306</f>
        <v>0.74204213182876499</v>
      </c>
      <c r="G193" s="98">
        <f>+'[11]MONTHLY Customers'!$E251</f>
        <v>11511.5583777845</v>
      </c>
      <c r="H193" s="96">
        <f t="shared" si="8"/>
        <v>8542.0613193224908</v>
      </c>
      <c r="I193" s="100"/>
      <c r="M193" s="96">
        <f>+[12]Err!$L306</f>
        <v>16205.785980443514</v>
      </c>
      <c r="N193" s="100"/>
      <c r="R193" s="161">
        <f>+[6]Err!$L297</f>
        <v>185569.0661010007</v>
      </c>
      <c r="S193" s="156"/>
      <c r="W193" s="155">
        <f t="shared" si="9"/>
        <v>210316.91340076673</v>
      </c>
      <c r="X193" s="156"/>
      <c r="Y193" s="155"/>
      <c r="Z193" s="155"/>
    </row>
    <row r="194" spans="1:26" x14ac:dyDescent="0.3">
      <c r="A194" s="10">
        <v>2025</v>
      </c>
      <c r="B194" s="10">
        <v>9</v>
      </c>
      <c r="D194" s="19"/>
      <c r="E194" s="19"/>
      <c r="F194" s="121">
        <f>+[9]Err!$D307</f>
        <v>0.71773409262027699</v>
      </c>
      <c r="G194" s="98">
        <f>+'[11]MONTHLY Customers'!$E252</f>
        <v>11498.431531104299</v>
      </c>
      <c r="H194" s="96">
        <f t="shared" si="8"/>
        <v>8252.8163215335262</v>
      </c>
      <c r="I194" s="100"/>
      <c r="M194" s="96">
        <f>+[12]Err!$L307</f>
        <v>15938.352031156614</v>
      </c>
      <c r="N194" s="100"/>
      <c r="R194" s="161">
        <f>+[6]Err!$L298</f>
        <v>176272.90515922144</v>
      </c>
      <c r="S194" s="156"/>
      <c r="W194" s="155">
        <f t="shared" si="9"/>
        <v>200464.07351191159</v>
      </c>
      <c r="X194" s="156"/>
      <c r="Y194" s="155"/>
      <c r="Z194" s="155"/>
    </row>
    <row r="195" spans="1:26" x14ac:dyDescent="0.3">
      <c r="A195" s="10">
        <v>2025</v>
      </c>
      <c r="B195" s="10">
        <v>10</v>
      </c>
      <c r="D195" s="19"/>
      <c r="E195" s="19"/>
      <c r="F195" s="121">
        <f>+[9]Err!$D308</f>
        <v>0.67883685507549296</v>
      </c>
      <c r="G195" s="98">
        <f>+'[11]MONTHLY Customers'!$E253</f>
        <v>11480.351951209501</v>
      </c>
      <c r="H195" s="96">
        <f t="shared" si="8"/>
        <v>7793.2860137188563</v>
      </c>
      <c r="I195" s="100"/>
      <c r="M195" s="96">
        <f>+[12]Err!$L308</f>
        <v>15406.506307684465</v>
      </c>
      <c r="N195" s="100"/>
      <c r="R195" s="161">
        <f>+[6]Err!$L299</f>
        <v>179668.16012680955</v>
      </c>
      <c r="S195" s="156"/>
      <c r="W195" s="155">
        <f t="shared" si="9"/>
        <v>202867.95244821289</v>
      </c>
      <c r="X195" s="156"/>
      <c r="Y195" s="155"/>
      <c r="Z195" s="155"/>
    </row>
    <row r="196" spans="1:26" x14ac:dyDescent="0.3">
      <c r="A196" s="10">
        <v>2025</v>
      </c>
      <c r="B196" s="10">
        <v>11</v>
      </c>
      <c r="D196" s="19"/>
      <c r="E196" s="19"/>
      <c r="F196" s="121">
        <f>+[9]Err!$D309</f>
        <v>0.62283945940761798</v>
      </c>
      <c r="G196" s="98">
        <f>+'[11]MONTHLY Customers'!$E254</f>
        <v>11462.656287456501</v>
      </c>
      <c r="H196" s="96">
        <f t="shared" si="8"/>
        <v>7139.3946454547404</v>
      </c>
      <c r="I196" s="100"/>
      <c r="M196" s="96">
        <f>+[12]Err!$L309</f>
        <v>14705.423545542968</v>
      </c>
      <c r="N196" s="100"/>
      <c r="R196" s="161">
        <f>+[6]Err!$L300</f>
        <v>174219.62812985669</v>
      </c>
      <c r="S196" s="156"/>
      <c r="W196" s="155">
        <f t="shared" si="9"/>
        <v>196064.44632085439</v>
      </c>
      <c r="X196" s="156"/>
      <c r="Y196" s="155"/>
      <c r="Z196" s="155"/>
    </row>
    <row r="197" spans="1:26" x14ac:dyDescent="0.3">
      <c r="A197" s="10">
        <v>2025</v>
      </c>
      <c r="B197" s="10">
        <v>12</v>
      </c>
      <c r="D197" s="19"/>
      <c r="E197" s="19"/>
      <c r="F197" s="121">
        <f>+[9]Err!$D310</f>
        <v>0.61712388646122196</v>
      </c>
      <c r="G197" s="98">
        <f>+'[11]MONTHLY Customers'!$E255</f>
        <v>11451.577080098001</v>
      </c>
      <c r="H197" s="96">
        <f t="shared" si="8"/>
        <v>7067.0417537803305</v>
      </c>
      <c r="I197" s="100">
        <f>SUM(H186:H197)</f>
        <v>91995.547854737699</v>
      </c>
      <c r="M197" s="96">
        <f>+[12]Err!$L310</f>
        <v>14475.365173949103</v>
      </c>
      <c r="N197" s="100">
        <f>SUM(M186:M197)</f>
        <v>185571.22137328458</v>
      </c>
      <c r="R197" s="161">
        <f>+[6]Err!$L301</f>
        <v>172820.81553722071</v>
      </c>
      <c r="S197" s="156">
        <f>SUM(R186:R197)</f>
        <v>2145452.3787796875</v>
      </c>
      <c r="W197" s="155">
        <f t="shared" si="9"/>
        <v>194363.22246495014</v>
      </c>
      <c r="X197" s="156">
        <f>SUM(W186:W197)</f>
        <v>2423019.14800771</v>
      </c>
      <c r="Y197" s="166"/>
      <c r="Z197" s="165"/>
    </row>
    <row r="198" spans="1:26" x14ac:dyDescent="0.3">
      <c r="A198" s="10">
        <v>2026</v>
      </c>
      <c r="B198" s="10">
        <v>1</v>
      </c>
      <c r="D198" s="19"/>
      <c r="E198" s="19"/>
      <c r="F198" s="121">
        <f>+[9]Err!$D311</f>
        <v>0.61899015809859304</v>
      </c>
      <c r="G198" s="98">
        <f>+'[11]MONTHLY Customers'!$E256</f>
        <v>11451.183481350199</v>
      </c>
      <c r="H198" s="96">
        <f t="shared" si="8"/>
        <v>7088.1698735369564</v>
      </c>
      <c r="I198" s="101">
        <f>+I197/I185-1</f>
        <v>-5.7819887916529256E-3</v>
      </c>
      <c r="M198" s="96">
        <f>+[12]Err!$L311</f>
        <v>14848.597473958298</v>
      </c>
      <c r="N198" s="101">
        <f>+N197/N185-1</f>
        <v>-3.3828774882677104E-2</v>
      </c>
      <c r="R198" s="161">
        <f>+[6]Err!$L302</f>
        <v>171727.61494459384</v>
      </c>
      <c r="S198" s="157">
        <f>+S197/S185-1</f>
        <v>-2.8334519890816479E-2</v>
      </c>
      <c r="W198" s="155">
        <f t="shared" si="9"/>
        <v>193664.38229208908</v>
      </c>
      <c r="X198" s="157">
        <f>+X197/X185-1</f>
        <v>-2.7920687753366535E-2</v>
      </c>
      <c r="Y198" s="155"/>
      <c r="Z198" s="155"/>
    </row>
    <row r="199" spans="1:26" x14ac:dyDescent="0.3">
      <c r="A199" s="10">
        <v>2026</v>
      </c>
      <c r="B199" s="10">
        <v>2</v>
      </c>
      <c r="D199" s="19"/>
      <c r="E199" s="19"/>
      <c r="F199" s="121">
        <f>+[9]Err!$D312</f>
        <v>0.61365647609399698</v>
      </c>
      <c r="G199" s="98">
        <f>+'[11]MONTHLY Customers'!$E257</f>
        <v>11459.193533567601</v>
      </c>
      <c r="H199" s="96">
        <f t="shared" ref="H199:H262" si="10">+G199*F199</f>
        <v>7032.0083226882116</v>
      </c>
      <c r="I199" s="100"/>
      <c r="M199" s="96">
        <f>+[12]Err!$L312</f>
        <v>14507.889389867552</v>
      </c>
      <c r="N199" s="100"/>
      <c r="R199" s="161">
        <f>+[6]Err!$L303</f>
        <v>168368.44508306889</v>
      </c>
      <c r="S199" s="156"/>
      <c r="W199" s="155">
        <f t="shared" ref="W199:W262" si="11">+R199+M199+H199</f>
        <v>189908.34279562463</v>
      </c>
      <c r="X199" s="156"/>
      <c r="Y199" s="155"/>
      <c r="Z199" s="155"/>
    </row>
    <row r="200" spans="1:26" x14ac:dyDescent="0.3">
      <c r="A200" s="10">
        <v>2026</v>
      </c>
      <c r="B200" s="10">
        <v>3</v>
      </c>
      <c r="D200" s="19"/>
      <c r="E200" s="19"/>
      <c r="F200" s="121">
        <f>+[9]Err!$D313</f>
        <v>0.622234662582549</v>
      </c>
      <c r="G200" s="98">
        <f>+'[11]MONTHLY Customers'!$E258</f>
        <v>11463.5567591201</v>
      </c>
      <c r="H200" s="96">
        <f t="shared" si="10"/>
        <v>7133.0223720069944</v>
      </c>
      <c r="I200" s="100"/>
      <c r="M200" s="96">
        <f>+[12]Err!$L313</f>
        <v>14603.860474412139</v>
      </c>
      <c r="N200" s="100"/>
      <c r="R200" s="161">
        <f>+[6]Err!$L304</f>
        <v>166864.43006359757</v>
      </c>
      <c r="S200" s="156"/>
      <c r="W200" s="155">
        <f t="shared" si="11"/>
        <v>188601.31291001668</v>
      </c>
      <c r="X200" s="156"/>
      <c r="Y200" s="155"/>
      <c r="Z200" s="155"/>
    </row>
    <row r="201" spans="1:26" x14ac:dyDescent="0.3">
      <c r="A201" s="10">
        <v>2026</v>
      </c>
      <c r="B201" s="10">
        <v>4</v>
      </c>
      <c r="D201" s="19"/>
      <c r="E201" s="19"/>
      <c r="F201" s="121">
        <f>+[9]Err!$D314</f>
        <v>0.64030907107860902</v>
      </c>
      <c r="G201" s="98">
        <f>+'[11]MONTHLY Customers'!$E259</f>
        <v>11470.786826208499</v>
      </c>
      <c r="H201" s="96">
        <f t="shared" si="10"/>
        <v>7344.8488572303104</v>
      </c>
      <c r="I201" s="100"/>
      <c r="M201" s="96">
        <f>+[12]Err!$L314</f>
        <v>14763.324876382156</v>
      </c>
      <c r="N201" s="100"/>
      <c r="R201" s="161">
        <f>+[6]Err!$L305</f>
        <v>179106.87441065567</v>
      </c>
      <c r="S201" s="156"/>
      <c r="W201" s="155">
        <f t="shared" si="11"/>
        <v>201215.04814426813</v>
      </c>
      <c r="X201" s="156"/>
      <c r="Y201" s="155"/>
      <c r="Z201" s="155"/>
    </row>
    <row r="202" spans="1:26" x14ac:dyDescent="0.3">
      <c r="A202" s="10">
        <v>2026</v>
      </c>
      <c r="B202" s="10">
        <v>5</v>
      </c>
      <c r="D202" s="19"/>
      <c r="E202" s="19"/>
      <c r="F202" s="121">
        <f>+[9]Err!$D315</f>
        <v>0.68673635123281795</v>
      </c>
      <c r="G202" s="98">
        <f>+'[11]MONTHLY Customers'!$E260</f>
        <v>11475.045207557299</v>
      </c>
      <c r="H202" s="96">
        <f t="shared" si="10"/>
        <v>7880.3306760695341</v>
      </c>
      <c r="I202" s="100"/>
      <c r="M202" s="96">
        <f>+[12]Err!$L315</f>
        <v>15234.826792935912</v>
      </c>
      <c r="N202" s="100"/>
      <c r="R202" s="161">
        <f>+[6]Err!$L306</f>
        <v>178188.33007929346</v>
      </c>
      <c r="S202" s="156"/>
      <c r="W202" s="155">
        <f t="shared" si="11"/>
        <v>201303.4875482989</v>
      </c>
      <c r="X202" s="156"/>
      <c r="Y202" s="155"/>
      <c r="Z202" s="155"/>
    </row>
    <row r="203" spans="1:26" x14ac:dyDescent="0.3">
      <c r="A203" s="10">
        <v>2026</v>
      </c>
      <c r="B203" s="10">
        <v>6</v>
      </c>
      <c r="D203" s="19"/>
      <c r="E203" s="19"/>
      <c r="F203" s="121">
        <f>+[9]Err!$D316</f>
        <v>0.71910810799679603</v>
      </c>
      <c r="G203" s="98">
        <f>+'[11]MONTHLY Customers'!$E261</f>
        <v>11481.2231404383</v>
      </c>
      <c r="H203" s="96">
        <f t="shared" si="10"/>
        <v>8256.2406500096185</v>
      </c>
      <c r="I203" s="100"/>
      <c r="M203" s="96">
        <f>+[12]Err!$L316</f>
        <v>15536.390051210237</v>
      </c>
      <c r="N203" s="100"/>
      <c r="R203" s="161">
        <f>+[6]Err!$L307</f>
        <v>185472.08122488865</v>
      </c>
      <c r="S203" s="156"/>
      <c r="W203" s="155">
        <f t="shared" si="11"/>
        <v>209264.71192610852</v>
      </c>
      <c r="X203" s="156"/>
      <c r="Y203" s="155"/>
      <c r="Z203" s="155"/>
    </row>
    <row r="204" spans="1:26" x14ac:dyDescent="0.3">
      <c r="A204" s="10">
        <v>2026</v>
      </c>
      <c r="B204" s="10">
        <v>7</v>
      </c>
      <c r="D204" s="19"/>
      <c r="E204" s="19"/>
      <c r="F204" s="121">
        <f>+[9]Err!$D317</f>
        <v>0.74529776463008601</v>
      </c>
      <c r="G204" s="98">
        <f>+'[11]MONTHLY Customers'!$E262</f>
        <v>11485.392790083401</v>
      </c>
      <c r="H204" s="96">
        <f t="shared" si="10"/>
        <v>8560.0375723476645</v>
      </c>
      <c r="I204" s="100"/>
      <c r="M204" s="96">
        <f>+[12]Err!$L317</f>
        <v>15698.9919169894</v>
      </c>
      <c r="N204" s="100"/>
      <c r="R204" s="161">
        <f>+[6]Err!$L308</f>
        <v>173969.08604159698</v>
      </c>
      <c r="S204" s="156"/>
      <c r="W204" s="155">
        <f t="shared" si="11"/>
        <v>198228.11553093407</v>
      </c>
      <c r="X204" s="156"/>
      <c r="Y204" s="155"/>
      <c r="Z204" s="155"/>
    </row>
    <row r="205" spans="1:26" x14ac:dyDescent="0.3">
      <c r="A205" s="10">
        <v>2026</v>
      </c>
      <c r="B205" s="10">
        <v>8</v>
      </c>
      <c r="D205" s="19"/>
      <c r="E205" s="19"/>
      <c r="F205" s="121">
        <f>+[9]Err!$D318</f>
        <v>0.74777317541099997</v>
      </c>
      <c r="G205" s="98">
        <f>+'[11]MONTHLY Customers'!$E263</f>
        <v>11489.970021540599</v>
      </c>
      <c r="H205" s="96">
        <f t="shared" si="10"/>
        <v>8591.8913683846095</v>
      </c>
      <c r="I205" s="100"/>
      <c r="M205" s="96">
        <f>+[12]Err!$L318</f>
        <v>15664.983625694502</v>
      </c>
      <c r="N205" s="100"/>
      <c r="R205" s="161">
        <f>+[6]Err!$L309</f>
        <v>180666.68626834187</v>
      </c>
      <c r="S205" s="156"/>
      <c r="W205" s="155">
        <f t="shared" si="11"/>
        <v>204923.56126242099</v>
      </c>
      <c r="X205" s="156"/>
      <c r="Y205" s="155"/>
      <c r="Z205" s="155"/>
    </row>
    <row r="206" spans="1:26" x14ac:dyDescent="0.3">
      <c r="A206" s="10">
        <v>2026</v>
      </c>
      <c r="B206" s="10">
        <v>9</v>
      </c>
      <c r="D206" s="19"/>
      <c r="E206" s="19"/>
      <c r="F206" s="121">
        <f>+[9]Err!$D319</f>
        <v>0.72348971301927001</v>
      </c>
      <c r="G206" s="98">
        <f>+'[11]MONTHLY Customers'!$E264</f>
        <v>11491.847534202199</v>
      </c>
      <c r="H206" s="96">
        <f t="shared" si="10"/>
        <v>8314.233474581155</v>
      </c>
      <c r="I206" s="100"/>
      <c r="M206" s="96">
        <f>+[12]Err!$L319</f>
        <v>15401.810829460224</v>
      </c>
      <c r="N206" s="100"/>
      <c r="R206" s="161">
        <f>+[6]Err!$L310</f>
        <v>171616.11212009276</v>
      </c>
      <c r="S206" s="156"/>
      <c r="W206" s="155">
        <f t="shared" si="11"/>
        <v>195332.15642413413</v>
      </c>
      <c r="X206" s="156"/>
      <c r="Y206" s="155"/>
      <c r="Z206" s="155"/>
    </row>
    <row r="207" spans="1:26" x14ac:dyDescent="0.3">
      <c r="A207" s="10">
        <v>2026</v>
      </c>
      <c r="B207" s="10">
        <v>10</v>
      </c>
      <c r="D207" s="19"/>
      <c r="E207" s="19"/>
      <c r="F207" s="121">
        <f>+[9]Err!$D320</f>
        <v>0.68471922627911896</v>
      </c>
      <c r="G207" s="98">
        <f>+'[11]MONTHLY Customers'!$E265</f>
        <v>11491.0376899977</v>
      </c>
      <c r="H207" s="96">
        <f t="shared" si="10"/>
        <v>7868.1344362394193</v>
      </c>
      <c r="I207" s="100"/>
      <c r="M207" s="96">
        <f>+[12]Err!$L320</f>
        <v>14879.969644622772</v>
      </c>
      <c r="N207" s="100"/>
      <c r="R207" s="161">
        <f>+[6]Err!$L311</f>
        <v>174921.67094473226</v>
      </c>
      <c r="S207" s="156"/>
      <c r="W207" s="155">
        <f t="shared" si="11"/>
        <v>197669.77502559446</v>
      </c>
      <c r="X207" s="156"/>
      <c r="Y207" s="155"/>
      <c r="Z207" s="155"/>
    </row>
    <row r="208" spans="1:26" x14ac:dyDescent="0.3">
      <c r="A208" s="10">
        <v>2026</v>
      </c>
      <c r="B208" s="10">
        <v>11</v>
      </c>
      <c r="D208" s="19"/>
      <c r="E208" s="19"/>
      <c r="F208" s="121">
        <f>+[9]Err!$D321</f>
        <v>0.62900085941813</v>
      </c>
      <c r="G208" s="98">
        <f>+'[11]MONTHLY Customers'!$E266</f>
        <v>11491.364224274699</v>
      </c>
      <c r="H208" s="96">
        <f t="shared" si="10"/>
        <v>7228.0779729555388</v>
      </c>
      <c r="I208" s="100"/>
      <c r="M208" s="96">
        <f>+[12]Err!$L321</f>
        <v>14195.335886026311</v>
      </c>
      <c r="N208" s="100"/>
      <c r="R208" s="161">
        <f>+[6]Err!$L312</f>
        <v>169617.07874303017</v>
      </c>
      <c r="S208" s="156"/>
      <c r="W208" s="155">
        <f t="shared" si="11"/>
        <v>191040.492602012</v>
      </c>
      <c r="X208" s="156"/>
      <c r="Y208" s="155"/>
      <c r="Z208" s="155"/>
    </row>
    <row r="209" spans="1:26" x14ac:dyDescent="0.3">
      <c r="A209" s="10">
        <v>2026</v>
      </c>
      <c r="B209" s="10">
        <v>12</v>
      </c>
      <c r="D209" s="19"/>
      <c r="E209" s="19"/>
      <c r="F209" s="121">
        <f>+[9]Err!$D322</f>
        <v>0.62359400246820496</v>
      </c>
      <c r="G209" s="98">
        <f>+'[11]MONTHLY Customers'!$E267</f>
        <v>11492.3472639549</v>
      </c>
      <c r="H209" s="96">
        <f t="shared" si="10"/>
        <v>7166.5588280841603</v>
      </c>
      <c r="I209" s="100">
        <f>SUM(H198:H209)</f>
        <v>92463.554404134178</v>
      </c>
      <c r="M209" s="96">
        <f>+[12]Err!$L322</f>
        <v>13971.81357484342</v>
      </c>
      <c r="N209" s="100">
        <f>SUM(M198:M209)</f>
        <v>179307.79453640289</v>
      </c>
      <c r="R209" s="161">
        <f>+[6]Err!$L313</f>
        <v>168255.22010391613</v>
      </c>
      <c r="S209" s="156">
        <f>SUM(R198:R209)</f>
        <v>2088773.6300278082</v>
      </c>
      <c r="W209" s="155">
        <f t="shared" si="11"/>
        <v>189393.59250684371</v>
      </c>
      <c r="X209" s="156">
        <f>SUM(W198:W209)</f>
        <v>2360544.9789683451</v>
      </c>
      <c r="Y209" s="166"/>
      <c r="Z209" s="165"/>
    </row>
    <row r="210" spans="1:26" x14ac:dyDescent="0.3">
      <c r="A210" s="10">
        <v>2027</v>
      </c>
      <c r="B210" s="10">
        <v>1</v>
      </c>
      <c r="D210" s="19"/>
      <c r="E210" s="19"/>
      <c r="F210" s="121">
        <f>+[9]Err!$D323</f>
        <v>0.62567388379258304</v>
      </c>
      <c r="G210" s="98">
        <f>+'[11]MONTHLY Customers'!$E268</f>
        <v>11495.241649722</v>
      </c>
      <c r="H210" s="96">
        <f t="shared" si="10"/>
        <v>7192.2724881158229</v>
      </c>
      <c r="I210" s="101">
        <f>+I209/I197-1</f>
        <v>5.0872738986833532E-3</v>
      </c>
      <c r="M210" s="96">
        <f>+[12]Err!$L323</f>
        <v>14338.787019196407</v>
      </c>
      <c r="N210" s="101">
        <f>+N209/N197-1</f>
        <v>-3.37521453516898E-2</v>
      </c>
      <c r="R210" s="161">
        <f>+[6]Err!$L314</f>
        <v>167304.76837693169</v>
      </c>
      <c r="S210" s="157">
        <f>+S209/S197-1</f>
        <v>-2.6418087538310986E-2</v>
      </c>
      <c r="W210" s="155">
        <f t="shared" si="11"/>
        <v>188835.82788424392</v>
      </c>
      <c r="X210" s="157">
        <f>+X209/X197-1</f>
        <v>-2.5783605173212654E-2</v>
      </c>
      <c r="Y210" s="155"/>
      <c r="Z210" s="155"/>
    </row>
    <row r="211" spans="1:26" x14ac:dyDescent="0.3">
      <c r="A211" s="10">
        <v>2027</v>
      </c>
      <c r="B211" s="10">
        <v>2</v>
      </c>
      <c r="D211" s="19"/>
      <c r="E211" s="19"/>
      <c r="F211" s="121">
        <f>+[9]Err!$D324</f>
        <v>0.62034266142757299</v>
      </c>
      <c r="G211" s="98">
        <f>+'[11]MONTHLY Customers'!$E269</f>
        <v>11497.1093298948</v>
      </c>
      <c r="H211" s="96">
        <f t="shared" si="10"/>
        <v>7132.1474004307202</v>
      </c>
      <c r="I211" s="100"/>
      <c r="M211" s="96">
        <f>+[12]Err!$L324</f>
        <v>14006.840417683075</v>
      </c>
      <c r="N211" s="100"/>
      <c r="R211" s="161">
        <f>+[6]Err!$L315</f>
        <v>164032.11397127583</v>
      </c>
      <c r="S211" s="156"/>
      <c r="W211" s="155">
        <f t="shared" si="11"/>
        <v>185171.10178938962</v>
      </c>
      <c r="X211" s="156"/>
      <c r="Y211" s="155"/>
      <c r="Z211" s="155"/>
    </row>
    <row r="212" spans="1:26" x14ac:dyDescent="0.3">
      <c r="A212" s="10">
        <v>2027</v>
      </c>
      <c r="B212" s="10">
        <v>3</v>
      </c>
      <c r="D212" s="19"/>
      <c r="E212" s="19"/>
      <c r="F212" s="121">
        <f>+[9]Err!$D325</f>
        <v>0.628795908885872</v>
      </c>
      <c r="G212" s="98">
        <f>+'[11]MONTHLY Customers'!$E270</f>
        <v>11493.6962342264</v>
      </c>
      <c r="H212" s="96">
        <f t="shared" si="10"/>
        <v>7227.1891700585129</v>
      </c>
      <c r="I212" s="100"/>
      <c r="M212" s="96">
        <f>+[12]Err!$L325</f>
        <v>14099.841016387085</v>
      </c>
      <c r="N212" s="100"/>
      <c r="R212" s="161">
        <f>+[6]Err!$L316</f>
        <v>162566.83487478769</v>
      </c>
      <c r="S212" s="156"/>
      <c r="W212" s="155">
        <f t="shared" si="11"/>
        <v>183893.86506123329</v>
      </c>
      <c r="X212" s="156"/>
      <c r="Y212" s="155"/>
      <c r="Z212" s="155"/>
    </row>
    <row r="213" spans="1:26" x14ac:dyDescent="0.3">
      <c r="A213" s="10">
        <v>2027</v>
      </c>
      <c r="B213" s="10">
        <v>4</v>
      </c>
      <c r="D213" s="19"/>
      <c r="E213" s="19"/>
      <c r="F213" s="121">
        <f>+[9]Err!$D326</f>
        <v>0.64669185033465704</v>
      </c>
      <c r="G213" s="98">
        <f>+'[11]MONTHLY Customers'!$E271</f>
        <v>11494.5090552076</v>
      </c>
      <c r="H213" s="96">
        <f t="shared" si="10"/>
        <v>7433.4053296006732</v>
      </c>
      <c r="I213" s="100"/>
      <c r="M213" s="96">
        <f>+[12]Err!$L326</f>
        <v>14254.522401326549</v>
      </c>
      <c r="N213" s="100"/>
      <c r="R213" s="161">
        <f>+[6]Err!$L317</f>
        <v>174493.97493617426</v>
      </c>
      <c r="S213" s="156"/>
      <c r="W213" s="155">
        <f t="shared" si="11"/>
        <v>196181.90266710147</v>
      </c>
      <c r="X213" s="156"/>
      <c r="Y213" s="155"/>
      <c r="Z213" s="155"/>
    </row>
    <row r="214" spans="1:26" x14ac:dyDescent="0.3">
      <c r="A214" s="10">
        <v>2027</v>
      </c>
      <c r="B214" s="10">
        <v>5</v>
      </c>
      <c r="D214" s="19"/>
      <c r="E214" s="19"/>
      <c r="F214" s="121">
        <f>+[9]Err!$D327</f>
        <v>0.69298458597872603</v>
      </c>
      <c r="G214" s="98">
        <f>+'[11]MONTHLY Customers'!$E272</f>
        <v>11497.253842227101</v>
      </c>
      <c r="H214" s="96">
        <f t="shared" si="10"/>
        <v>7967.4196937480647</v>
      </c>
      <c r="I214" s="100"/>
      <c r="M214" s="96">
        <f>+[12]Err!$L327</f>
        <v>14715.517236148304</v>
      </c>
      <c r="N214" s="100"/>
      <c r="R214" s="161">
        <f>+[6]Err!$L318</f>
        <v>173599.08772393366</v>
      </c>
      <c r="S214" s="156"/>
      <c r="W214" s="155">
        <f t="shared" si="11"/>
        <v>196282.02465383001</v>
      </c>
      <c r="X214" s="156"/>
      <c r="Y214" s="155"/>
      <c r="Z214" s="155"/>
    </row>
    <row r="215" spans="1:26" x14ac:dyDescent="0.3">
      <c r="A215" s="10">
        <v>2027</v>
      </c>
      <c r="B215" s="10">
        <v>6</v>
      </c>
      <c r="D215" s="19"/>
      <c r="E215" s="19"/>
      <c r="F215" s="121">
        <f>+[9]Err!$D328</f>
        <v>0.725251742325697</v>
      </c>
      <c r="G215" s="98">
        <f>+'[11]MONTHLY Customers'!$E273</f>
        <v>11502.8399224483</v>
      </c>
      <c r="H215" s="96">
        <f t="shared" si="10"/>
        <v>8342.4546954492143</v>
      </c>
      <c r="I215" s="100"/>
      <c r="M215" s="96">
        <f>+[12]Err!$L328</f>
        <v>15010.804458586665</v>
      </c>
      <c r="N215" s="100"/>
      <c r="R215" s="161">
        <f>+[6]Err!$L319</f>
        <v>180695.24578052916</v>
      </c>
      <c r="S215" s="156"/>
      <c r="W215" s="155">
        <f t="shared" si="11"/>
        <v>204048.50493456505</v>
      </c>
      <c r="X215" s="156"/>
      <c r="Y215" s="155"/>
      <c r="Z215" s="155"/>
    </row>
    <row r="216" spans="1:26" x14ac:dyDescent="0.3">
      <c r="A216" s="10">
        <v>2027</v>
      </c>
      <c r="B216" s="10">
        <v>7</v>
      </c>
      <c r="D216" s="19"/>
      <c r="E216" s="19"/>
      <c r="F216" s="121">
        <f>+[9]Err!$D329</f>
        <v>0.75134695496659798</v>
      </c>
      <c r="G216" s="98">
        <f>+'[11]MONTHLY Customers'!$E274</f>
        <v>11503.866714658299</v>
      </c>
      <c r="H216" s="96">
        <f t="shared" si="10"/>
        <v>8643.3952264001146</v>
      </c>
      <c r="I216" s="100"/>
      <c r="M216" s="96">
        <f>+[12]Err!$L329</f>
        <v>15168.540385034084</v>
      </c>
      <c r="N216" s="100"/>
      <c r="R216" s="161">
        <f>+[6]Err!$L320</f>
        <v>169488.51036175276</v>
      </c>
      <c r="S216" s="156"/>
      <c r="W216" s="155">
        <f t="shared" si="11"/>
        <v>193300.44597318696</v>
      </c>
      <c r="X216" s="156"/>
      <c r="Y216" s="155"/>
      <c r="Z216" s="155"/>
    </row>
    <row r="217" spans="1:26" x14ac:dyDescent="0.3">
      <c r="A217" s="10">
        <v>2027</v>
      </c>
      <c r="B217" s="10">
        <v>8</v>
      </c>
      <c r="D217" s="19"/>
      <c r="E217" s="19"/>
      <c r="F217" s="121">
        <f>+[9]Err!$D330</f>
        <v>0.75370891790990702</v>
      </c>
      <c r="G217" s="98">
        <f>+'[11]MONTHLY Customers'!$E275</f>
        <v>11499.6623619886</v>
      </c>
      <c r="H217" s="96">
        <f t="shared" si="10"/>
        <v>8667.3980751837134</v>
      </c>
      <c r="I217" s="100"/>
      <c r="M217" s="96">
        <f>+[12]Err!$L330</f>
        <v>15133.553749620538</v>
      </c>
      <c r="N217" s="100"/>
      <c r="R217" s="161">
        <f>+[6]Err!$L321</f>
        <v>176013.61382270965</v>
      </c>
      <c r="S217" s="156"/>
      <c r="W217" s="155">
        <f t="shared" si="11"/>
        <v>199814.5656475139</v>
      </c>
      <c r="X217" s="156"/>
      <c r="Y217" s="155"/>
      <c r="Z217" s="155"/>
    </row>
    <row r="218" spans="1:26" x14ac:dyDescent="0.3">
      <c r="A218" s="10">
        <v>2027</v>
      </c>
      <c r="B218" s="10">
        <v>9</v>
      </c>
      <c r="D218" s="19"/>
      <c r="E218" s="19"/>
      <c r="F218" s="121">
        <f>+[9]Err!$D331</f>
        <v>0.72929139391387499</v>
      </c>
      <c r="G218" s="98">
        <f>+'[11]MONTHLY Customers'!$E276</f>
        <v>11490.663487097299</v>
      </c>
      <c r="H218" s="96">
        <f t="shared" si="10"/>
        <v>8380.0419915004568</v>
      </c>
      <c r="I218" s="100"/>
      <c r="M218" s="96">
        <f>+[12]Err!$L331</f>
        <v>14874.892153632405</v>
      </c>
      <c r="N218" s="100"/>
      <c r="R218" s="161">
        <f>+[6]Err!$L322</f>
        <v>167196.13730887341</v>
      </c>
      <c r="S218" s="156"/>
      <c r="W218" s="155">
        <f t="shared" si="11"/>
        <v>190451.07145400628</v>
      </c>
      <c r="X218" s="156"/>
      <c r="Y218" s="155"/>
      <c r="Z218" s="155"/>
    </row>
    <row r="219" spans="1:26" x14ac:dyDescent="0.3">
      <c r="A219" s="10">
        <v>2027</v>
      </c>
      <c r="B219" s="10">
        <v>10</v>
      </c>
      <c r="D219" s="19"/>
      <c r="E219" s="19"/>
      <c r="F219" s="121">
        <f>+[9]Err!$D332</f>
        <v>0.69037150396667402</v>
      </c>
      <c r="G219" s="98">
        <f>+'[11]MONTHLY Customers'!$E277</f>
        <v>11481.236652367001</v>
      </c>
      <c r="H219" s="96">
        <f t="shared" si="10"/>
        <v>7926.3186150919082</v>
      </c>
      <c r="I219" s="100"/>
      <c r="M219" s="96">
        <f>+[12]Err!$L332</f>
        <v>14363.046461789603</v>
      </c>
      <c r="N219" s="100"/>
      <c r="R219" s="161">
        <f>+[6]Err!$L323</f>
        <v>170416.56143047474</v>
      </c>
      <c r="S219" s="156"/>
      <c r="W219" s="155">
        <f t="shared" si="11"/>
        <v>192705.92650735626</v>
      </c>
      <c r="X219" s="156"/>
      <c r="Y219" s="155"/>
      <c r="Z219" s="155"/>
    </row>
    <row r="220" spans="1:26" x14ac:dyDescent="0.3">
      <c r="A220" s="10">
        <v>2027</v>
      </c>
      <c r="B220" s="10">
        <v>11</v>
      </c>
      <c r="D220" s="19"/>
      <c r="E220" s="19"/>
      <c r="F220" s="121">
        <f>+[9]Err!$D333</f>
        <v>0.63448481761210096</v>
      </c>
      <c r="G220" s="98">
        <f>+'[11]MONTHLY Customers'!$E278</f>
        <v>11479.5288427669</v>
      </c>
      <c r="H220" s="96">
        <f t="shared" si="10"/>
        <v>7283.5867640758088</v>
      </c>
      <c r="I220" s="100"/>
      <c r="M220" s="96">
        <f>+[12]Err!$L333</f>
        <v>13694.714448343859</v>
      </c>
      <c r="N220" s="100"/>
      <c r="R220" s="161">
        <f>+[6]Err!$L324</f>
        <v>165248.58905791148</v>
      </c>
      <c r="S220" s="156"/>
      <c r="W220" s="155">
        <f t="shared" si="11"/>
        <v>186226.89027033115</v>
      </c>
      <c r="X220" s="156"/>
      <c r="Y220" s="155"/>
      <c r="Z220" s="155"/>
    </row>
    <row r="221" spans="1:26" x14ac:dyDescent="0.3">
      <c r="A221" s="10">
        <v>2027</v>
      </c>
      <c r="B221" s="10">
        <v>12</v>
      </c>
      <c r="D221" s="19"/>
      <c r="E221" s="19"/>
      <c r="F221" s="121">
        <f>+[9]Err!$D334</f>
        <v>0.62893175252266198</v>
      </c>
      <c r="G221" s="98">
        <f>+'[11]MONTHLY Customers'!$E279</f>
        <v>11483.7288960203</v>
      </c>
      <c r="H221" s="96">
        <f t="shared" si="10"/>
        <v>7222.4817400691818</v>
      </c>
      <c r="I221" s="100">
        <f>SUM(H210:H221)</f>
        <v>93418.111189724194</v>
      </c>
      <c r="M221" s="96">
        <f>+[12]Err!$L334</f>
        <v>13477.717945920162</v>
      </c>
      <c r="N221" s="100">
        <f>SUM(M210:M221)</f>
        <v>173138.77769366873</v>
      </c>
      <c r="R221" s="161">
        <f>+[6]Err!$L325</f>
        <v>163921.80510267743</v>
      </c>
      <c r="S221" s="156">
        <f>SUM(R210:R221)</f>
        <v>2034977.2427480319</v>
      </c>
      <c r="W221" s="155">
        <f t="shared" si="11"/>
        <v>184622.00478866676</v>
      </c>
      <c r="X221" s="156">
        <f>SUM(W210:W221)</f>
        <v>2301534.1316314247</v>
      </c>
      <c r="Y221" s="166"/>
      <c r="Z221" s="165"/>
    </row>
    <row r="222" spans="1:26" x14ac:dyDescent="0.3">
      <c r="A222" s="10">
        <v>2028</v>
      </c>
      <c r="B222" s="10">
        <v>1</v>
      </c>
      <c r="D222" s="19"/>
      <c r="E222" s="19"/>
      <c r="F222" s="121">
        <f>+[9]Err!$D335</f>
        <v>0.63091534073439004</v>
      </c>
      <c r="G222" s="98">
        <f>+'[11]MONTHLY Customers'!$E280</f>
        <v>11494.735272010101</v>
      </c>
      <c r="H222" s="96">
        <f t="shared" si="10"/>
        <v>7252.2048207918642</v>
      </c>
      <c r="I222" s="101">
        <f>+I221/I209-1</f>
        <v>1.0323600382242448E-2</v>
      </c>
      <c r="M222" s="96">
        <f>+[12]Err!$L335</f>
        <v>13839.023536082714</v>
      </c>
      <c r="N222" s="101">
        <f>+N221/N209-1</f>
        <v>-3.4404621721459638E-2</v>
      </c>
      <c r="R222" s="161">
        <f>+[6]Err!$L326</f>
        <v>163256.01636589289</v>
      </c>
      <c r="S222" s="157">
        <f>+S221/S209-1</f>
        <v>-2.5755010742384843E-2</v>
      </c>
      <c r="W222" s="155">
        <f t="shared" si="11"/>
        <v>184347.24472276747</v>
      </c>
      <c r="X222" s="157">
        <f>+X221/X209-1</f>
        <v>-2.4998823518588731E-2</v>
      </c>
      <c r="Y222" s="155"/>
      <c r="Z222" s="155"/>
    </row>
    <row r="223" spans="1:26" x14ac:dyDescent="0.3">
      <c r="A223" s="10">
        <v>2028</v>
      </c>
      <c r="B223" s="10">
        <v>2</v>
      </c>
      <c r="D223" s="19"/>
      <c r="E223" s="19"/>
      <c r="F223" s="121">
        <f>+[9]Err!$D336</f>
        <v>0.62556751715720604</v>
      </c>
      <c r="G223" s="98">
        <f>+'[11]MONTHLY Customers'!$E281</f>
        <v>11507.8778453999</v>
      </c>
      <c r="H223" s="96">
        <f t="shared" si="10"/>
        <v>7198.9545714952337</v>
      </c>
      <c r="I223" s="100"/>
      <c r="M223" s="96">
        <f>+[12]Err!$L336</f>
        <v>13517.28566002667</v>
      </c>
      <c r="N223" s="100"/>
      <c r="R223" s="161">
        <f>+[6]Err!$L327</f>
        <v>160062.55973944484</v>
      </c>
      <c r="S223" s="156"/>
      <c r="W223" s="155">
        <f t="shared" si="11"/>
        <v>180778.79997096676</v>
      </c>
      <c r="X223" s="156"/>
      <c r="Y223" s="155"/>
      <c r="Z223" s="155"/>
    </row>
    <row r="224" spans="1:26" x14ac:dyDescent="0.3">
      <c r="A224" s="10">
        <v>2028</v>
      </c>
      <c r="B224" s="10">
        <v>3</v>
      </c>
      <c r="D224" s="19"/>
      <c r="E224" s="19"/>
      <c r="F224" s="121">
        <f>+[9]Err!$D337</f>
        <v>0.63405911647936797</v>
      </c>
      <c r="G224" s="98">
        <f>+'[11]MONTHLY Customers'!$E282</f>
        <v>11516.683523211001</v>
      </c>
      <c r="H224" s="96">
        <f t="shared" si="10"/>
        <v>7302.2581794996613</v>
      </c>
      <c r="I224" s="100"/>
      <c r="M224" s="96">
        <f>+[12]Err!$L337</f>
        <v>13608.564251103409</v>
      </c>
      <c r="N224" s="100"/>
      <c r="R224" s="161">
        <f>+[6]Err!$L328</f>
        <v>158632.74019229406</v>
      </c>
      <c r="S224" s="156"/>
      <c r="W224" s="155">
        <f t="shared" si="11"/>
        <v>179543.56262289712</v>
      </c>
      <c r="X224" s="156"/>
      <c r="Y224" s="155"/>
      <c r="Z224" s="155"/>
    </row>
    <row r="225" spans="1:26" x14ac:dyDescent="0.3">
      <c r="A225" s="10">
        <v>2028</v>
      </c>
      <c r="B225" s="10">
        <v>4</v>
      </c>
      <c r="D225" s="19"/>
      <c r="E225" s="19"/>
      <c r="F225" s="121">
        <f>+[9]Err!$D338</f>
        <v>0.65199196682501104</v>
      </c>
      <c r="G225" s="98">
        <f>+'[11]MONTHLY Customers'!$E283</f>
        <v>11526.959824114399</v>
      </c>
      <c r="H225" s="96">
        <f t="shared" si="10"/>
        <v>7515.4852072372305</v>
      </c>
      <c r="I225" s="100"/>
      <c r="M225" s="96">
        <f>+[12]Err!$L338</f>
        <v>13759.503805959679</v>
      </c>
      <c r="N225" s="100"/>
      <c r="R225" s="161">
        <f>+[6]Err!$L329</f>
        <v>170271.24513121546</v>
      </c>
      <c r="S225" s="156"/>
      <c r="W225" s="155">
        <f t="shared" si="11"/>
        <v>191546.23414441239</v>
      </c>
      <c r="X225" s="156"/>
      <c r="Y225" s="155"/>
      <c r="Z225" s="155"/>
    </row>
    <row r="226" spans="1:26" x14ac:dyDescent="0.3">
      <c r="A226" s="10">
        <v>2028</v>
      </c>
      <c r="B226" s="10">
        <v>5</v>
      </c>
      <c r="D226" s="19"/>
      <c r="E226" s="19"/>
      <c r="F226" s="121">
        <f>+[9]Err!$D339</f>
        <v>0.69829784570397002</v>
      </c>
      <c r="G226" s="98">
        <f>+'[11]MONTHLY Customers'!$E284</f>
        <v>11533.9266057108</v>
      </c>
      <c r="H226" s="96">
        <f t="shared" si="10"/>
        <v>8054.1161012755547</v>
      </c>
      <c r="I226" s="100"/>
      <c r="M226" s="96">
        <f>+[12]Err!$L339</f>
        <v>14209.909472234014</v>
      </c>
      <c r="N226" s="100"/>
      <c r="R226" s="161">
        <f>+[6]Err!$L330</f>
        <v>169398.01406443538</v>
      </c>
      <c r="S226" s="156"/>
      <c r="W226" s="155">
        <f t="shared" si="11"/>
        <v>191662.03963794495</v>
      </c>
      <c r="X226" s="156"/>
      <c r="Y226" s="155"/>
      <c r="Z226" s="155"/>
    </row>
    <row r="227" spans="1:26" x14ac:dyDescent="0.3">
      <c r="A227" s="10">
        <v>2028</v>
      </c>
      <c r="B227" s="10">
        <v>6</v>
      </c>
      <c r="D227" s="19"/>
      <c r="E227" s="19"/>
      <c r="F227" s="121">
        <f>+[9]Err!$D340</f>
        <v>0.73056499149126697</v>
      </c>
      <c r="G227" s="98">
        <f>+'[11]MONTHLY Customers'!$E285</f>
        <v>11541.0896412813</v>
      </c>
      <c r="H227" s="96">
        <f t="shared" si="10"/>
        <v>8431.5160555826224</v>
      </c>
      <c r="I227" s="100"/>
      <c r="M227" s="96">
        <f>+[12]Err!$L340</f>
        <v>14498.828582784063</v>
      </c>
      <c r="N227" s="100"/>
      <c r="R227" s="161">
        <f>+[6]Err!$L331</f>
        <v>176322.44608786993</v>
      </c>
      <c r="S227" s="156"/>
      <c r="W227" s="155">
        <f t="shared" si="11"/>
        <v>199252.79072623662</v>
      </c>
      <c r="X227" s="156"/>
      <c r="Y227" s="155"/>
      <c r="Z227" s="155"/>
    </row>
    <row r="228" spans="1:26" x14ac:dyDescent="0.3">
      <c r="A228" s="10">
        <v>2028</v>
      </c>
      <c r="B228" s="10">
        <v>7</v>
      </c>
      <c r="D228" s="19"/>
      <c r="E228" s="19"/>
      <c r="F228" s="121">
        <f>+[9]Err!$D341</f>
        <v>0.75666694615212804</v>
      </c>
      <c r="G228" s="98">
        <f>+'[11]MONTHLY Customers'!$E286</f>
        <v>11543.8079575671</v>
      </c>
      <c r="H228" s="96">
        <f t="shared" si="10"/>
        <v>8734.8179142189329</v>
      </c>
      <c r="I228" s="100"/>
      <c r="M228" s="96">
        <f>+[12]Err!$L341</f>
        <v>14653.164765563666</v>
      </c>
      <c r="N228" s="100"/>
      <c r="R228" s="161">
        <f>+[6]Err!$L332</f>
        <v>165386.91209989632</v>
      </c>
      <c r="S228" s="156"/>
      <c r="W228" s="155">
        <f t="shared" si="11"/>
        <v>188774.89477967893</v>
      </c>
      <c r="X228" s="156"/>
      <c r="Y228" s="155"/>
      <c r="Z228" s="155"/>
    </row>
    <row r="229" spans="1:26" x14ac:dyDescent="0.3">
      <c r="A229" s="10">
        <v>2028</v>
      </c>
      <c r="B229" s="10">
        <v>8</v>
      </c>
      <c r="D229" s="19"/>
      <c r="E229" s="19"/>
      <c r="F229" s="121">
        <f>+[9]Err!$D342</f>
        <v>0.75905434834402497</v>
      </c>
      <c r="G229" s="98">
        <f>+'[11]MONTHLY Customers'!$E287</f>
        <v>11543.5075457984</v>
      </c>
      <c r="H229" s="96">
        <f t="shared" si="10"/>
        <v>8762.1495977803388</v>
      </c>
      <c r="I229" s="100"/>
      <c r="M229" s="96">
        <f>+[12]Err!$L342</f>
        <v>14621.372231029785</v>
      </c>
      <c r="N229" s="100"/>
      <c r="R229" s="161">
        <f>+[6]Err!$L333</f>
        <v>171754.10896909205</v>
      </c>
      <c r="S229" s="156"/>
      <c r="W229" s="155">
        <f t="shared" si="11"/>
        <v>195137.63079790218</v>
      </c>
      <c r="X229" s="156"/>
      <c r="Y229" s="155"/>
      <c r="Z229" s="155"/>
    </row>
    <row r="230" spans="1:26" x14ac:dyDescent="0.3">
      <c r="A230" s="10">
        <v>2028</v>
      </c>
      <c r="B230" s="10">
        <v>9</v>
      </c>
      <c r="D230" s="19"/>
      <c r="E230" s="19"/>
      <c r="F230" s="121">
        <f>+[9]Err!$D343</f>
        <v>0.734656133461975</v>
      </c>
      <c r="G230" s="98">
        <f>+'[11]MONTHLY Customers'!$E288</f>
        <v>11538.840303405501</v>
      </c>
      <c r="H230" s="96">
        <f t="shared" si="10"/>
        <v>8477.0798019350877</v>
      </c>
      <c r="I230" s="100"/>
      <c r="M230" s="96">
        <f>+[12]Err!$L343</f>
        <v>14372.399154402488</v>
      </c>
      <c r="N230" s="100"/>
      <c r="R230" s="161">
        <f>+[6]Err!$L334</f>
        <v>163150.01415449858</v>
      </c>
      <c r="S230" s="156"/>
      <c r="W230" s="155">
        <f t="shared" si="11"/>
        <v>185999.49311083616</v>
      </c>
      <c r="X230" s="156"/>
      <c r="Y230" s="155"/>
      <c r="Z230" s="155"/>
    </row>
    <row r="231" spans="1:26" x14ac:dyDescent="0.3">
      <c r="A231" s="10">
        <v>2028</v>
      </c>
      <c r="B231" s="10">
        <v>10</v>
      </c>
      <c r="D231" s="19"/>
      <c r="E231" s="19"/>
      <c r="F231" s="121">
        <f>+[9]Err!$D344</f>
        <v>0.69571716998924304</v>
      </c>
      <c r="G231" s="98">
        <f>+'[11]MONTHLY Customers'!$E289</f>
        <v>11532.161459851999</v>
      </c>
      <c r="H231" s="96">
        <f t="shared" si="10"/>
        <v>8023.1227347072509</v>
      </c>
      <c r="I231" s="100"/>
      <c r="M231" s="96">
        <f>+[12]Err!$L344</f>
        <v>13874.042172426492</v>
      </c>
      <c r="N231" s="100"/>
      <c r="R231" s="161">
        <f>+[6]Err!$L335</f>
        <v>166292.50446246611</v>
      </c>
      <c r="S231" s="156"/>
      <c r="W231" s="155">
        <f t="shared" si="11"/>
        <v>188189.66936959987</v>
      </c>
      <c r="X231" s="156"/>
      <c r="Y231" s="155"/>
      <c r="Z231" s="155"/>
    </row>
    <row r="232" spans="1:26" x14ac:dyDescent="0.3">
      <c r="A232" s="10">
        <v>2028</v>
      </c>
      <c r="B232" s="10">
        <v>11</v>
      </c>
      <c r="D232" s="19"/>
      <c r="E232" s="19"/>
      <c r="F232" s="121">
        <f>+[9]Err!$D345</f>
        <v>0.63975243725286601</v>
      </c>
      <c r="G232" s="98">
        <f>+'[11]MONTHLY Customers'!$E290</f>
        <v>11531.445190763799</v>
      </c>
      <c r="H232" s="96">
        <f t="shared" si="10"/>
        <v>7377.2701658389815</v>
      </c>
      <c r="I232" s="100"/>
      <c r="M232" s="96">
        <f>+[12]Err!$L345</f>
        <v>13222.527549720584</v>
      </c>
      <c r="N232" s="100"/>
      <c r="R232" s="161">
        <f>+[6]Err!$L336</f>
        <v>161249.59629900695</v>
      </c>
      <c r="S232" s="156"/>
      <c r="W232" s="155">
        <f t="shared" si="11"/>
        <v>181849.3940145665</v>
      </c>
      <c r="X232" s="156"/>
      <c r="Y232" s="155"/>
      <c r="Z232" s="155"/>
    </row>
    <row r="233" spans="1:26" x14ac:dyDescent="0.3">
      <c r="A233" s="10">
        <v>2028</v>
      </c>
      <c r="B233" s="10">
        <v>12</v>
      </c>
      <c r="D233" s="19"/>
      <c r="E233" s="19"/>
      <c r="F233" s="121">
        <f>+[9]Err!$D346</f>
        <v>0.63409919537363202</v>
      </c>
      <c r="G233" s="98">
        <f>+'[11]MONTHLY Customers'!$E291</f>
        <v>11534.9812179193</v>
      </c>
      <c r="H233" s="96">
        <f t="shared" si="10"/>
        <v>7314.3223089325857</v>
      </c>
      <c r="I233" s="100">
        <f>SUM(H222:H233)</f>
        <v>94443.297459295354</v>
      </c>
      <c r="M233" s="96">
        <f>+[12]Err!$L346</f>
        <v>13010.409939267287</v>
      </c>
      <c r="N233" s="100">
        <f>SUM(M222:M233)</f>
        <v>167187.03112060085</v>
      </c>
      <c r="R233" s="161">
        <f>+[6]Err!$L337</f>
        <v>159954.92033004898</v>
      </c>
      <c r="S233" s="156">
        <f>SUM(R222:R233)</f>
        <v>1985731.0778961619</v>
      </c>
      <c r="W233" s="155">
        <f t="shared" si="11"/>
        <v>180279.65257824885</v>
      </c>
      <c r="X233" s="156">
        <f>SUM(W222:W233)</f>
        <v>2247361.4064760576</v>
      </c>
      <c r="Y233" s="166"/>
      <c r="Z233" s="165"/>
    </row>
    <row r="234" spans="1:26" x14ac:dyDescent="0.3">
      <c r="A234" s="10">
        <v>2029</v>
      </c>
      <c r="B234" s="10">
        <v>1</v>
      </c>
      <c r="D234" s="19"/>
      <c r="E234" s="19"/>
      <c r="F234" s="121">
        <f>+[9]Err!$D347</f>
        <v>0.63599959132731598</v>
      </c>
      <c r="G234" s="98">
        <f>+'[11]MONTHLY Customers'!$E292</f>
        <v>11545.6407126503</v>
      </c>
      <c r="H234" s="96">
        <f t="shared" si="10"/>
        <v>7343.0227748576117</v>
      </c>
      <c r="I234" s="101">
        <f>+I233/I221-1</f>
        <v>1.0974170388535098E-2</v>
      </c>
      <c r="M234" s="96">
        <f>+[12]Err!$L347</f>
        <v>13363.828206751434</v>
      </c>
      <c r="N234" s="101">
        <f>+N233/N221-1</f>
        <v>-3.4375583866014137E-2</v>
      </c>
      <c r="R234" s="161">
        <f>+[6]Err!$L338</f>
        <v>159422.25093571152</v>
      </c>
      <c r="S234" s="157">
        <f>+S233/S221-1</f>
        <v>-2.419986023301568E-2</v>
      </c>
      <c r="W234" s="155">
        <f t="shared" si="11"/>
        <v>180129.10191732057</v>
      </c>
      <c r="X234" s="157">
        <f>+X233/X221-1</f>
        <v>-2.3537658821060847E-2</v>
      </c>
      <c r="Y234" s="155"/>
      <c r="Z234" s="155"/>
    </row>
    <row r="235" spans="1:26" x14ac:dyDescent="0.3">
      <c r="A235" s="10">
        <v>2029</v>
      </c>
      <c r="B235" s="10">
        <v>2</v>
      </c>
      <c r="D235" s="19"/>
      <c r="E235" s="19"/>
      <c r="F235" s="121">
        <f>+[9]Err!$D348</f>
        <v>0.63062041419605996</v>
      </c>
      <c r="G235" s="98">
        <f>+'[11]MONTHLY Customers'!$E293</f>
        <v>11559.6174420596</v>
      </c>
      <c r="H235" s="96">
        <f t="shared" si="10"/>
        <v>7289.730739259624</v>
      </c>
      <c r="I235" s="100"/>
      <c r="M235" s="96">
        <f>+[12]Err!$L348</f>
        <v>13050.510361405546</v>
      </c>
      <c r="N235" s="100"/>
      <c r="R235" s="161">
        <f>+[6]Err!$L339</f>
        <v>156303.78672846974</v>
      </c>
      <c r="S235" s="156"/>
      <c r="W235" s="155">
        <f t="shared" si="11"/>
        <v>176644.02782913492</v>
      </c>
      <c r="X235" s="156"/>
      <c r="Y235" s="155"/>
      <c r="Z235" s="155"/>
    </row>
    <row r="236" spans="1:26" x14ac:dyDescent="0.3">
      <c r="A236" s="10">
        <v>2029</v>
      </c>
      <c r="B236" s="10">
        <v>3</v>
      </c>
      <c r="D236" s="19"/>
      <c r="E236" s="19"/>
      <c r="F236" s="121">
        <f>+[9]Err!$D349</f>
        <v>0.63909379445263603</v>
      </c>
      <c r="G236" s="98">
        <f>+'[11]MONTHLY Customers'!$E294</f>
        <v>11566.1364882244</v>
      </c>
      <c r="H236" s="96">
        <f t="shared" si="10"/>
        <v>7391.8460554164185</v>
      </c>
      <c r="I236" s="100"/>
      <c r="M236" s="96">
        <f>+[12]Err!$L349</f>
        <v>13139.504862935093</v>
      </c>
      <c r="N236" s="100"/>
      <c r="R236" s="161">
        <f>+[6]Err!$L340</f>
        <v>154907.54384742471</v>
      </c>
      <c r="S236" s="156"/>
      <c r="W236" s="155">
        <f t="shared" si="11"/>
        <v>175438.8947657762</v>
      </c>
      <c r="X236" s="156"/>
      <c r="Y236" s="155"/>
      <c r="Z236" s="155"/>
    </row>
    <row r="237" spans="1:26" x14ac:dyDescent="0.3">
      <c r="A237" s="10">
        <v>2029</v>
      </c>
      <c r="B237" s="10">
        <v>4</v>
      </c>
      <c r="D237" s="19"/>
      <c r="E237" s="19"/>
      <c r="F237" s="121">
        <f>+[9]Err!$D350</f>
        <v>0.65699995947646195</v>
      </c>
      <c r="G237" s="98">
        <f>+'[11]MONTHLY Customers'!$E295</f>
        <v>11571.4006384719</v>
      </c>
      <c r="H237" s="96">
        <f t="shared" si="10"/>
        <v>7602.4097505619438</v>
      </c>
      <c r="I237" s="100"/>
      <c r="M237" s="96">
        <f>+[12]Err!$L350</f>
        <v>13285.678658160257</v>
      </c>
      <c r="N237" s="100"/>
      <c r="R237" s="161">
        <f>+[6]Err!$L341</f>
        <v>166272.74003554435</v>
      </c>
      <c r="S237" s="156"/>
      <c r="W237" s="155">
        <f t="shared" si="11"/>
        <v>187160.82844426658</v>
      </c>
      <c r="X237" s="156"/>
      <c r="Y237" s="155"/>
      <c r="Z237" s="155"/>
    </row>
    <row r="238" spans="1:26" x14ac:dyDescent="0.3">
      <c r="A238" s="10">
        <v>2029</v>
      </c>
      <c r="B238" s="10">
        <v>5</v>
      </c>
      <c r="D238" s="19"/>
      <c r="E238" s="19"/>
      <c r="F238" s="121">
        <f>+[9]Err!$D351</f>
        <v>0.70323406017523404</v>
      </c>
      <c r="G238" s="98">
        <f>+'[11]MONTHLY Customers'!$E296</f>
        <v>11565.211215596601</v>
      </c>
      <c r="H238" s="96">
        <f t="shared" si="10"/>
        <v>8133.0504399281517</v>
      </c>
      <c r="I238" s="100"/>
      <c r="M238" s="96">
        <f>+[12]Err!$L351</f>
        <v>13724.525310415384</v>
      </c>
      <c r="N238" s="100"/>
      <c r="R238" s="161">
        <f>+[6]Err!$L342</f>
        <v>165420.01518440584</v>
      </c>
      <c r="S238" s="156"/>
      <c r="W238" s="155">
        <f t="shared" si="11"/>
        <v>187277.5909347494</v>
      </c>
      <c r="X238" s="156"/>
      <c r="Y238" s="155"/>
      <c r="Z238" s="155"/>
    </row>
    <row r="239" spans="1:26" x14ac:dyDescent="0.3">
      <c r="A239" s="10">
        <v>2029</v>
      </c>
      <c r="B239" s="10">
        <v>6</v>
      </c>
      <c r="D239" s="19"/>
      <c r="E239" s="19"/>
      <c r="F239" s="121">
        <f>+[9]Err!$D352</f>
        <v>0.73541461663816698</v>
      </c>
      <c r="G239" s="98">
        <f>+'[11]MONTHLY Customers'!$E297</f>
        <v>11554.3829083402</v>
      </c>
      <c r="H239" s="96">
        <f t="shared" si="10"/>
        <v>8497.2620770275971</v>
      </c>
      <c r="I239" s="100"/>
      <c r="M239" s="96">
        <f>+[12]Err!$L352</f>
        <v>14005.756673259666</v>
      </c>
      <c r="N239" s="100"/>
      <c r="R239" s="161">
        <f>+[6]Err!$L343</f>
        <v>172181.83973580954</v>
      </c>
      <c r="S239" s="156"/>
      <c r="W239" s="155">
        <f t="shared" si="11"/>
        <v>194684.85848609678</v>
      </c>
      <c r="X239" s="156"/>
      <c r="Y239" s="155"/>
      <c r="Z239" s="155"/>
    </row>
    <row r="240" spans="1:26" x14ac:dyDescent="0.3">
      <c r="A240" s="10">
        <v>2029</v>
      </c>
      <c r="B240" s="10">
        <v>7</v>
      </c>
      <c r="D240" s="19"/>
      <c r="E240" s="19"/>
      <c r="F240" s="121">
        <f>+[9]Err!$D353</f>
        <v>0.76146943011311696</v>
      </c>
      <c r="G240" s="98">
        <f>+'[11]MONTHLY Customers'!$E298</f>
        <v>11543.1236843345</v>
      </c>
      <c r="H240" s="96">
        <f t="shared" si="10"/>
        <v>8789.7358136354142</v>
      </c>
      <c r="I240" s="100"/>
      <c r="M240" s="96">
        <f>+[12]Err!$L353</f>
        <v>14154.896106753949</v>
      </c>
      <c r="N240" s="100"/>
      <c r="R240" s="161">
        <f>+[6]Err!$L344</f>
        <v>161503.1065267408</v>
      </c>
      <c r="S240" s="156"/>
      <c r="W240" s="155">
        <f t="shared" si="11"/>
        <v>184447.73844713013</v>
      </c>
      <c r="X240" s="156"/>
      <c r="Y240" s="155"/>
      <c r="Z240" s="155"/>
    </row>
    <row r="241" spans="1:26" x14ac:dyDescent="0.3">
      <c r="A241" s="10">
        <v>2029</v>
      </c>
      <c r="B241" s="10">
        <v>8</v>
      </c>
      <c r="D241" s="19"/>
      <c r="E241" s="19"/>
      <c r="F241" s="121">
        <f>+[9]Err!$D354</f>
        <v>0.76387640867736994</v>
      </c>
      <c r="G241" s="98">
        <f>+'[11]MONTHLY Customers'!$E299</f>
        <v>11537.232795985199</v>
      </c>
      <c r="H241" s="96">
        <f t="shared" si="10"/>
        <v>8813.0199542719456</v>
      </c>
      <c r="I241" s="100"/>
      <c r="M241" s="96">
        <f>+[12]Err!$L354</f>
        <v>14123.936807426391</v>
      </c>
      <c r="N241" s="100"/>
      <c r="R241" s="161">
        <f>+[6]Err!$L345</f>
        <v>167720.78156030888</v>
      </c>
      <c r="S241" s="156"/>
      <c r="W241" s="155">
        <f t="shared" si="11"/>
        <v>190657.73832200721</v>
      </c>
      <c r="X241" s="156"/>
      <c r="Y241" s="155"/>
      <c r="Z241" s="155"/>
    </row>
    <row r="242" spans="1:26" x14ac:dyDescent="0.3">
      <c r="A242" s="10">
        <v>2029</v>
      </c>
      <c r="B242" s="10">
        <v>9</v>
      </c>
      <c r="D242" s="19"/>
      <c r="E242" s="19"/>
      <c r="F242" s="121">
        <f>+[9]Err!$D355</f>
        <v>0.73951795902680095</v>
      </c>
      <c r="G242" s="98">
        <f>+'[11]MONTHLY Customers'!$E300</f>
        <v>11532.569267005099</v>
      </c>
      <c r="H242" s="96">
        <f t="shared" si="10"/>
        <v>8528.5420866708209</v>
      </c>
      <c r="I242" s="100"/>
      <c r="M242" s="96">
        <f>+[12]Err!$L355</f>
        <v>13882.048511460174</v>
      </c>
      <c r="N242" s="100"/>
      <c r="R242" s="161">
        <f>+[6]Err!$L346</f>
        <v>159318.73799008891</v>
      </c>
      <c r="S242" s="156"/>
      <c r="W242" s="155">
        <f t="shared" si="11"/>
        <v>181729.32858821988</v>
      </c>
      <c r="X242" s="156"/>
      <c r="Y242" s="155"/>
      <c r="Z242" s="155"/>
    </row>
    <row r="243" spans="1:26" x14ac:dyDescent="0.3">
      <c r="A243" s="10">
        <v>2029</v>
      </c>
      <c r="B243" s="10">
        <v>10</v>
      </c>
      <c r="D243" s="19"/>
      <c r="E243" s="19"/>
      <c r="F243" s="121">
        <f>+[9]Err!$D356</f>
        <v>0.70057184476826595</v>
      </c>
      <c r="G243" s="98">
        <f>+'[11]MONTHLY Customers'!$E301</f>
        <v>11523.185658607499</v>
      </c>
      <c r="H243" s="96">
        <f t="shared" si="10"/>
        <v>8072.8194344578815</v>
      </c>
      <c r="I243" s="100"/>
      <c r="M243" s="96">
        <f>+[12]Err!$L356</f>
        <v>13394.708102098668</v>
      </c>
      <c r="N243" s="100"/>
      <c r="R243" s="161">
        <f>+[6]Err!$L347</f>
        <v>162387.43272852374</v>
      </c>
      <c r="S243" s="156"/>
      <c r="W243" s="155">
        <f t="shared" si="11"/>
        <v>183854.9602650803</v>
      </c>
      <c r="X243" s="156"/>
      <c r="Y243" s="155"/>
      <c r="Z243" s="155"/>
    </row>
    <row r="244" spans="1:26" x14ac:dyDescent="0.3">
      <c r="A244" s="10">
        <v>2029</v>
      </c>
      <c r="B244" s="10">
        <v>11</v>
      </c>
      <c r="D244" s="19"/>
      <c r="E244" s="19"/>
      <c r="F244" s="121">
        <f>+[9]Err!$D357</f>
        <v>0.64451062004757098</v>
      </c>
      <c r="G244" s="98">
        <f>+'[11]MONTHLY Customers'!$E302</f>
        <v>11511.340259811601</v>
      </c>
      <c r="H244" s="96">
        <f t="shared" si="10"/>
        <v>7419.1810484297421</v>
      </c>
      <c r="I244" s="100"/>
      <c r="M244" s="96">
        <f>+[12]Err!$L357</f>
        <v>12757.910272676614</v>
      </c>
      <c r="N244" s="100"/>
      <c r="R244" s="161">
        <f>+[6]Err!$L348</f>
        <v>157462.94793110652</v>
      </c>
      <c r="S244" s="156"/>
      <c r="W244" s="155">
        <f t="shared" si="11"/>
        <v>177640.03925221288</v>
      </c>
      <c r="X244" s="156"/>
      <c r="Y244" s="155"/>
      <c r="Z244" s="155"/>
    </row>
    <row r="245" spans="1:26" x14ac:dyDescent="0.3">
      <c r="A245" s="10">
        <v>2029</v>
      </c>
      <c r="B245" s="10">
        <v>12</v>
      </c>
      <c r="D245" s="19"/>
      <c r="E245" s="19"/>
      <c r="F245" s="121">
        <f>+[9]Err!$D358</f>
        <v>0.63872980434606297</v>
      </c>
      <c r="G245" s="98">
        <f>+'[11]MONTHLY Customers'!$E303</f>
        <v>11506.044692044499</v>
      </c>
      <c r="H245" s="96">
        <f t="shared" si="10"/>
        <v>7349.253674946639</v>
      </c>
      <c r="I245" s="100">
        <f>SUM(H234:H245)</f>
        <v>95229.87384946378</v>
      </c>
      <c r="M245" s="96">
        <f>+[12]Err!$L358</f>
        <v>12549.440014623955</v>
      </c>
      <c r="N245" s="100">
        <f>SUM(M234:M245)</f>
        <v>161432.74388796714</v>
      </c>
      <c r="R245" s="161">
        <f>+[6]Err!$L349</f>
        <v>156198.67503141097</v>
      </c>
      <c r="S245" s="156">
        <f>SUM(R234:R245)</f>
        <v>1939099.8582355457</v>
      </c>
      <c r="W245" s="155">
        <f t="shared" si="11"/>
        <v>176097.36872098155</v>
      </c>
      <c r="X245" s="156">
        <f>SUM(W234:W245)</f>
        <v>2195762.4759729765</v>
      </c>
      <c r="Y245" s="166"/>
      <c r="Z245" s="165"/>
    </row>
    <row r="246" spans="1:26" x14ac:dyDescent="0.3">
      <c r="A246" s="10">
        <v>2030</v>
      </c>
      <c r="B246" s="10">
        <v>1</v>
      </c>
      <c r="D246" s="19"/>
      <c r="E246" s="19"/>
      <c r="F246" s="121">
        <f>+[9]Err!$D359</f>
        <v>0.64054048796053997</v>
      </c>
      <c r="G246" s="98">
        <f>+'[11]MONTHLY Customers'!$E304</f>
        <v>11523.002606516</v>
      </c>
      <c r="H246" s="96">
        <f t="shared" si="10"/>
        <v>7380.9497123483325</v>
      </c>
      <c r="I246" s="101">
        <f>+I245/I233-1</f>
        <v>8.3285570424671551E-3</v>
      </c>
      <c r="M246" s="96">
        <f>+[12]Err!$L359</f>
        <v>12894.959957085477</v>
      </c>
      <c r="N246" s="101">
        <f>+N245/N233-1</f>
        <v>-3.4418263151540951E-2</v>
      </c>
      <c r="R246" s="161">
        <f>+[6]Err!$L350</f>
        <v>155926.48957371427</v>
      </c>
      <c r="S246" s="157">
        <f>+S245/S233-1</f>
        <v>-2.3483149445402751E-2</v>
      </c>
      <c r="W246" s="155">
        <f t="shared" si="11"/>
        <v>176202.3992431481</v>
      </c>
      <c r="X246" s="157">
        <f>+X245/X233-1</f>
        <v>-2.2959783128068456E-2</v>
      </c>
      <c r="Y246" s="155"/>
      <c r="Z246" s="155"/>
    </row>
    <row r="247" spans="1:26" x14ac:dyDescent="0.3">
      <c r="A247" s="10">
        <v>2030</v>
      </c>
      <c r="B247" s="10">
        <v>2</v>
      </c>
      <c r="D247" s="19"/>
      <c r="E247" s="19"/>
      <c r="F247" s="121">
        <f>+[9]Err!$D360</f>
        <v>0.63517271108832896</v>
      </c>
      <c r="G247" s="98">
        <f>+'[11]MONTHLY Customers'!$E305</f>
        <v>11567.9350384552</v>
      </c>
      <c r="H247" s="96">
        <f t="shared" si="10"/>
        <v>7347.6366600692618</v>
      </c>
      <c r="I247" s="100"/>
      <c r="M247" s="96">
        <f>+[12]Err!$L360</f>
        <v>12591.610446241251</v>
      </c>
      <c r="N247" s="100"/>
      <c r="R247" s="161">
        <f>+[6]Err!$L351</f>
        <v>152876.40607631986</v>
      </c>
      <c r="S247" s="156"/>
      <c r="W247" s="155">
        <f t="shared" si="11"/>
        <v>172815.65318263037</v>
      </c>
      <c r="X247" s="156"/>
      <c r="Y247" s="155"/>
      <c r="Z247" s="155"/>
    </row>
    <row r="248" spans="1:26" x14ac:dyDescent="0.3">
      <c r="A248" s="10">
        <v>2030</v>
      </c>
      <c r="B248" s="10">
        <v>3</v>
      </c>
      <c r="D248" s="19"/>
      <c r="E248" s="19"/>
      <c r="F248" s="121">
        <f>+[9]Err!$D361</f>
        <v>0.64372626190541504</v>
      </c>
      <c r="G248" s="98">
        <f>+'[11]MONTHLY Customers'!$E306</f>
        <v>11614.982307226101</v>
      </c>
      <c r="H248" s="96">
        <f t="shared" si="10"/>
        <v>7476.869142728191</v>
      </c>
      <c r="I248" s="100"/>
      <c r="M248" s="96">
        <f>+[12]Err!$L361</f>
        <v>12680.359413954639</v>
      </c>
      <c r="N248" s="100"/>
      <c r="R248" s="161">
        <f>+[6]Err!$L352</f>
        <v>151510.77957339562</v>
      </c>
      <c r="S248" s="156"/>
      <c r="W248" s="155">
        <f t="shared" si="11"/>
        <v>171668.00813007844</v>
      </c>
      <c r="X248" s="156"/>
      <c r="Y248" s="155"/>
      <c r="Z248" s="155"/>
    </row>
    <row r="249" spans="1:26" x14ac:dyDescent="0.3">
      <c r="A249" s="10">
        <v>2030</v>
      </c>
      <c r="B249" s="10">
        <v>4</v>
      </c>
      <c r="D249" s="19"/>
      <c r="E249" s="19"/>
      <c r="F249" s="121">
        <f>+[9]Err!$D362</f>
        <v>0.66176078447809505</v>
      </c>
      <c r="G249" s="98">
        <f>+'[11]MONTHLY Customers'!$E307</f>
        <v>11661.2927920744</v>
      </c>
      <c r="H249" s="96">
        <f t="shared" si="10"/>
        <v>7716.9862661119105</v>
      </c>
      <c r="I249" s="100"/>
      <c r="M249" s="96">
        <f>+[12]Err!$L362</f>
        <v>12824.681162947474</v>
      </c>
      <c r="N249" s="100"/>
      <c r="R249" s="161">
        <f>+[6]Err!$L353</f>
        <v>162626.76328663956</v>
      </c>
      <c r="S249" s="156"/>
      <c r="W249" s="155">
        <f t="shared" si="11"/>
        <v>183168.43071569892</v>
      </c>
      <c r="X249" s="156"/>
      <c r="Y249" s="155"/>
      <c r="Z249" s="155"/>
    </row>
    <row r="250" spans="1:26" x14ac:dyDescent="0.3">
      <c r="A250" s="10">
        <v>2030</v>
      </c>
      <c r="B250" s="10">
        <v>5</v>
      </c>
      <c r="D250" s="19"/>
      <c r="E250" s="19"/>
      <c r="F250" s="121">
        <f>+[9]Err!$D363</f>
        <v>0.70812365212736295</v>
      </c>
      <c r="G250" s="98">
        <f>+'[11]MONTHLY Customers'!$E308</f>
        <v>11681.8781824137</v>
      </c>
      <c r="H250" s="96">
        <f t="shared" si="10"/>
        <v>8272.214242237751</v>
      </c>
      <c r="I250" s="100"/>
      <c r="M250" s="96">
        <f>+[12]Err!$L363</f>
        <v>13254.599008474408</v>
      </c>
      <c r="N250" s="100"/>
      <c r="R250" s="161">
        <f>+[6]Err!$L354</f>
        <v>161792.7367198969</v>
      </c>
      <c r="S250" s="156"/>
      <c r="W250" s="155">
        <f t="shared" si="11"/>
        <v>183319.54997060908</v>
      </c>
      <c r="X250" s="156"/>
      <c r="Y250" s="155"/>
      <c r="Z250" s="155"/>
    </row>
    <row r="251" spans="1:26" x14ac:dyDescent="0.3">
      <c r="A251" s="10">
        <v>2030</v>
      </c>
      <c r="B251" s="10">
        <v>6</v>
      </c>
      <c r="D251" s="19"/>
      <c r="E251" s="19"/>
      <c r="F251" s="121">
        <f>+[9]Err!$D364</f>
        <v>0.74041354029475803</v>
      </c>
      <c r="G251" s="98">
        <f>+'[11]MONTHLY Customers'!$E309</f>
        <v>11684.2257600664</v>
      </c>
      <c r="H251" s="96">
        <f t="shared" si="10"/>
        <v>8651.1589606139732</v>
      </c>
      <c r="I251" s="100"/>
      <c r="M251" s="96">
        <f>+[12]Err!$L364</f>
        <v>13530.157961358025</v>
      </c>
      <c r="N251" s="100"/>
      <c r="R251" s="161">
        <f>+[6]Err!$L355</f>
        <v>168406.29009293835</v>
      </c>
      <c r="S251" s="156"/>
      <c r="W251" s="155">
        <f t="shared" si="11"/>
        <v>190587.60701491035</v>
      </c>
      <c r="X251" s="156"/>
      <c r="Y251" s="155"/>
      <c r="Z251" s="155"/>
    </row>
    <row r="252" spans="1:26" x14ac:dyDescent="0.3">
      <c r="A252" s="10">
        <v>2030</v>
      </c>
      <c r="B252" s="10">
        <v>7</v>
      </c>
      <c r="D252" s="19"/>
      <c r="E252" s="19"/>
      <c r="F252" s="121">
        <f>+[9]Err!$D365</f>
        <v>0.76652626884296104</v>
      </c>
      <c r="G252" s="98">
        <f>+'[11]MONTHLY Customers'!$E310</f>
        <v>11674.4834627539</v>
      </c>
      <c r="H252" s="96">
        <f t="shared" si="10"/>
        <v>8948.7982493735981</v>
      </c>
      <c r="I252" s="100"/>
      <c r="M252" s="96">
        <f>+[12]Err!$L365</f>
        <v>13674.905886679249</v>
      </c>
      <c r="N252" s="100"/>
      <c r="R252" s="161">
        <f>+[6]Err!$L356</f>
        <v>157961.71681278938</v>
      </c>
      <c r="S252" s="156"/>
      <c r="W252" s="155">
        <f t="shared" si="11"/>
        <v>180585.42094884222</v>
      </c>
      <c r="X252" s="156"/>
      <c r="Y252" s="155"/>
      <c r="Z252" s="155"/>
    </row>
    <row r="253" spans="1:26" x14ac:dyDescent="0.3">
      <c r="A253" s="10">
        <v>2030</v>
      </c>
      <c r="B253" s="10">
        <v>8</v>
      </c>
      <c r="D253" s="19"/>
      <c r="E253" s="19"/>
      <c r="F253" s="121">
        <f>+[9]Err!$D366</f>
        <v>0.76893073006983703</v>
      </c>
      <c r="G253" s="98">
        <f>+'[11]MONTHLY Customers'!$E311</f>
        <v>11663.872252875501</v>
      </c>
      <c r="H253" s="96">
        <f t="shared" si="10"/>
        <v>8968.709806844874</v>
      </c>
      <c r="I253" s="100"/>
      <c r="M253" s="96">
        <f>+[12]Err!$L366</f>
        <v>13644.426834711216</v>
      </c>
      <c r="N253" s="100"/>
      <c r="R253" s="161">
        <f>+[6]Err!$L357</f>
        <v>164043.05260879043</v>
      </c>
      <c r="S253" s="156"/>
      <c r="W253" s="155">
        <f t="shared" si="11"/>
        <v>186656.18925034654</v>
      </c>
      <c r="X253" s="156"/>
      <c r="Y253" s="155"/>
      <c r="Z253" s="155"/>
    </row>
    <row r="254" spans="1:26" x14ac:dyDescent="0.3">
      <c r="A254" s="10">
        <v>2030</v>
      </c>
      <c r="B254" s="10">
        <v>9</v>
      </c>
      <c r="D254" s="19"/>
      <c r="E254" s="19"/>
      <c r="F254" s="121">
        <f>+[9]Err!$D367</f>
        <v>0.74454511563528603</v>
      </c>
      <c r="G254" s="98">
        <f>+'[11]MONTHLY Customers'!$E312</f>
        <v>11656.278256462199</v>
      </c>
      <c r="H254" s="96">
        <f t="shared" si="10"/>
        <v>8678.6250423347192</v>
      </c>
      <c r="I254" s="100"/>
      <c r="M254" s="96">
        <f>+[12]Err!$L367</f>
        <v>13409.196525548035</v>
      </c>
      <c r="N254" s="100"/>
      <c r="R254" s="161">
        <f>+[6]Err!$L358</f>
        <v>155825.24642765636</v>
      </c>
      <c r="S254" s="156"/>
      <c r="W254" s="155">
        <f t="shared" si="11"/>
        <v>177913.06799553911</v>
      </c>
      <c r="X254" s="156"/>
      <c r="Y254" s="155"/>
      <c r="Z254" s="155"/>
    </row>
    <row r="255" spans="1:26" x14ac:dyDescent="0.3">
      <c r="A255" s="10">
        <v>2030</v>
      </c>
      <c r="B255" s="10">
        <v>10</v>
      </c>
      <c r="D255" s="19"/>
      <c r="E255" s="19"/>
      <c r="F255" s="121">
        <f>+[9]Err!$D368</f>
        <v>0.70559777042645999</v>
      </c>
      <c r="G255" s="98">
        <f>+'[11]MONTHLY Customers'!$E313</f>
        <v>11657.170958901201</v>
      </c>
      <c r="H255" s="96">
        <f t="shared" si="10"/>
        <v>8225.2738380807659</v>
      </c>
      <c r="I255" s="100"/>
      <c r="M255" s="96">
        <f>+[12]Err!$L368</f>
        <v>12933.610758264631</v>
      </c>
      <c r="N255" s="100"/>
      <c r="R255" s="161">
        <f>+[6]Err!$L359</f>
        <v>158826.6517856225</v>
      </c>
      <c r="S255" s="156"/>
      <c r="W255" s="155">
        <f t="shared" si="11"/>
        <v>179985.53638196789</v>
      </c>
      <c r="X255" s="156"/>
      <c r="Y255" s="155"/>
      <c r="Z255" s="155"/>
    </row>
    <row r="256" spans="1:26" x14ac:dyDescent="0.3">
      <c r="A256" s="10">
        <v>2030</v>
      </c>
      <c r="B256" s="10">
        <v>11</v>
      </c>
      <c r="D256" s="19"/>
      <c r="E256" s="19"/>
      <c r="F256" s="121">
        <f>+[9]Err!$D369</f>
        <v>0.64959623765983698</v>
      </c>
      <c r="G256" s="98">
        <f>+'[11]MONTHLY Customers'!$E314</f>
        <v>11674.1253266566</v>
      </c>
      <c r="H256" s="96">
        <f t="shared" si="10"/>
        <v>7583.4678901655425</v>
      </c>
      <c r="I256" s="100"/>
      <c r="M256" s="96">
        <f>+[12]Err!$L369</f>
        <v>12314.291452090265</v>
      </c>
      <c r="N256" s="100"/>
      <c r="R256" s="161">
        <f>+[6]Err!$L360</f>
        <v>154010.14955388554</v>
      </c>
      <c r="S256" s="156"/>
      <c r="W256" s="155">
        <f t="shared" si="11"/>
        <v>173907.90889614134</v>
      </c>
      <c r="X256" s="156"/>
      <c r="Y256" s="155"/>
      <c r="Z256" s="155"/>
    </row>
    <row r="257" spans="1:26" x14ac:dyDescent="0.3">
      <c r="A257" s="10">
        <v>2030</v>
      </c>
      <c r="B257" s="10">
        <v>12</v>
      </c>
      <c r="D257" s="19"/>
      <c r="E257" s="19"/>
      <c r="F257" s="121">
        <f>+[9]Err!$D370</f>
        <v>0.64391037757653602</v>
      </c>
      <c r="G257" s="98">
        <f>+'[11]MONTHLY Customers'!$E315</f>
        <v>11701.836701947501</v>
      </c>
      <c r="H257" s="96">
        <f t="shared" si="10"/>
        <v>7534.9340890899821</v>
      </c>
      <c r="I257" s="100">
        <f>SUM(H246:H257)</f>
        <v>96785.623899998915</v>
      </c>
      <c r="M257" s="96">
        <f>+[12]Err!$L370</f>
        <v>12112.206853935439</v>
      </c>
      <c r="N257" s="100">
        <f>SUM(M246:M257)</f>
        <v>155865.00626129011</v>
      </c>
      <c r="R257" s="161">
        <f>+[6]Err!$L361</f>
        <v>152773.59923574826</v>
      </c>
      <c r="S257" s="156">
        <f>SUM(R246:R257)</f>
        <v>1896579.8817473969</v>
      </c>
      <c r="W257" s="155">
        <f t="shared" si="11"/>
        <v>172420.74017877367</v>
      </c>
      <c r="X257" s="156">
        <f>SUM(W246:W257)</f>
        <v>2149230.5119086863</v>
      </c>
      <c r="Y257" s="166"/>
      <c r="Z257" s="165"/>
    </row>
    <row r="258" spans="1:26" x14ac:dyDescent="0.3">
      <c r="A258">
        <f>+A246+1</f>
        <v>2031</v>
      </c>
      <c r="B258" s="10">
        <v>1</v>
      </c>
      <c r="D258" s="19"/>
      <c r="E258" s="19"/>
      <c r="F258" s="121">
        <f>+[9]Err!$D371</f>
        <v>0.64582090839039097</v>
      </c>
      <c r="G258" s="98">
        <f>+'[11]MONTHLY Customers'!$E316</f>
        <v>11739.428</v>
      </c>
      <c r="H258" s="96">
        <f t="shared" si="10"/>
        <v>7581.5680549435901</v>
      </c>
      <c r="I258" s="25">
        <f>+I257/I245-1</f>
        <v>1.6336785796801756E-2</v>
      </c>
      <c r="M258" s="96">
        <f>+[12]Err!$L371</f>
        <v>12450.346703863415</v>
      </c>
      <c r="N258" s="101">
        <f>+N257/N245-1</f>
        <v>-3.4489518622944249E-2</v>
      </c>
      <c r="R258" s="161">
        <f>+[6]Err!$L362</f>
        <v>152628.47940158902</v>
      </c>
      <c r="S258" s="157">
        <f>+S257/S245-1</f>
        <v>-2.1927687894752967E-2</v>
      </c>
      <c r="W258" s="155">
        <f t="shared" si="11"/>
        <v>172660.39416039601</v>
      </c>
      <c r="X258" s="167">
        <f>+X257/X245-1</f>
        <v>-2.1191711113321188E-2</v>
      </c>
      <c r="Y258" s="155"/>
      <c r="Z258" s="155"/>
    </row>
    <row r="259" spans="1:26" x14ac:dyDescent="0.3">
      <c r="A259">
        <f>+A258</f>
        <v>2031</v>
      </c>
      <c r="B259" s="10">
        <v>2</v>
      </c>
      <c r="F259" s="121">
        <f>+[9]Err!$D372</f>
        <v>0.64052482874197503</v>
      </c>
      <c r="G259" s="98">
        <f>+'[11]MONTHLY Customers'!$E317</f>
        <v>11779.51</v>
      </c>
      <c r="H259" s="96">
        <f t="shared" si="10"/>
        <v>7545.068625414382</v>
      </c>
      <c r="I259" s="21"/>
      <c r="M259" s="96">
        <f>+[12]Err!$L372</f>
        <v>12153.068273831332</v>
      </c>
      <c r="N259" s="100"/>
      <c r="R259" s="161">
        <f>+[6]Err!$L363</f>
        <v>149642.90839612426</v>
      </c>
      <c r="S259" s="156"/>
      <c r="W259" s="155">
        <f t="shared" si="11"/>
        <v>169341.04529536999</v>
      </c>
      <c r="Y259" s="155"/>
      <c r="Z259" s="155"/>
    </row>
    <row r="260" spans="1:26" x14ac:dyDescent="0.3">
      <c r="A260">
        <f t="shared" ref="A260:A269" si="12">+A259</f>
        <v>2031</v>
      </c>
      <c r="B260" s="10">
        <v>3</v>
      </c>
      <c r="F260" s="121">
        <f>+[9]Err!$D373</f>
        <v>0.64911770425334503</v>
      </c>
      <c r="G260" s="98">
        <f>+'[11]MONTHLY Customers'!$E318</f>
        <v>11811.339</v>
      </c>
      <c r="H260" s="96">
        <f t="shared" si="10"/>
        <v>7666.9492558379998</v>
      </c>
      <c r="I260" s="21"/>
      <c r="M260" s="96">
        <f>+[12]Err!$L373</f>
        <v>12235.871454493374</v>
      </c>
      <c r="N260" s="100"/>
      <c r="R260" s="161">
        <f>+[6]Err!$L364</f>
        <v>148306.16633810915</v>
      </c>
      <c r="S260" s="156"/>
      <c r="W260" s="155">
        <f t="shared" si="11"/>
        <v>168208.98704844053</v>
      </c>
      <c r="Y260" s="155"/>
      <c r="Z260" s="155"/>
    </row>
    <row r="261" spans="1:26" x14ac:dyDescent="0.3">
      <c r="A261">
        <f t="shared" si="12"/>
        <v>2031</v>
      </c>
      <c r="B261" s="10">
        <v>4</v>
      </c>
      <c r="F261" s="121">
        <f>+[9]Err!$D374</f>
        <v>0.66717311579682204</v>
      </c>
      <c r="G261" s="98">
        <f>+'[11]MONTHLY Customers'!$E319</f>
        <v>11844.312</v>
      </c>
      <c r="H261" s="96">
        <f t="shared" si="10"/>
        <v>7902.2065415096886</v>
      </c>
      <c r="I261" s="21"/>
      <c r="M261" s="96">
        <f>+[12]Err!$L374</f>
        <v>12372.186784330217</v>
      </c>
      <c r="N261" s="100"/>
      <c r="R261" s="161">
        <f>+[6]Err!$L365</f>
        <v>159187.03523885595</v>
      </c>
      <c r="S261" s="156"/>
      <c r="W261" s="155">
        <f t="shared" si="11"/>
        <v>179461.42856469585</v>
      </c>
      <c r="Y261" s="155"/>
      <c r="Z261" s="155"/>
    </row>
    <row r="262" spans="1:26" x14ac:dyDescent="0.3">
      <c r="A262">
        <f t="shared" si="12"/>
        <v>2031</v>
      </c>
      <c r="B262" s="10">
        <v>5</v>
      </c>
      <c r="F262" s="121">
        <f>+[9]Err!$D375</f>
        <v>0.71354010966483306</v>
      </c>
      <c r="G262" s="98">
        <f>+'[11]MONTHLY Customers'!$E320</f>
        <v>11867.918</v>
      </c>
      <c r="H262" s="96">
        <f t="shared" si="10"/>
        <v>8468.2355112132464</v>
      </c>
      <c r="I262" s="21"/>
      <c r="M262" s="96">
        <f>+[12]Err!$L375</f>
        <v>12789.283049044265</v>
      </c>
      <c r="N262" s="100"/>
      <c r="R262" s="161">
        <f>+[6]Err!$L366</f>
        <v>158370.64921611876</v>
      </c>
      <c r="S262" s="156"/>
      <c r="W262" s="155">
        <f t="shared" si="11"/>
        <v>179628.16777637627</v>
      </c>
      <c r="Y262" s="155"/>
      <c r="Z262" s="155"/>
    </row>
    <row r="263" spans="1:26" x14ac:dyDescent="0.3">
      <c r="A263">
        <f t="shared" si="12"/>
        <v>2031</v>
      </c>
      <c r="B263" s="10">
        <v>6</v>
      </c>
      <c r="F263" s="121">
        <f>+[9]Err!$D376</f>
        <v>0.74582953383684203</v>
      </c>
      <c r="G263" s="98">
        <f>+'[11]MONTHLY Customers'!$E321</f>
        <v>11885.03</v>
      </c>
      <c r="H263" s="96">
        <f t="shared" ref="H263:H326" si="13">+G263*F263</f>
        <v>8864.206384536883</v>
      </c>
      <c r="I263" s="21"/>
      <c r="M263" s="96">
        <f>+[12]Err!$L376</f>
        <v>13056.579905954506</v>
      </c>
      <c r="N263" s="100"/>
      <c r="R263" s="161">
        <f>+[6]Err!$L367</f>
        <v>164844.31894041126</v>
      </c>
      <c r="S263" s="156"/>
      <c r="W263" s="155">
        <f t="shared" ref="W263:W326" si="14">+R263+M263+H263</f>
        <v>186765.10523090267</v>
      </c>
      <c r="Y263" s="155"/>
      <c r="Z263" s="155"/>
    </row>
    <row r="264" spans="1:26" x14ac:dyDescent="0.3">
      <c r="A264">
        <f t="shared" si="12"/>
        <v>2031</v>
      </c>
      <c r="B264" s="10">
        <v>7</v>
      </c>
      <c r="F264" s="121">
        <f>+[9]Err!$D377</f>
        <v>0.77194978952167104</v>
      </c>
      <c r="G264" s="98">
        <f>+'[11]MONTHLY Customers'!$E322</f>
        <v>11893.415000000001</v>
      </c>
      <c r="H264" s="96">
        <f t="shared" si="13"/>
        <v>9181.1192059438854</v>
      </c>
      <c r="I264" s="21"/>
      <c r="M264" s="96">
        <f>+[12]Err!$L377</f>
        <v>13194.654443144269</v>
      </c>
      <c r="N264" s="100"/>
      <c r="R264" s="161">
        <f>+[6]Err!$L368</f>
        <v>154620.65943197368</v>
      </c>
      <c r="S264" s="156"/>
      <c r="W264" s="155">
        <f t="shared" si="14"/>
        <v>176996.43308106184</v>
      </c>
      <c r="Y264" s="155"/>
      <c r="Z264" s="155"/>
    </row>
    <row r="265" spans="1:26" x14ac:dyDescent="0.3">
      <c r="A265">
        <f t="shared" si="12"/>
        <v>2031</v>
      </c>
      <c r="B265" s="10">
        <v>8</v>
      </c>
      <c r="F265" s="121">
        <f>+[9]Err!$D378</f>
        <v>0.77438377567612604</v>
      </c>
      <c r="G265" s="98">
        <f>+'[11]MONTHLY Customers'!$E323</f>
        <v>11900.588</v>
      </c>
      <c r="H265" s="96">
        <f t="shared" si="13"/>
        <v>9215.6222682059979</v>
      </c>
      <c r="I265" s="21"/>
      <c r="M265" s="96">
        <f>+[12]Err!$L378</f>
        <v>13161.637422304122</v>
      </c>
      <c r="N265" s="100"/>
      <c r="R265" s="161">
        <f>+[6]Err!$L369</f>
        <v>160573.36854388687</v>
      </c>
      <c r="S265" s="156"/>
      <c r="W265" s="155">
        <f t="shared" si="14"/>
        <v>182950.62823439701</v>
      </c>
      <c r="Y265" s="155"/>
      <c r="Z265" s="155"/>
    </row>
    <row r="266" spans="1:26" x14ac:dyDescent="0.3">
      <c r="A266">
        <f t="shared" si="12"/>
        <v>2031</v>
      </c>
      <c r="B266" s="10">
        <v>9</v>
      </c>
      <c r="F266" s="121">
        <f>+[9]Err!$D379</f>
        <v>0.75006523353422805</v>
      </c>
      <c r="G266" s="98">
        <f>+'[11]MONTHLY Customers'!$E324</f>
        <v>11913.678</v>
      </c>
      <c r="H266" s="96">
        <f t="shared" si="13"/>
        <v>8936.0356713215951</v>
      </c>
      <c r="I266" s="21"/>
      <c r="M266" s="96">
        <f>+[12]Err!$L379</f>
        <v>12930.093436764086</v>
      </c>
      <c r="N266" s="100"/>
      <c r="R266" s="161">
        <f>+[6]Err!$L370</f>
        <v>152529.37765515136</v>
      </c>
      <c r="S266" s="156"/>
      <c r="W266" s="155">
        <f t="shared" si="14"/>
        <v>174395.50676323703</v>
      </c>
      <c r="Y266" s="155"/>
      <c r="Z266" s="155"/>
    </row>
    <row r="267" spans="1:26" x14ac:dyDescent="0.3">
      <c r="A267">
        <f t="shared" si="12"/>
        <v>2031</v>
      </c>
      <c r="B267" s="10">
        <v>10</v>
      </c>
      <c r="F267" s="121">
        <f>+[9]Err!$D380</f>
        <v>0.71123360027086902</v>
      </c>
      <c r="G267" s="98">
        <f>+'[11]MONTHLY Customers'!$E325</f>
        <v>11941.195</v>
      </c>
      <c r="H267" s="96">
        <f t="shared" si="13"/>
        <v>8492.9791113864994</v>
      </c>
      <c r="I267" s="21"/>
      <c r="M267" s="96">
        <f>+[12]Err!$L380</f>
        <v>12464.652487366095</v>
      </c>
      <c r="N267" s="100"/>
      <c r="R267" s="161">
        <f>+[6]Err!$L371</f>
        <v>155467.30011532182</v>
      </c>
      <c r="S267" s="156"/>
      <c r="W267" s="155">
        <f t="shared" si="14"/>
        <v>176424.9317140744</v>
      </c>
      <c r="Y267" s="155"/>
      <c r="Z267" s="155"/>
    </row>
    <row r="268" spans="1:26" x14ac:dyDescent="0.3">
      <c r="A268">
        <f t="shared" si="12"/>
        <v>2031</v>
      </c>
      <c r="B268" s="10">
        <v>11</v>
      </c>
      <c r="F268" s="121">
        <f>+[9]Err!$D381</f>
        <v>0.65540817154240605</v>
      </c>
      <c r="G268" s="98">
        <f>+'[11]MONTHLY Customers'!$E326</f>
        <v>11991.505999999999</v>
      </c>
      <c r="H268" s="96">
        <f t="shared" si="13"/>
        <v>7859.3310214997909</v>
      </c>
      <c r="I268" s="21"/>
      <c r="M268" s="96">
        <f>+[12]Err!$L381</f>
        <v>11863.166480069387</v>
      </c>
      <c r="N268" s="100"/>
      <c r="R268" s="161">
        <f>+[6]Err!$L372</f>
        <v>150752.67200002112</v>
      </c>
      <c r="S268" s="156"/>
      <c r="W268" s="155">
        <f t="shared" si="14"/>
        <v>170475.16950159031</v>
      </c>
      <c r="Y268" s="155"/>
      <c r="Z268" s="155"/>
    </row>
    <row r="269" spans="1:26" x14ac:dyDescent="0.3">
      <c r="A269">
        <f t="shared" si="12"/>
        <v>2031</v>
      </c>
      <c r="B269" s="10">
        <v>12</v>
      </c>
      <c r="F269" s="121">
        <f>+[9]Err!$D382</f>
        <v>0.64990862715564501</v>
      </c>
      <c r="G269" s="98">
        <f>+'[11]MONTHLY Customers'!$E327</f>
        <v>12049.168</v>
      </c>
      <c r="H269" s="96">
        <f t="shared" si="13"/>
        <v>7830.858233247729</v>
      </c>
      <c r="I269" s="100">
        <f>SUM(H258:H269)</f>
        <v>99544.179885061269</v>
      </c>
      <c r="M269" s="96">
        <f>+[12]Err!$L382</f>
        <v>11669.579841509089</v>
      </c>
      <c r="N269" s="100">
        <f>SUM(M258:M269)</f>
        <v>150341.12028267415</v>
      </c>
      <c r="R269" s="161">
        <f>+[6]Err!$L373</f>
        <v>149542.27602896569</v>
      </c>
      <c r="S269" s="156">
        <f>SUM(R258:R269)</f>
        <v>1856465.2113065289</v>
      </c>
      <c r="W269" s="155">
        <f t="shared" si="14"/>
        <v>169042.71410372251</v>
      </c>
      <c r="X269" s="156">
        <f>SUM(W258:W269)</f>
        <v>2106350.5114742643</v>
      </c>
      <c r="Y269" s="166"/>
      <c r="Z269" s="165"/>
    </row>
    <row r="270" spans="1:26" x14ac:dyDescent="0.3">
      <c r="A270">
        <f>+A258+1</f>
        <v>2032</v>
      </c>
      <c r="B270">
        <f>+B258</f>
        <v>1</v>
      </c>
      <c r="F270" s="121">
        <f>+[9]Err!$D383</f>
        <v>0.65197687865121201</v>
      </c>
      <c r="G270" s="98">
        <f>+'[11]MONTHLY Customers'!$E328</f>
        <v>12105.259</v>
      </c>
      <c r="H270" s="96">
        <f t="shared" si="13"/>
        <v>7892.348978084492</v>
      </c>
      <c r="I270" s="101">
        <f>+I269/I257-1</f>
        <v>2.8501712071542284E-2</v>
      </c>
      <c r="M270" s="96">
        <f>+[12]Err!$L383</f>
        <v>12003.864813111561</v>
      </c>
      <c r="N270" s="101">
        <f>+N269/N257-1</f>
        <v>-3.5440193479707616E-2</v>
      </c>
      <c r="R270" s="161">
        <f>+[6]Err!$L374</f>
        <v>149463.47406044873</v>
      </c>
      <c r="S270" s="157">
        <f>+S269/S257-1</f>
        <v>-2.1151057662759043E-2</v>
      </c>
      <c r="W270" s="155">
        <f t="shared" si="14"/>
        <v>169359.68785164476</v>
      </c>
      <c r="X270" s="157">
        <f>+X269/X257-1</f>
        <v>-1.9951326857136964E-2</v>
      </c>
      <c r="Y270" s="155"/>
      <c r="Z270" s="155"/>
    </row>
    <row r="271" spans="1:26" x14ac:dyDescent="0.3">
      <c r="A271">
        <f>+A270</f>
        <v>2032</v>
      </c>
      <c r="B271">
        <f t="shared" ref="B271:B305" si="15">+B259</f>
        <v>2</v>
      </c>
      <c r="F271" s="121">
        <f>+[9]Err!$D384</f>
        <v>0.64676495217225405</v>
      </c>
      <c r="G271" s="98">
        <f>+'[11]MONTHLY Customers'!$E329</f>
        <v>12145.187</v>
      </c>
      <c r="H271" s="96">
        <f t="shared" si="13"/>
        <v>7855.0812891780815</v>
      </c>
      <c r="I271" s="100"/>
      <c r="M271" s="96">
        <f>+[12]Err!$L384</f>
        <v>11717.174733314498</v>
      </c>
      <c r="N271" s="100"/>
      <c r="R271" s="161">
        <f>+[6]Err!$L375</f>
        <v>146539.81383477876</v>
      </c>
      <c r="S271" s="156"/>
      <c r="W271" s="155">
        <f t="shared" si="14"/>
        <v>166112.06985727133</v>
      </c>
      <c r="X271" s="156"/>
      <c r="Y271" s="155"/>
      <c r="Z271" s="155"/>
    </row>
    <row r="272" spans="1:26" x14ac:dyDescent="0.3">
      <c r="A272">
        <f t="shared" ref="A272:A281" si="16">+A271</f>
        <v>2032</v>
      </c>
      <c r="B272">
        <f t="shared" si="15"/>
        <v>3</v>
      </c>
      <c r="F272" s="121">
        <f>+[9]Err!$D385</f>
        <v>0.655399103497323</v>
      </c>
      <c r="G272" s="98">
        <f>+'[11]MONTHLY Customers'!$E330</f>
        <v>12165.302</v>
      </c>
      <c r="H272" s="96">
        <f t="shared" si="13"/>
        <v>7973.12802457419</v>
      </c>
      <c r="I272" s="100"/>
      <c r="M272" s="96">
        <f>+[12]Err!$L385</f>
        <v>11797.622646898275</v>
      </c>
      <c r="N272" s="100"/>
      <c r="R272" s="161">
        <f>+[6]Err!$L376</f>
        <v>145230.79134633506</v>
      </c>
      <c r="S272" s="156"/>
      <c r="W272" s="155">
        <f t="shared" si="14"/>
        <v>165001.54201780751</v>
      </c>
      <c r="X272" s="156"/>
      <c r="Y272" s="155"/>
      <c r="Z272" s="155"/>
    </row>
    <row r="273" spans="1:26" x14ac:dyDescent="0.3">
      <c r="A273">
        <f t="shared" si="16"/>
        <v>2032</v>
      </c>
      <c r="B273">
        <f t="shared" si="15"/>
        <v>4</v>
      </c>
      <c r="F273" s="121">
        <f>+[9]Err!$D386</f>
        <v>0.67345419694188602</v>
      </c>
      <c r="G273" s="98">
        <f>+'[11]MONTHLY Customers'!$E331</f>
        <v>12181.227999999999</v>
      </c>
      <c r="H273" s="96">
        <f t="shared" si="13"/>
        <v>8203.499120506016</v>
      </c>
      <c r="I273" s="100"/>
      <c r="M273" s="96">
        <f>+[12]Err!$L386</f>
        <v>11928.493744834506</v>
      </c>
      <c r="N273" s="100"/>
      <c r="R273" s="161">
        <f>+[6]Err!$L377</f>
        <v>155886.02733556932</v>
      </c>
      <c r="S273" s="156"/>
      <c r="W273" s="155">
        <f t="shared" si="14"/>
        <v>176018.02020090984</v>
      </c>
      <c r="X273" s="156"/>
      <c r="Y273" s="155"/>
      <c r="Z273" s="155"/>
    </row>
    <row r="274" spans="1:26" x14ac:dyDescent="0.3">
      <c r="A274">
        <f t="shared" si="16"/>
        <v>2032</v>
      </c>
      <c r="B274">
        <f t="shared" si="15"/>
        <v>5</v>
      </c>
      <c r="F274" s="121">
        <f>+[9]Err!$D387</f>
        <v>0.71981678527123405</v>
      </c>
      <c r="G274" s="98">
        <f>+'[11]MONTHLY Customers'!$E332</f>
        <v>12193.374</v>
      </c>
      <c r="H274" s="96">
        <f t="shared" si="13"/>
        <v>8776.9952742898477</v>
      </c>
      <c r="I274" s="100"/>
      <c r="M274" s="96">
        <f>+[12]Err!$L387</f>
        <v>12332.909016329122</v>
      </c>
      <c r="N274" s="100"/>
      <c r="R274" s="161">
        <f>+[6]Err!$L378</f>
        <v>155086.57043466135</v>
      </c>
      <c r="S274" s="156"/>
      <c r="W274" s="155">
        <f t="shared" si="14"/>
        <v>176196.47472528034</v>
      </c>
      <c r="X274" s="156"/>
      <c r="Y274" s="155"/>
      <c r="Z274" s="155"/>
    </row>
    <row r="275" spans="1:26" x14ac:dyDescent="0.3">
      <c r="A275">
        <f t="shared" si="16"/>
        <v>2032</v>
      </c>
      <c r="B275">
        <f t="shared" si="15"/>
        <v>6</v>
      </c>
      <c r="F275" s="121">
        <f>+[9]Err!$D388</f>
        <v>0.75210159399809995</v>
      </c>
      <c r="G275" s="98">
        <f>+'[11]MONTHLY Customers'!$E333</f>
        <v>12206.903</v>
      </c>
      <c r="H275" s="96">
        <f t="shared" si="13"/>
        <v>9180.8312040801884</v>
      </c>
      <c r="I275" s="100"/>
      <c r="M275" s="96">
        <f>+[12]Err!$L388</f>
        <v>12591.143539604753</v>
      </c>
      <c r="N275" s="100"/>
      <c r="R275" s="161">
        <f>+[6]Err!$L379</f>
        <v>161425.99785152538</v>
      </c>
      <c r="S275" s="156"/>
      <c r="W275" s="155">
        <f t="shared" si="14"/>
        <v>183197.97259521033</v>
      </c>
      <c r="X275" s="156"/>
      <c r="Y275" s="155"/>
      <c r="Z275" s="155"/>
    </row>
    <row r="276" spans="1:26" x14ac:dyDescent="0.3">
      <c r="A276">
        <f t="shared" si="16"/>
        <v>2032</v>
      </c>
      <c r="B276">
        <f t="shared" si="15"/>
        <v>7</v>
      </c>
      <c r="F276" s="121">
        <f>+[9]Err!$D389</f>
        <v>0.77821648578903702</v>
      </c>
      <c r="G276" s="98">
        <f>+'[11]MONTHLY Customers'!$E334</f>
        <v>12213.897000000001</v>
      </c>
      <c r="H276" s="96">
        <f t="shared" si="13"/>
        <v>9505.0560011292619</v>
      </c>
      <c r="I276" s="100"/>
      <c r="M276" s="96">
        <f>+[12]Err!$L389</f>
        <v>12722.744138227219</v>
      </c>
      <c r="N276" s="100"/>
      <c r="R276" s="161">
        <f>+[6]Err!$L380</f>
        <v>151414.34292491336</v>
      </c>
      <c r="S276" s="156"/>
      <c r="W276" s="155">
        <f t="shared" si="14"/>
        <v>173642.14306426985</v>
      </c>
      <c r="X276" s="156"/>
      <c r="Y276" s="155"/>
      <c r="Z276" s="155"/>
    </row>
    <row r="277" spans="1:26" x14ac:dyDescent="0.3">
      <c r="A277">
        <f t="shared" si="16"/>
        <v>2032</v>
      </c>
      <c r="B277">
        <f t="shared" si="15"/>
        <v>8</v>
      </c>
      <c r="F277" s="121">
        <f>+[9]Err!$D390</f>
        <v>0.78064245947622801</v>
      </c>
      <c r="G277" s="98">
        <f>+'[11]MONTHLY Customers'!$E335</f>
        <v>12213.829</v>
      </c>
      <c r="H277" s="96">
        <f t="shared" si="13"/>
        <v>9534.6335101820787</v>
      </c>
      <c r="I277" s="100"/>
      <c r="M277" s="96">
        <f>+[12]Err!$L390</f>
        <v>12689.532263172894</v>
      </c>
      <c r="N277" s="100"/>
      <c r="R277" s="161">
        <f>+[6]Err!$L381</f>
        <v>157243.61271405188</v>
      </c>
      <c r="S277" s="156"/>
      <c r="W277" s="155">
        <f t="shared" si="14"/>
        <v>179467.77848740687</v>
      </c>
      <c r="X277" s="156"/>
      <c r="Y277" s="155"/>
      <c r="Z277" s="155"/>
    </row>
    <row r="278" spans="1:26" x14ac:dyDescent="0.3">
      <c r="A278">
        <f t="shared" si="16"/>
        <v>2032</v>
      </c>
      <c r="B278">
        <f t="shared" si="15"/>
        <v>9</v>
      </c>
      <c r="F278" s="121">
        <f>+[9]Err!$D391</f>
        <v>0.75630916654054103</v>
      </c>
      <c r="G278" s="98">
        <f>+'[11]MONTHLY Customers'!$E336</f>
        <v>12208.589</v>
      </c>
      <c r="H278" s="96">
        <f t="shared" si="13"/>
        <v>9233.4677712260182</v>
      </c>
      <c r="I278" s="100"/>
      <c r="M278" s="96">
        <f>+[12]Err!$L391</f>
        <v>12463.912200447687</v>
      </c>
      <c r="N278" s="100"/>
      <c r="R278" s="161">
        <f>+[6]Err!$L382</f>
        <v>149366.42735352938</v>
      </c>
      <c r="S278" s="156"/>
      <c r="W278" s="155">
        <f t="shared" si="14"/>
        <v>171063.80732520309</v>
      </c>
      <c r="X278" s="156"/>
      <c r="Y278" s="155"/>
      <c r="Z278" s="155"/>
    </row>
    <row r="279" spans="1:26" x14ac:dyDescent="0.3">
      <c r="A279">
        <f t="shared" si="16"/>
        <v>2032</v>
      </c>
      <c r="B279">
        <f>+B267</f>
        <v>10</v>
      </c>
      <c r="F279" s="121">
        <f>+[9]Err!$D392</f>
        <v>0.71745222563509103</v>
      </c>
      <c r="G279" s="98">
        <f>+'[11]MONTHLY Customers'!$E337</f>
        <v>12206.16</v>
      </c>
      <c r="H279" s="96">
        <f t="shared" si="13"/>
        <v>8757.3366584580235</v>
      </c>
      <c r="I279" s="100"/>
      <c r="M279" s="96">
        <f>+[12]Err!$L392</f>
        <v>12007.646338107472</v>
      </c>
      <c r="N279" s="100"/>
      <c r="R279" s="161">
        <f>+[6]Err!$L383</f>
        <v>152243.42710573113</v>
      </c>
      <c r="S279" s="156"/>
      <c r="W279" s="155">
        <f t="shared" si="14"/>
        <v>173008.41010229662</v>
      </c>
      <c r="X279" s="156"/>
      <c r="Y279" s="155"/>
      <c r="Z279" s="155"/>
    </row>
    <row r="280" spans="1:26" x14ac:dyDescent="0.3">
      <c r="A280">
        <f t="shared" si="16"/>
        <v>2032</v>
      </c>
      <c r="B280">
        <f t="shared" si="15"/>
        <v>11</v>
      </c>
      <c r="F280" s="121">
        <f>+[9]Err!$D393</f>
        <v>0.66158520045171298</v>
      </c>
      <c r="G280" s="98">
        <f>+'[11]MONTHLY Customers'!$E338</f>
        <v>12217.495999999999</v>
      </c>
      <c r="H280" s="96">
        <f t="shared" si="13"/>
        <v>8082.9145401780006</v>
      </c>
      <c r="I280" s="100"/>
      <c r="M280" s="96">
        <f>+[12]Err!$L393</f>
        <v>11417.835843612269</v>
      </c>
      <c r="N280" s="100"/>
      <c r="R280" s="161">
        <f>+[6]Err!$L384</f>
        <v>147626.56464481496</v>
      </c>
      <c r="S280" s="156"/>
      <c r="W280" s="155">
        <f t="shared" si="14"/>
        <v>167127.31502860523</v>
      </c>
      <c r="X280" s="156"/>
      <c r="Y280" s="155"/>
      <c r="Z280" s="155"/>
    </row>
    <row r="281" spans="1:26" x14ac:dyDescent="0.3">
      <c r="A281">
        <f t="shared" si="16"/>
        <v>2032</v>
      </c>
      <c r="B281">
        <f t="shared" si="15"/>
        <v>12</v>
      </c>
      <c r="F281" s="121">
        <f>+[9]Err!$D394</f>
        <v>0.65602921263627301</v>
      </c>
      <c r="G281" s="98">
        <f>+'[11]MONTHLY Customers'!$E339</f>
        <v>12234.034</v>
      </c>
      <c r="H281" s="96">
        <f t="shared" si="13"/>
        <v>8025.8836923853933</v>
      </c>
      <c r="I281" s="100">
        <f>SUM(H270:H281)</f>
        <v>103021.17606427158</v>
      </c>
      <c r="M281" s="96">
        <f>+[12]Err!$L394</f>
        <v>11223.652268742846</v>
      </c>
      <c r="N281" s="100">
        <f>SUM(M270:M281)</f>
        <v>144896.5315464031</v>
      </c>
      <c r="R281" s="161">
        <f>+[6]Err!$L385</f>
        <v>146441.26824710463</v>
      </c>
      <c r="S281" s="156">
        <f>SUM(R270:R281)</f>
        <v>1817968.317853464</v>
      </c>
      <c r="W281" s="155">
        <f t="shared" si="14"/>
        <v>165690.80420823288</v>
      </c>
      <c r="X281" s="156">
        <f>SUM(W270:W281)</f>
        <v>2065886.0254641385</v>
      </c>
      <c r="Y281" s="166"/>
      <c r="Z281" s="165"/>
    </row>
    <row r="282" spans="1:26" x14ac:dyDescent="0.3">
      <c r="A282">
        <f>+A270+1</f>
        <v>2033</v>
      </c>
      <c r="B282">
        <f>+B270</f>
        <v>1</v>
      </c>
      <c r="F282" s="121">
        <f>+[9]Err!$D395</f>
        <v>0.65802177178731802</v>
      </c>
      <c r="G282" s="98">
        <f>+'[11]MONTHLY Customers'!$E340</f>
        <v>12251.019</v>
      </c>
      <c r="H282" s="96">
        <f t="shared" si="13"/>
        <v>8061.4372285800973</v>
      </c>
      <c r="I282" s="101">
        <f>+I281/I269-1</f>
        <v>3.4929176002304052E-2</v>
      </c>
      <c r="M282" s="96">
        <f>+[12]Err!$L395</f>
        <v>11544.097296197626</v>
      </c>
      <c r="N282" s="101">
        <f>+N281/N269-1</f>
        <v>-3.6214900660804128E-2</v>
      </c>
      <c r="R282" s="161">
        <f>+[6]Err!$L386</f>
        <v>145296.1236724015</v>
      </c>
      <c r="S282" s="157">
        <f>+S281/S269-1</f>
        <v>-2.0736662997294597E-2</v>
      </c>
      <c r="W282" s="155">
        <f t="shared" si="14"/>
        <v>164901.65819717923</v>
      </c>
      <c r="X282" s="157">
        <f>+X281/X269-1</f>
        <v>-1.9210708659217479E-2</v>
      </c>
    </row>
    <row r="283" spans="1:26" x14ac:dyDescent="0.3">
      <c r="A283">
        <f>+A282</f>
        <v>2033</v>
      </c>
      <c r="B283">
        <f t="shared" si="15"/>
        <v>2</v>
      </c>
      <c r="F283" s="121">
        <f>+[9]Err!$D396</f>
        <v>0.65271841871366798</v>
      </c>
      <c r="G283" s="98">
        <f>+'[11]MONTHLY Customers'!$E341</f>
        <v>12258.922</v>
      </c>
      <c r="H283" s="96">
        <f t="shared" si="13"/>
        <v>8001.6241829741966</v>
      </c>
      <c r="I283" s="100"/>
      <c r="M283" s="96">
        <f>+[12]Err!$L396</f>
        <v>11260.092729470538</v>
      </c>
      <c r="N283" s="100"/>
      <c r="R283" s="161">
        <f>+[6]Err!$L387</f>
        <v>142453.98113292581</v>
      </c>
      <c r="S283" s="156"/>
      <c r="W283" s="155">
        <f t="shared" si="14"/>
        <v>161715.69804537055</v>
      </c>
      <c r="X283" s="156"/>
    </row>
    <row r="284" spans="1:26" x14ac:dyDescent="0.3">
      <c r="A284">
        <f t="shared" ref="A284:A293" si="17">+A283</f>
        <v>2033</v>
      </c>
      <c r="B284">
        <f t="shared" si="15"/>
        <v>3</v>
      </c>
      <c r="F284" s="121">
        <f>+[9]Err!$D397</f>
        <v>0.66125094937042805</v>
      </c>
      <c r="G284" s="98">
        <f>+'[11]MONTHLY Customers'!$E342</f>
        <v>12253.805</v>
      </c>
      <c r="H284" s="96">
        <f t="shared" si="13"/>
        <v>8102.8401896500982</v>
      </c>
      <c r="I284" s="100"/>
      <c r="M284" s="96">
        <f>+[12]Err!$L397</f>
        <v>11333.88924810223</v>
      </c>
      <c r="N284" s="100"/>
      <c r="R284" s="161">
        <f>+[6]Err!$L388</f>
        <v>141181.45689537228</v>
      </c>
      <c r="S284" s="156"/>
      <c r="W284" s="155">
        <f t="shared" si="14"/>
        <v>160618.18633312461</v>
      </c>
      <c r="X284" s="156"/>
    </row>
    <row r="285" spans="1:26" x14ac:dyDescent="0.3">
      <c r="A285">
        <f t="shared" si="17"/>
        <v>2033</v>
      </c>
      <c r="B285">
        <f t="shared" si="15"/>
        <v>4</v>
      </c>
      <c r="F285" s="121">
        <f>+[9]Err!$D398</f>
        <v>0.67922075107660895</v>
      </c>
      <c r="G285" s="98">
        <f>+'[11]MONTHLY Customers'!$E343</f>
        <v>12249.764999999999</v>
      </c>
      <c r="H285" s="96">
        <f t="shared" si="13"/>
        <v>8320.2945838119558</v>
      </c>
      <c r="I285" s="100"/>
      <c r="M285" s="96">
        <f>+[12]Err!$L398</f>
        <v>11456.984232637238</v>
      </c>
      <c r="N285" s="100"/>
      <c r="R285" s="161">
        <f>+[6]Err!$L389</f>
        <v>151539.60289580762</v>
      </c>
      <c r="S285" s="156"/>
      <c r="W285" s="155">
        <f t="shared" si="14"/>
        <v>171316.88171225681</v>
      </c>
      <c r="X285" s="156"/>
    </row>
    <row r="286" spans="1:26" x14ac:dyDescent="0.3">
      <c r="A286">
        <f t="shared" si="17"/>
        <v>2033</v>
      </c>
      <c r="B286">
        <f t="shared" si="15"/>
        <v>5</v>
      </c>
      <c r="F286" s="121">
        <f>+[9]Err!$D399</f>
        <v>0.72551805343485998</v>
      </c>
      <c r="G286" s="98">
        <f>+'[11]MONTHLY Customers'!$E344</f>
        <v>12245.045</v>
      </c>
      <c r="H286" s="96">
        <f t="shared" si="13"/>
        <v>8884.0012126222646</v>
      </c>
      <c r="I286" s="100"/>
      <c r="M286" s="96">
        <f>+[12]Err!$L399</f>
        <v>11848.823021957336</v>
      </c>
      <c r="N286" s="100"/>
      <c r="R286" s="161">
        <f>+[6]Err!$L390</f>
        <v>150762.4365046524</v>
      </c>
      <c r="S286" s="156"/>
      <c r="W286" s="155">
        <f t="shared" si="14"/>
        <v>171495.26073923201</v>
      </c>
      <c r="X286" s="156"/>
    </row>
    <row r="287" spans="1:26" x14ac:dyDescent="0.3">
      <c r="A287">
        <f t="shared" si="17"/>
        <v>2033</v>
      </c>
      <c r="B287">
        <f t="shared" si="15"/>
        <v>6</v>
      </c>
      <c r="F287" s="121">
        <f>+[9]Err!$D400</f>
        <v>0.75774831058823</v>
      </c>
      <c r="G287" s="98">
        <f>+'[11]MONTHLY Customers'!$E345</f>
        <v>12241.503000000001</v>
      </c>
      <c r="H287" s="96">
        <f t="shared" si="13"/>
        <v>9275.9782173107506</v>
      </c>
      <c r="I287" s="100"/>
      <c r="M287" s="96">
        <f>+[12]Err!$L400</f>
        <v>12099.331972494288</v>
      </c>
      <c r="N287" s="100"/>
      <c r="R287" s="161">
        <f>+[6]Err!$L391</f>
        <v>156925.10759043467</v>
      </c>
      <c r="S287" s="156"/>
      <c r="W287" s="155">
        <f t="shared" si="14"/>
        <v>178300.41778023969</v>
      </c>
      <c r="X287" s="156"/>
    </row>
    <row r="288" spans="1:26" x14ac:dyDescent="0.3">
      <c r="A288">
        <f t="shared" si="17"/>
        <v>2033</v>
      </c>
      <c r="B288">
        <f t="shared" si="15"/>
        <v>7</v>
      </c>
      <c r="F288" s="121">
        <f>+[9]Err!$D401</f>
        <v>0.78381445823024398</v>
      </c>
      <c r="G288" s="98">
        <f>+'[11]MONTHLY Customers'!$E346</f>
        <v>12231.698</v>
      </c>
      <c r="H288" s="96">
        <f t="shared" si="13"/>
        <v>9587.381741105959</v>
      </c>
      <c r="I288" s="100"/>
      <c r="M288" s="96">
        <f>+[12]Err!$L401</f>
        <v>12225.408641982551</v>
      </c>
      <c r="N288" s="100"/>
      <c r="R288" s="161">
        <f>+[6]Err!$L392</f>
        <v>147192.59828321679</v>
      </c>
      <c r="S288" s="156"/>
      <c r="W288" s="155">
        <f t="shared" si="14"/>
        <v>169005.38866630531</v>
      </c>
      <c r="X288" s="156"/>
    </row>
    <row r="289" spans="1:24" x14ac:dyDescent="0.3">
      <c r="A289">
        <f t="shared" si="17"/>
        <v>2033</v>
      </c>
      <c r="B289">
        <f t="shared" si="15"/>
        <v>8</v>
      </c>
      <c r="F289" s="121">
        <f>+[9]Err!$D402</f>
        <v>0.78618637551439696</v>
      </c>
      <c r="G289" s="98">
        <f>+'[11]MONTHLY Customers'!$E347</f>
        <v>12213.415000000001</v>
      </c>
      <c r="H289" s="96">
        <f t="shared" si="13"/>
        <v>9602.0204715031687</v>
      </c>
      <c r="I289" s="100"/>
      <c r="M289" s="96">
        <f>+[12]Err!$L402</f>
        <v>12191.210142138021</v>
      </c>
      <c r="N289" s="100"/>
      <c r="R289" s="161">
        <f>+[6]Err!$L393</f>
        <v>152859.33598971437</v>
      </c>
      <c r="S289" s="156"/>
      <c r="W289" s="155">
        <f t="shared" si="14"/>
        <v>174652.56660335555</v>
      </c>
      <c r="X289" s="156"/>
    </row>
    <row r="290" spans="1:24" x14ac:dyDescent="0.3">
      <c r="A290">
        <f t="shared" si="17"/>
        <v>2033</v>
      </c>
      <c r="B290">
        <f t="shared" si="15"/>
        <v>9</v>
      </c>
      <c r="F290" s="121">
        <f>+[9]Err!$D403</f>
        <v>0.76179089569028702</v>
      </c>
      <c r="G290" s="98">
        <f>+'[11]MONTHLY Customers'!$E348</f>
        <v>12192.198</v>
      </c>
      <c r="H290" s="96">
        <f t="shared" si="13"/>
        <v>9287.9054348533264</v>
      </c>
      <c r="I290" s="100"/>
      <c r="M290" s="96">
        <f>+[12]Err!$L403</f>
        <v>11970.325971044065</v>
      </c>
      <c r="N290" s="100"/>
      <c r="R290" s="161">
        <f>+[6]Err!$L394</f>
        <v>145201.78282813041</v>
      </c>
      <c r="S290" s="156"/>
      <c r="W290" s="155">
        <f t="shared" si="14"/>
        <v>166460.01423402783</v>
      </c>
      <c r="X290" s="156"/>
    </row>
    <row r="291" spans="1:24" x14ac:dyDescent="0.3">
      <c r="A291">
        <f t="shared" si="17"/>
        <v>2033</v>
      </c>
      <c r="B291">
        <f>+B279</f>
        <v>10</v>
      </c>
      <c r="F291" s="121">
        <f>+[9]Err!$D404</f>
        <v>0.72286267417967298</v>
      </c>
      <c r="G291" s="98">
        <f>+'[11]MONTHLY Customers'!$E349</f>
        <v>12179.584999999999</v>
      </c>
      <c r="H291" s="96">
        <f t="shared" si="13"/>
        <v>8804.1673834986323</v>
      </c>
      <c r="I291" s="100"/>
      <c r="M291" s="96">
        <f>+[12]Err!$L404</f>
        <v>11523.968680990651</v>
      </c>
      <c r="N291" s="100"/>
      <c r="R291" s="161">
        <f>+[6]Err!$L395</f>
        <v>147998.56588451992</v>
      </c>
      <c r="S291" s="156"/>
      <c r="W291" s="155">
        <f t="shared" si="14"/>
        <v>168326.70194900921</v>
      </c>
      <c r="X291" s="156"/>
    </row>
    <row r="292" spans="1:24" x14ac:dyDescent="0.3">
      <c r="A292">
        <f t="shared" si="17"/>
        <v>2033</v>
      </c>
      <c r="B292">
        <f t="shared" si="15"/>
        <v>11</v>
      </c>
      <c r="F292" s="121">
        <f>+[9]Err!$D405</f>
        <v>0.66690932299151595</v>
      </c>
      <c r="G292" s="98">
        <f>+'[11]MONTHLY Customers'!$E350</f>
        <v>12188.241</v>
      </c>
      <c r="H292" s="96">
        <f t="shared" si="13"/>
        <v>8128.451553767437</v>
      </c>
      <c r="I292" s="100"/>
      <c r="M292" s="96">
        <f>+[12]Err!$L405</f>
        <v>10949.460257244396</v>
      </c>
      <c r="N292" s="100"/>
      <c r="R292" s="161">
        <f>+[6]Err!$L396</f>
        <v>143510.43108558946</v>
      </c>
      <c r="S292" s="156"/>
      <c r="W292" s="155">
        <f t="shared" si="14"/>
        <v>162588.34289660127</v>
      </c>
      <c r="X292" s="156"/>
    </row>
    <row r="293" spans="1:24" x14ac:dyDescent="0.3">
      <c r="A293">
        <f t="shared" si="17"/>
        <v>2033</v>
      </c>
      <c r="B293">
        <f t="shared" si="15"/>
        <v>12</v>
      </c>
      <c r="F293" s="121">
        <f>+[9]Err!$D406</f>
        <v>0.66126488685967699</v>
      </c>
      <c r="G293" s="98">
        <f>+'[11]MONTHLY Customers'!$E351</f>
        <v>12206.223</v>
      </c>
      <c r="H293" s="96">
        <f t="shared" si="13"/>
        <v>8071.5466710789869</v>
      </c>
      <c r="I293" s="100">
        <f>SUM(H282:H293)</f>
        <v>104127.64887075686</v>
      </c>
      <c r="M293" s="96">
        <f>+[12]Err!$L406</f>
        <v>10760.179323134569</v>
      </c>
      <c r="N293" s="100">
        <f>SUM(M282:M293)</f>
        <v>139163.7715173935</v>
      </c>
      <c r="R293" s="161">
        <f>+[6]Err!$L397</f>
        <v>142358.18319979144</v>
      </c>
      <c r="S293" s="156">
        <f>SUM(R282:R293)</f>
        <v>1767279.6059625566</v>
      </c>
      <c r="W293" s="155">
        <f t="shared" si="14"/>
        <v>161189.90919400498</v>
      </c>
      <c r="X293" s="156">
        <f>SUM(W282:W293)</f>
        <v>2010571.026350707</v>
      </c>
    </row>
    <row r="294" spans="1:24" x14ac:dyDescent="0.3">
      <c r="A294" s="99">
        <f t="shared" ref="A294:A305" si="18">+A282+1</f>
        <v>2034</v>
      </c>
      <c r="B294" s="99">
        <f t="shared" si="15"/>
        <v>1</v>
      </c>
      <c r="F294" s="121">
        <f>+[9]Err!$D407</f>
        <v>0.66317082001304895</v>
      </c>
      <c r="G294" s="98">
        <f>+'[11]MONTHLY Customers'!$E352</f>
        <v>12222.278</v>
      </c>
      <c r="H294" s="96">
        <f t="shared" si="13"/>
        <v>8105.4581236874483</v>
      </c>
      <c r="I294" s="25">
        <f>+I293/I281-1</f>
        <v>1.0740246313971413E-2</v>
      </c>
      <c r="M294" s="96">
        <f>+[12]Err!$L407</f>
        <v>11072.981571356284</v>
      </c>
      <c r="N294" s="101">
        <f>+N293/N281-1</f>
        <v>-3.9564508327610937E-2</v>
      </c>
      <c r="R294" s="161">
        <f>+[6]Err!$L398</f>
        <v>140854.68968520508</v>
      </c>
      <c r="S294" s="157">
        <f>+S293/S281-1</f>
        <v>-2.7882065596587124E-2</v>
      </c>
      <c r="W294" s="155">
        <f t="shared" si="14"/>
        <v>160033.12938024881</v>
      </c>
      <c r="X294" s="157">
        <f>+X293/X281-1</f>
        <v>-2.6775436026778787E-2</v>
      </c>
    </row>
    <row r="295" spans="1:24" x14ac:dyDescent="0.3">
      <c r="A295" s="99">
        <f t="shared" si="18"/>
        <v>2034</v>
      </c>
      <c r="B295" s="99">
        <f t="shared" si="15"/>
        <v>2</v>
      </c>
      <c r="F295" s="121">
        <f>+[9]Err!$D408</f>
        <v>0.65779328119210301</v>
      </c>
      <c r="G295" s="98">
        <f>+'[11]MONTHLY Customers'!$E353</f>
        <v>12221.978999999999</v>
      </c>
      <c r="H295" s="96">
        <f t="shared" si="13"/>
        <v>8039.5356690709777</v>
      </c>
      <c r="I295" s="21"/>
      <c r="M295" s="96">
        <f>+[12]Err!$L408</f>
        <v>10797.503502166763</v>
      </c>
      <c r="N295" s="100"/>
      <c r="R295" s="161">
        <f>+[6]Err!$L399</f>
        <v>138099.42619075981</v>
      </c>
      <c r="S295" s="156"/>
      <c r="W295" s="155">
        <f t="shared" si="14"/>
        <v>156936.46536199757</v>
      </c>
      <c r="X295" s="156"/>
    </row>
    <row r="296" spans="1:24" x14ac:dyDescent="0.3">
      <c r="A296" s="99">
        <f t="shared" si="18"/>
        <v>2034</v>
      </c>
      <c r="B296" s="99">
        <f t="shared" si="15"/>
        <v>3</v>
      </c>
      <c r="F296" s="121">
        <f>+[9]Err!$D409</f>
        <v>0.66626795914791503</v>
      </c>
      <c r="G296" s="98">
        <f>+'[11]MONTHLY Customers'!$E354</f>
        <v>12207.769</v>
      </c>
      <c r="H296" s="96">
        <f t="shared" si="13"/>
        <v>8133.6453373791837</v>
      </c>
      <c r="I296" s="21"/>
      <c r="M296" s="96">
        <f>+[12]Err!$L409</f>
        <v>10868.489037254629</v>
      </c>
      <c r="N296" s="100"/>
      <c r="R296" s="161">
        <f>+[6]Err!$L400</f>
        <v>136865.80066746895</v>
      </c>
      <c r="S296" s="156"/>
      <c r="W296" s="155">
        <f t="shared" si="14"/>
        <v>155867.93504210276</v>
      </c>
      <c r="X296" s="156"/>
    </row>
    <row r="297" spans="1:24" x14ac:dyDescent="0.3">
      <c r="A297" s="99">
        <f t="shared" si="18"/>
        <v>2034</v>
      </c>
      <c r="B297" s="99">
        <f t="shared" si="15"/>
        <v>4</v>
      </c>
      <c r="F297" s="121">
        <f>+[9]Err!$D410</f>
        <v>0.68417984521172004</v>
      </c>
      <c r="G297" s="98">
        <f>+'[11]MONTHLY Customers'!$E355</f>
        <v>12195.386</v>
      </c>
      <c r="H297" s="96">
        <f t="shared" si="13"/>
        <v>8343.8373057771787</v>
      </c>
      <c r="I297" s="21"/>
      <c r="M297" s="96">
        <f>+[12]Err!$L410</f>
        <v>10986.10318447353</v>
      </c>
      <c r="N297" s="100"/>
      <c r="R297" s="161">
        <f>+[6]Err!$L401</f>
        <v>146907.3172869691</v>
      </c>
      <c r="S297" s="156"/>
      <c r="W297" s="155">
        <f t="shared" si="14"/>
        <v>166237.25777721981</v>
      </c>
      <c r="X297" s="156"/>
    </row>
    <row r="298" spans="1:24" x14ac:dyDescent="0.3">
      <c r="A298" s="99">
        <f t="shared" si="18"/>
        <v>2034</v>
      </c>
      <c r="B298" s="99">
        <f t="shared" si="15"/>
        <v>5</v>
      </c>
      <c r="F298" s="121">
        <f>+[9]Err!$D411</f>
        <v>0.73042566313519397</v>
      </c>
      <c r="G298" s="98">
        <f>+'[11]MONTHLY Customers'!$E356</f>
        <v>12190.501</v>
      </c>
      <c r="H298" s="96">
        <f t="shared" si="13"/>
        <v>8904.2547768752447</v>
      </c>
      <c r="I298" s="21"/>
      <c r="M298" s="96">
        <f>+[12]Err!$L411</f>
        <v>11365.036936662964</v>
      </c>
      <c r="N298" s="100"/>
      <c r="R298" s="161">
        <f>+[6]Err!$L402</f>
        <v>146153.90743615464</v>
      </c>
      <c r="S298" s="156"/>
      <c r="W298" s="155">
        <f t="shared" si="14"/>
        <v>166423.19914969287</v>
      </c>
      <c r="X298" s="156"/>
    </row>
    <row r="299" spans="1:24" x14ac:dyDescent="0.3">
      <c r="A299" s="99">
        <f t="shared" si="18"/>
        <v>2034</v>
      </c>
      <c r="B299" s="99">
        <f t="shared" si="15"/>
        <v>6</v>
      </c>
      <c r="F299" s="121">
        <f>+[9]Err!$D412</f>
        <v>0.76261591839226694</v>
      </c>
      <c r="G299" s="98">
        <f>+'[11]MONTHLY Customers'!$E357</f>
        <v>12193.183000000001</v>
      </c>
      <c r="H299" s="96">
        <f t="shared" si="13"/>
        <v>9298.7154516699775</v>
      </c>
      <c r="I299" s="21"/>
      <c r="M299" s="96">
        <f>+[12]Err!$L412</f>
        <v>11606.200595053264</v>
      </c>
      <c r="N299" s="100"/>
      <c r="R299" s="161">
        <f>+[6]Err!$L403</f>
        <v>152128.19705572503</v>
      </c>
      <c r="S299" s="156"/>
      <c r="W299" s="155">
        <f t="shared" si="14"/>
        <v>173033.11310244826</v>
      </c>
      <c r="X299" s="156"/>
    </row>
    <row r="300" spans="1:24" x14ac:dyDescent="0.3">
      <c r="A300" s="99">
        <f t="shared" si="18"/>
        <v>2034</v>
      </c>
      <c r="B300" s="99">
        <f t="shared" si="15"/>
        <v>7</v>
      </c>
      <c r="F300" s="121">
        <f>+[9]Err!$D413</f>
        <v>0.78866673427578804</v>
      </c>
      <c r="G300" s="98">
        <f>+'[11]MONTHLY Customers'!$E358</f>
        <v>12193.157999999999</v>
      </c>
      <c r="H300" s="96">
        <f t="shared" si="13"/>
        <v>9616.3381003686991</v>
      </c>
      <c r="I300" s="21"/>
      <c r="M300" s="96">
        <f>+[12]Err!$L413</f>
        <v>11725.641107049039</v>
      </c>
      <c r="N300" s="100"/>
      <c r="R300" s="161">
        <f>+[6]Err!$L404</f>
        <v>142693.19257193417</v>
      </c>
      <c r="S300" s="156"/>
      <c r="W300" s="155">
        <f t="shared" si="14"/>
        <v>164035.17177935192</v>
      </c>
      <c r="X300" s="156"/>
    </row>
    <row r="301" spans="1:24" x14ac:dyDescent="0.3">
      <c r="A301" s="99">
        <f t="shared" si="18"/>
        <v>2034</v>
      </c>
      <c r="B301" s="99">
        <f t="shared" si="15"/>
        <v>8</v>
      </c>
      <c r="F301" s="121">
        <f>+[9]Err!$D414</f>
        <v>0.79105124676702798</v>
      </c>
      <c r="G301" s="98">
        <f>+'[11]MONTHLY Customers'!$E359</f>
        <v>12187.656000000001</v>
      </c>
      <c r="H301" s="96">
        <f t="shared" si="13"/>
        <v>9641.0604739676492</v>
      </c>
      <c r="I301" s="21"/>
      <c r="M301" s="96">
        <f>+[12]Err!$L414</f>
        <v>11690.912794387667</v>
      </c>
      <c r="N301" s="100"/>
      <c r="R301" s="161">
        <f>+[6]Err!$L405</f>
        <v>148186.70857911848</v>
      </c>
      <c r="S301" s="156"/>
      <c r="W301" s="155">
        <f t="shared" si="14"/>
        <v>169518.68184747378</v>
      </c>
      <c r="X301" s="156"/>
    </row>
    <row r="302" spans="1:24" x14ac:dyDescent="0.3">
      <c r="A302" s="99">
        <f t="shared" si="18"/>
        <v>2034</v>
      </c>
      <c r="B302" s="99">
        <f t="shared" si="15"/>
        <v>9</v>
      </c>
      <c r="F302" s="121">
        <f>+[9]Err!$D415</f>
        <v>0.76667482026340095</v>
      </c>
      <c r="G302" s="98">
        <f>+'[11]MONTHLY Customers'!$E360</f>
        <v>12177.878000000001</v>
      </c>
      <c r="H302" s="96">
        <f t="shared" si="13"/>
        <v>9336.4724268396258</v>
      </c>
      <c r="I302" s="21"/>
      <c r="M302" s="96">
        <f>+[12]Err!$L415</f>
        <v>11476.267091546193</v>
      </c>
      <c r="N302" s="100"/>
      <c r="R302" s="161">
        <f>+[6]Err!$L406</f>
        <v>140763.23266619744</v>
      </c>
      <c r="S302" s="156"/>
      <c r="W302" s="155">
        <f t="shared" si="14"/>
        <v>161575.97218458325</v>
      </c>
      <c r="X302" s="156"/>
    </row>
    <row r="303" spans="1:24" x14ac:dyDescent="0.3">
      <c r="A303" s="99">
        <f t="shared" si="18"/>
        <v>2034</v>
      </c>
      <c r="B303" s="99">
        <f t="shared" si="15"/>
        <v>10</v>
      </c>
      <c r="F303" s="121">
        <f>+[9]Err!$D416</f>
        <v>0.72774380542261996</v>
      </c>
      <c r="G303" s="98">
        <f>+'[11]MONTHLY Customers'!$E361</f>
        <v>12172.293</v>
      </c>
      <c r="H303" s="96">
        <f t="shared" si="13"/>
        <v>8858.310828539119</v>
      </c>
      <c r="I303" s="21"/>
      <c r="M303" s="96">
        <f>+[12]Err!$L416</f>
        <v>11041.39094296686</v>
      </c>
      <c r="N303" s="100"/>
      <c r="R303" s="161">
        <f>+[6]Err!$L407</f>
        <v>143474.52323312816</v>
      </c>
      <c r="S303" s="156"/>
      <c r="W303" s="155">
        <f t="shared" si="14"/>
        <v>163374.22500463412</v>
      </c>
      <c r="X303" s="156"/>
    </row>
    <row r="304" spans="1:24" x14ac:dyDescent="0.3">
      <c r="A304" s="99">
        <f t="shared" si="18"/>
        <v>2034</v>
      </c>
      <c r="B304" s="99">
        <f t="shared" si="15"/>
        <v>11</v>
      </c>
      <c r="F304" s="121">
        <f>+[9]Err!$D417</f>
        <v>0.67174817176841195</v>
      </c>
      <c r="G304" s="98">
        <f>+'[11]MONTHLY Customers'!$E362</f>
        <v>12180.682000000001</v>
      </c>
      <c r="H304" s="96">
        <f t="shared" si="13"/>
        <v>8182.3508643924042</v>
      </c>
      <c r="I304" s="21"/>
      <c r="M304" s="96">
        <f>+[12]Err!$L417</f>
        <v>10483.075209708657</v>
      </c>
      <c r="N304" s="100"/>
      <c r="R304" s="161">
        <f>+[6]Err!$L408</f>
        <v>139123.58242073539</v>
      </c>
      <c r="S304" s="156"/>
      <c r="W304" s="155">
        <f t="shared" si="14"/>
        <v>157789.00849483645</v>
      </c>
      <c r="X304" s="156"/>
    </row>
    <row r="305" spans="1:24" x14ac:dyDescent="0.3">
      <c r="A305" s="99">
        <f t="shared" si="18"/>
        <v>2034</v>
      </c>
      <c r="B305" s="99">
        <f t="shared" si="15"/>
        <v>12</v>
      </c>
      <c r="F305" s="121">
        <f>+[9]Err!$D418</f>
        <v>0.66604791940626296</v>
      </c>
      <c r="G305" s="98">
        <f>+'[11]MONTHLY Customers'!$E363</f>
        <v>12196.739</v>
      </c>
      <c r="H305" s="96">
        <f t="shared" si="13"/>
        <v>8123.6126344912236</v>
      </c>
      <c r="I305" s="100">
        <f>SUM(H294:H305)</f>
        <v>104583.59199305873</v>
      </c>
      <c r="M305" s="96">
        <f>+[12]Err!$L418</f>
        <v>10299.056481178832</v>
      </c>
      <c r="N305" s="100">
        <f>SUM(M294:M305)</f>
        <v>133412.65845380467</v>
      </c>
      <c r="R305" s="161">
        <f>+[6]Err!$L409</f>
        <v>138006.55662340272</v>
      </c>
      <c r="S305" s="156">
        <f>SUM(R294:R305)</f>
        <v>1713257.1344167991</v>
      </c>
      <c r="W305" s="155">
        <f t="shared" si="14"/>
        <v>156429.22573907278</v>
      </c>
      <c r="X305" s="156">
        <f>SUM(W294:W305)</f>
        <v>1951253.3848636625</v>
      </c>
    </row>
    <row r="306" spans="1:24" x14ac:dyDescent="0.3">
      <c r="A306" s="10">
        <v>2035</v>
      </c>
      <c r="B306" s="10">
        <v>1</v>
      </c>
      <c r="F306" s="121">
        <f>+[9]Err!$D419</f>
        <v>0.66791507415937101</v>
      </c>
      <c r="G306" s="98">
        <f>+'[11]MONTHLY Customers'!$E364</f>
        <v>12214.513999999999</v>
      </c>
      <c r="H306" s="96">
        <f t="shared" si="13"/>
        <v>8158.258024130675</v>
      </c>
      <c r="I306" s="101">
        <f>+I305/I293-1</f>
        <v>4.3786941052301742E-3</v>
      </c>
      <c r="M306" s="96">
        <f>+[12]Err!$L419</f>
        <v>10604.435869106845</v>
      </c>
      <c r="N306" s="101">
        <f>+N305/N293-1</f>
        <v>-4.1326223059929168E-2</v>
      </c>
      <c r="R306" s="161">
        <f>+[6]Err!$L410</f>
        <v>136382.73636607261</v>
      </c>
      <c r="S306" s="157">
        <f>+S305/S293-1</f>
        <v>-3.0568151957105827E-2</v>
      </c>
      <c r="W306" s="155">
        <f t="shared" si="14"/>
        <v>155145.43025931015</v>
      </c>
      <c r="X306" s="157">
        <f>+X305/X293-1</f>
        <v>-2.9502882867415647E-2</v>
      </c>
    </row>
    <row r="307" spans="1:24" x14ac:dyDescent="0.3">
      <c r="A307" s="10">
        <v>2035</v>
      </c>
      <c r="B307" s="10">
        <v>2</v>
      </c>
      <c r="F307" s="121">
        <f>+[9]Err!$D420</f>
        <v>0.66254291316966196</v>
      </c>
      <c r="G307" s="98">
        <f>+'[11]MONTHLY Customers'!$E365</f>
        <v>12223.798000000001</v>
      </c>
      <c r="H307" s="96">
        <f t="shared" si="13"/>
        <v>8098.7907369174882</v>
      </c>
      <c r="I307" s="100"/>
      <c r="M307" s="96">
        <f>+[12]Err!$L420</f>
        <v>10338.011351198978</v>
      </c>
      <c r="N307" s="100"/>
      <c r="R307" s="161">
        <f>+[6]Err!$L411</f>
        <v>133714.94890637352</v>
      </c>
      <c r="S307" s="162"/>
      <c r="W307" s="155">
        <f t="shared" si="14"/>
        <v>152151.75099448999</v>
      </c>
      <c r="X307" s="156"/>
    </row>
    <row r="308" spans="1:24" x14ac:dyDescent="0.3">
      <c r="A308" s="10">
        <v>2035</v>
      </c>
      <c r="B308" s="10">
        <v>3</v>
      </c>
      <c r="F308" s="121">
        <f>+[9]Err!$D421</f>
        <v>0.67104918435084004</v>
      </c>
      <c r="G308" s="98">
        <f>+'[11]MONTHLY Customers'!$E366</f>
        <v>12220.374</v>
      </c>
      <c r="H308" s="96">
        <f t="shared" si="13"/>
        <v>8200.4720051622116</v>
      </c>
      <c r="I308" s="100"/>
      <c r="M308" s="96">
        <f>+[12]Err!$L421</f>
        <v>10406.941967999872</v>
      </c>
      <c r="N308" s="100"/>
      <c r="R308" s="161">
        <f>+[6]Err!$L412</f>
        <v>132520.48939002055</v>
      </c>
      <c r="S308" s="162"/>
      <c r="W308" s="155">
        <f t="shared" si="14"/>
        <v>151127.90336318265</v>
      </c>
      <c r="X308" s="156"/>
    </row>
    <row r="309" spans="1:24" x14ac:dyDescent="0.3">
      <c r="A309" s="10">
        <v>2035</v>
      </c>
      <c r="B309" s="10">
        <v>4</v>
      </c>
      <c r="F309" s="121">
        <f>+[9]Err!$D422</f>
        <v>0.68900401138596901</v>
      </c>
      <c r="G309" s="98">
        <f>+'[11]MONTHLY Customers'!$E367</f>
        <v>12216.544</v>
      </c>
      <c r="H309" s="96">
        <f t="shared" si="13"/>
        <v>8417.2478212731912</v>
      </c>
      <c r="I309" s="100"/>
      <c r="M309" s="96">
        <f>+[12]Err!$L422</f>
        <v>10520.189710644097</v>
      </c>
      <c r="N309" s="100"/>
      <c r="R309" s="161">
        <f>+[6]Err!$L413</f>
        <v>142243.20090849028</v>
      </c>
      <c r="S309" s="162"/>
      <c r="W309" s="155">
        <f t="shared" si="14"/>
        <v>161180.63844040758</v>
      </c>
      <c r="X309" s="156"/>
    </row>
    <row r="310" spans="1:24" x14ac:dyDescent="0.3">
      <c r="A310" s="10">
        <v>2035</v>
      </c>
      <c r="B310" s="10">
        <v>5</v>
      </c>
      <c r="F310" s="121">
        <f>+[9]Err!$D423</f>
        <v>0.73528092673180101</v>
      </c>
      <c r="G310" s="98">
        <f>+'[11]MONTHLY Customers'!$E368</f>
        <v>12213.067999999999</v>
      </c>
      <c r="H310" s="96">
        <f t="shared" si="13"/>
        <v>8980.0359572785037</v>
      </c>
      <c r="I310" s="100"/>
      <c r="M310" s="96">
        <f>+[12]Err!$L423</f>
        <v>10887.426248324411</v>
      </c>
      <c r="N310" s="100"/>
      <c r="R310" s="161">
        <f>+[6]Err!$L414</f>
        <v>141513.71084118146</v>
      </c>
      <c r="S310" s="162"/>
      <c r="W310" s="155">
        <f t="shared" si="14"/>
        <v>161381.17304678439</v>
      </c>
      <c r="X310" s="156"/>
    </row>
    <row r="311" spans="1:24" x14ac:dyDescent="0.3">
      <c r="A311" s="10">
        <v>2035</v>
      </c>
      <c r="B311" s="10">
        <v>6</v>
      </c>
      <c r="F311" s="121">
        <f>+[9]Err!$D424</f>
        <v>0.76748520229175898</v>
      </c>
      <c r="G311" s="98">
        <f>+'[11]MONTHLY Customers'!$E369</f>
        <v>12214.198</v>
      </c>
      <c r="H311" s="96">
        <f t="shared" si="13"/>
        <v>9374.216222861598</v>
      </c>
      <c r="I311" s="100"/>
      <c r="M311" s="96">
        <f>+[12]Err!$L424</f>
        <v>11120.418586393207</v>
      </c>
      <c r="N311" s="100"/>
      <c r="R311" s="161">
        <f>+[6]Err!$L415</f>
        <v>147298.32453051902</v>
      </c>
      <c r="S311" s="162"/>
      <c r="W311" s="155">
        <f t="shared" si="14"/>
        <v>167792.95933977384</v>
      </c>
      <c r="X311" s="156"/>
    </row>
    <row r="312" spans="1:24" x14ac:dyDescent="0.3">
      <c r="A312" s="10">
        <v>2035</v>
      </c>
      <c r="B312" s="10">
        <v>7</v>
      </c>
      <c r="F312" s="121">
        <f>+[9]Err!$D425</f>
        <v>0.793528130173072</v>
      </c>
      <c r="G312" s="98">
        <f>+'[11]MONTHLY Customers'!$E370</f>
        <v>12213.317999999999</v>
      </c>
      <c r="H312" s="96">
        <f t="shared" si="13"/>
        <v>9691.6113957491234</v>
      </c>
      <c r="I312" s="100"/>
      <c r="M312" s="96">
        <f>+[12]Err!$L425</f>
        <v>11233.90573462541</v>
      </c>
      <c r="N312" s="100"/>
      <c r="R312" s="161">
        <f>+[6]Err!$L416</f>
        <v>138162.86917577466</v>
      </c>
      <c r="S312" s="162"/>
      <c r="W312" s="155">
        <f t="shared" si="14"/>
        <v>159088.38630614919</v>
      </c>
      <c r="X312" s="156"/>
    </row>
    <row r="313" spans="1:24" x14ac:dyDescent="0.3">
      <c r="A313" s="10">
        <v>2035</v>
      </c>
      <c r="B313" s="10">
        <v>8</v>
      </c>
      <c r="F313" s="121">
        <f>+[9]Err!$D426</f>
        <v>0.79588547126022202</v>
      </c>
      <c r="G313" s="98">
        <f>+'[11]MONTHLY Customers'!$E371</f>
        <v>12209.991</v>
      </c>
      <c r="H313" s="96">
        <f t="shared" si="13"/>
        <v>9717.7544411180697</v>
      </c>
      <c r="I313" s="100"/>
      <c r="M313" s="96">
        <f>+[12]Err!$L426</f>
        <v>11198.70106268509</v>
      </c>
      <c r="N313" s="100"/>
      <c r="R313" s="161">
        <f>+[6]Err!$L417</f>
        <v>143481.9731900254</v>
      </c>
      <c r="S313" s="162"/>
      <c r="W313" s="155">
        <f t="shared" si="14"/>
        <v>164398.42869382855</v>
      </c>
      <c r="X313" s="156"/>
    </row>
    <row r="314" spans="1:24" x14ac:dyDescent="0.3">
      <c r="A314" s="10">
        <v>2035</v>
      </c>
      <c r="B314" s="10">
        <v>9</v>
      </c>
      <c r="F314" s="121">
        <f>+[9]Err!$D427</f>
        <v>0.77149436406993599</v>
      </c>
      <c r="G314" s="98">
        <f>+'[11]MONTHLY Customers'!$E372</f>
        <v>12204.870999999999</v>
      </c>
      <c r="H314" s="96">
        <f t="shared" si="13"/>
        <v>9415.9891907006022</v>
      </c>
      <c r="I314" s="100"/>
      <c r="M314" s="96">
        <f>+[12]Err!$L427</f>
        <v>10990.238859637346</v>
      </c>
      <c r="N314" s="100"/>
      <c r="R314" s="161">
        <f>+[6]Err!$L418</f>
        <v>136294.18298854554</v>
      </c>
      <c r="S314" s="162"/>
      <c r="W314" s="155">
        <f t="shared" si="14"/>
        <v>156700.4110388835</v>
      </c>
      <c r="X314" s="156"/>
    </row>
    <row r="315" spans="1:24" x14ac:dyDescent="0.3">
      <c r="A315" s="10">
        <v>2035</v>
      </c>
      <c r="B315" s="10">
        <v>10</v>
      </c>
      <c r="F315" s="121">
        <f>+[9]Err!$D428</f>
        <v>0.73259771694073395</v>
      </c>
      <c r="G315" s="98">
        <f>+'[11]MONTHLY Customers'!$E373</f>
        <v>12206.304</v>
      </c>
      <c r="H315" s="96">
        <f t="shared" si="13"/>
        <v>8942.3104426845493</v>
      </c>
      <c r="I315" s="100"/>
      <c r="M315" s="96">
        <f>+[12]Err!$L428</f>
        <v>10567.326341538381</v>
      </c>
      <c r="N315" s="100"/>
      <c r="R315" s="161">
        <f>+[6]Err!$L419</f>
        <v>138919.39360402405</v>
      </c>
      <c r="S315" s="162"/>
      <c r="W315" s="155">
        <f t="shared" si="14"/>
        <v>158429.03038824696</v>
      </c>
      <c r="X315" s="156"/>
    </row>
    <row r="316" spans="1:24" x14ac:dyDescent="0.3">
      <c r="A316" s="10">
        <v>2035</v>
      </c>
      <c r="B316" s="10">
        <v>11</v>
      </c>
      <c r="F316" s="121">
        <f>+[9]Err!$D429</f>
        <v>0.67670755187535803</v>
      </c>
      <c r="G316" s="98">
        <f>+'[11]MONTHLY Customers'!$E374</f>
        <v>12224.993</v>
      </c>
      <c r="H316" s="96">
        <f t="shared" si="13"/>
        <v>8272.7450847233886</v>
      </c>
      <c r="I316" s="100"/>
      <c r="M316" s="96">
        <f>+[12]Err!$L429</f>
        <v>10026.594453663443</v>
      </c>
      <c r="N316" s="100"/>
      <c r="R316" s="161">
        <f>+[6]Err!$L420</f>
        <v>134706.58950721251</v>
      </c>
      <c r="S316" s="162"/>
      <c r="W316" s="155">
        <f t="shared" si="14"/>
        <v>153005.92904559936</v>
      </c>
      <c r="X316" s="156"/>
    </row>
    <row r="317" spans="1:24" x14ac:dyDescent="0.3">
      <c r="A317" s="10">
        <v>2035</v>
      </c>
      <c r="B317" s="10">
        <v>12</v>
      </c>
      <c r="F317" s="121">
        <f>+[9]Err!$D430</f>
        <v>0.67112905529566802</v>
      </c>
      <c r="G317" s="98">
        <f>+'[11]MONTHLY Customers'!$E375</f>
        <v>12251.466</v>
      </c>
      <c r="H317" s="96">
        <f t="shared" si="13"/>
        <v>8222.3148025669961</v>
      </c>
      <c r="I317" s="100">
        <f>SUM(H306:H317)</f>
        <v>105491.74612516641</v>
      </c>
      <c r="M317" s="96">
        <f>+[12]Err!$L430</f>
        <v>9849.2249112624486</v>
      </c>
      <c r="N317" s="100">
        <f>SUM(M306:M317)</f>
        <v>127743.41509707953</v>
      </c>
      <c r="R317" s="161">
        <f>+[6]Err!$L421</f>
        <v>133625.02782707111</v>
      </c>
      <c r="S317" s="156">
        <f>SUM(R306:R317)</f>
        <v>1658863.4472353105</v>
      </c>
      <c r="W317" s="155">
        <f t="shared" si="14"/>
        <v>151696.56754090058</v>
      </c>
      <c r="X317" s="156">
        <f>SUM(W306:W317)</f>
        <v>1892098.6084575569</v>
      </c>
    </row>
    <row r="318" spans="1:24" x14ac:dyDescent="0.3">
      <c r="A318" s="10">
        <v>2036</v>
      </c>
      <c r="B318" s="10">
        <v>1</v>
      </c>
      <c r="F318" s="121">
        <f>+[9]Err!$D431</f>
        <v>0.67307549155142199</v>
      </c>
      <c r="G318" s="98">
        <f>+'[11]MONTHLY Customers'!$E376</f>
        <v>12275.962</v>
      </c>
      <c r="H318" s="96">
        <f t="shared" si="13"/>
        <v>8262.6491574165775</v>
      </c>
      <c r="I318" s="101">
        <f>+I317/I305-1</f>
        <v>8.6835240098461774E-3</v>
      </c>
      <c r="M318" s="96">
        <f>+[12]Err!$L431</f>
        <v>10147.545912174293</v>
      </c>
      <c r="N318" s="101">
        <f>+N317/N305-1</f>
        <v>-4.2494043836838524E-2</v>
      </c>
      <c r="R318" s="161">
        <f>+[6]Err!$L422</f>
        <v>132166.2233612937</v>
      </c>
      <c r="S318" s="157">
        <f>+S317/S305-1</f>
        <v>-3.1748700232323568E-2</v>
      </c>
      <c r="W318" s="155">
        <f t="shared" si="14"/>
        <v>150576.41843088457</v>
      </c>
      <c r="X318" s="157">
        <f>+X317/X305-1</f>
        <v>-3.0316296625022332E-2</v>
      </c>
    </row>
    <row r="319" spans="1:24" x14ac:dyDescent="0.3">
      <c r="A319" s="10">
        <v>2036</v>
      </c>
      <c r="B319" s="10">
        <v>2</v>
      </c>
      <c r="F319" s="121">
        <f>+[9]Err!$D432</f>
        <v>0.66768859421718896</v>
      </c>
      <c r="G319" s="98">
        <f>+'[11]MONTHLY Customers'!$E377</f>
        <v>12284.871999999999</v>
      </c>
      <c r="H319" s="96">
        <f t="shared" si="13"/>
        <v>8202.4689158181063</v>
      </c>
      <c r="I319" s="100"/>
      <c r="M319" s="96">
        <f>+[12]Err!$L432</f>
        <v>9888.743753531724</v>
      </c>
      <c r="N319" s="100"/>
      <c r="R319" s="161">
        <f>+[6]Err!$L423</f>
        <v>129580.91525944837</v>
      </c>
      <c r="W319" s="155">
        <f t="shared" si="14"/>
        <v>147672.1279287982</v>
      </c>
      <c r="X319" s="156"/>
    </row>
    <row r="320" spans="1:24" x14ac:dyDescent="0.3">
      <c r="A320" s="10">
        <v>2036</v>
      </c>
      <c r="B320" s="10">
        <v>3</v>
      </c>
      <c r="F320" s="121">
        <f>+[9]Err!$D433</f>
        <v>0.67613976594179004</v>
      </c>
      <c r="G320" s="98">
        <f>+'[11]MONTHLY Customers'!$E378</f>
        <v>12280.787</v>
      </c>
      <c r="H320" s="96">
        <f t="shared" si="13"/>
        <v>8303.5284477609785</v>
      </c>
      <c r="I320" s="100"/>
      <c r="M320" s="96">
        <f>+[12]Err!$L433</f>
        <v>9953.7396040778403</v>
      </c>
      <c r="N320" s="100"/>
      <c r="R320" s="161">
        <f>+[6]Err!$L424</f>
        <v>128423.38456721623</v>
      </c>
      <c r="W320" s="155">
        <f t="shared" si="14"/>
        <v>146680.65261905504</v>
      </c>
      <c r="X320" s="156"/>
    </row>
    <row r="321" spans="1:24" x14ac:dyDescent="0.3">
      <c r="A321" s="10">
        <v>2036</v>
      </c>
      <c r="B321" s="10">
        <v>4</v>
      </c>
      <c r="F321" s="121">
        <f>+[9]Err!$D434</f>
        <v>0.69402017360534296</v>
      </c>
      <c r="G321" s="98">
        <f>+'[11]MONTHLY Customers'!$E379</f>
        <v>12280.285</v>
      </c>
      <c r="H321" s="96">
        <f t="shared" si="13"/>
        <v>8522.7655276230889</v>
      </c>
      <c r="I321" s="100"/>
      <c r="M321" s="96">
        <f>+[12]Err!$L434</f>
        <v>10062.427538845917</v>
      </c>
      <c r="N321" s="100"/>
      <c r="R321" s="161">
        <f>+[6]Err!$L425</f>
        <v>137845.5012988993</v>
      </c>
      <c r="W321" s="155">
        <f t="shared" si="14"/>
        <v>156430.69436536831</v>
      </c>
      <c r="X321" s="156"/>
    </row>
    <row r="322" spans="1:24" x14ac:dyDescent="0.3">
      <c r="A322" s="10">
        <v>2036</v>
      </c>
      <c r="B322" s="10">
        <v>5</v>
      </c>
      <c r="F322" s="121">
        <f>+[9]Err!$D435</f>
        <v>0.74026576636260599</v>
      </c>
      <c r="G322" s="98">
        <f>+'[11]MONTHLY Customers'!$E380</f>
        <v>12290.558999999999</v>
      </c>
      <c r="H322" s="96">
        <f t="shared" si="13"/>
        <v>9098.2800771598231</v>
      </c>
      <c r="I322" s="100"/>
      <c r="M322" s="96">
        <f>+[12]Err!$L435</f>
        <v>10420.598654318126</v>
      </c>
      <c r="N322" s="100"/>
      <c r="R322" s="161">
        <f>+[6]Err!$L426</f>
        <v>137138.56470454182</v>
      </c>
      <c r="W322" s="155">
        <f t="shared" si="14"/>
        <v>156657.44343601976</v>
      </c>
      <c r="X322" s="156"/>
    </row>
    <row r="323" spans="1:24" x14ac:dyDescent="0.3">
      <c r="A323" s="10">
        <v>2036</v>
      </c>
      <c r="B323" s="10">
        <v>6</v>
      </c>
      <c r="F323" s="121">
        <f>+[9]Err!$D436</f>
        <v>0.77247935601298501</v>
      </c>
      <c r="G323" s="98">
        <f>+'[11]MONTHLY Customers'!$E381</f>
        <v>12311.754000000001</v>
      </c>
      <c r="H323" s="96">
        <f t="shared" si="13"/>
        <v>9510.5758013102932</v>
      </c>
      <c r="I323" s="100"/>
      <c r="M323" s="96">
        <f>+[12]Err!$L436</f>
        <v>10649.753044872486</v>
      </c>
      <c r="N323" s="100"/>
      <c r="R323" s="161">
        <f>+[6]Err!$L427</f>
        <v>142744.33685206398</v>
      </c>
      <c r="W323" s="155">
        <f t="shared" si="14"/>
        <v>162904.66569824677</v>
      </c>
      <c r="X323" s="156"/>
    </row>
    <row r="324" spans="1:24" x14ac:dyDescent="0.3">
      <c r="A324" s="10">
        <v>2036</v>
      </c>
      <c r="B324" s="10">
        <v>7</v>
      </c>
      <c r="F324" s="121">
        <f>+[9]Err!$D437</f>
        <v>0.79856037150577297</v>
      </c>
      <c r="G324" s="98">
        <f>+'[11]MONTHLY Customers'!$E382</f>
        <v>12328.571</v>
      </c>
      <c r="H324" s="96">
        <f t="shared" si="13"/>
        <v>9845.1082378952997</v>
      </c>
      <c r="I324" s="100"/>
      <c r="M324" s="96">
        <f>+[12]Err!$L437</f>
        <v>10761.201037037798</v>
      </c>
      <c r="N324" s="100"/>
      <c r="R324" s="161">
        <f>+[6]Err!$L428</f>
        <v>133891.32022332129</v>
      </c>
      <c r="W324" s="155">
        <f t="shared" si="14"/>
        <v>154497.62949825439</v>
      </c>
      <c r="X324" s="156"/>
    </row>
    <row r="325" spans="1:24" x14ac:dyDescent="0.3">
      <c r="A325" s="10">
        <v>2036</v>
      </c>
      <c r="B325" s="10">
        <v>8</v>
      </c>
      <c r="F325" s="121">
        <f>+[9]Err!$D438</f>
        <v>0.80096719093981705</v>
      </c>
      <c r="G325" s="98">
        <f>+'[11]MONTHLY Customers'!$E383</f>
        <v>12335.312</v>
      </c>
      <c r="H325" s="96">
        <f t="shared" si="13"/>
        <v>9880.1802020062169</v>
      </c>
      <c r="I325" s="100"/>
      <c r="M325" s="96">
        <f>+[12]Err!$L438</f>
        <v>10727.834492979086</v>
      </c>
      <c r="N325" s="100"/>
      <c r="R325" s="161">
        <f>+[6]Err!$L429</f>
        <v>139045.97474896768</v>
      </c>
      <c r="W325" s="155">
        <f t="shared" si="14"/>
        <v>159653.98944395297</v>
      </c>
      <c r="X325" s="156"/>
    </row>
    <row r="326" spans="1:24" x14ac:dyDescent="0.3">
      <c r="A326" s="10">
        <v>2036</v>
      </c>
      <c r="B326" s="10">
        <v>9</v>
      </c>
      <c r="F326" s="121">
        <f>+[9]Err!$D439</f>
        <v>0.77658308235735696</v>
      </c>
      <c r="G326" s="98">
        <f>+'[11]MONTHLY Customers'!$E384</f>
        <v>12330.264999999999</v>
      </c>
      <c r="H326" s="96">
        <f t="shared" si="13"/>
        <v>9575.4751999830351</v>
      </c>
      <c r="I326" s="100"/>
      <c r="M326" s="96">
        <f>+[12]Err!$L439</f>
        <v>10526.008033489581</v>
      </c>
      <c r="N326" s="100"/>
      <c r="R326" s="161">
        <f>+[6]Err!$L430</f>
        <v>132080.40776772602</v>
      </c>
      <c r="W326" s="155">
        <f t="shared" si="14"/>
        <v>152181.89100119864</v>
      </c>
      <c r="X326" s="156"/>
    </row>
    <row r="327" spans="1:24" x14ac:dyDescent="0.3">
      <c r="A327" s="10">
        <v>2036</v>
      </c>
      <c r="B327" s="10">
        <v>10</v>
      </c>
      <c r="F327" s="121">
        <f>+[9]Err!$D440</f>
        <v>0.73759531204571005</v>
      </c>
      <c r="G327" s="98">
        <f>+'[11]MONTHLY Customers'!$E385</f>
        <v>12322.073</v>
      </c>
      <c r="H327" s="96">
        <f t="shared" ref="H327:H377" si="19">+G327*F327</f>
        <v>9088.7032794850184</v>
      </c>
      <c r="I327" s="100"/>
      <c r="M327" s="96">
        <f>+[12]Err!$L440</f>
        <v>10113.81890782439</v>
      </c>
      <c r="N327" s="100"/>
      <c r="R327" s="161">
        <f>+[6]Err!$L431</f>
        <v>134624.45536363631</v>
      </c>
      <c r="W327" s="155">
        <f t="shared" ref="W327:W377" si="20">+R327+M327+H327</f>
        <v>153826.97755094574</v>
      </c>
      <c r="X327" s="156"/>
    </row>
    <row r="328" spans="1:24" x14ac:dyDescent="0.3">
      <c r="A328" s="10">
        <v>2036</v>
      </c>
      <c r="B328" s="10">
        <v>11</v>
      </c>
      <c r="F328" s="121">
        <f>+[9]Err!$D441</f>
        <v>0.68148125488738598</v>
      </c>
      <c r="G328" s="98">
        <f>+'[11]MONTHLY Customers'!$E386</f>
        <v>12322.379000000001</v>
      </c>
      <c r="H328" s="96">
        <f t="shared" si="19"/>
        <v>8397.4703041179728</v>
      </c>
      <c r="I328" s="100"/>
      <c r="M328" s="96">
        <f>+[12]Err!$L441</f>
        <v>9588.308198591114</v>
      </c>
      <c r="N328" s="100"/>
      <c r="R328" s="161">
        <f>+[6]Err!$L432</f>
        <v>130541.89754090679</v>
      </c>
      <c r="W328" s="155">
        <f t="shared" si="20"/>
        <v>148527.67604361588</v>
      </c>
      <c r="X328" s="156"/>
    </row>
    <row r="329" spans="1:24" x14ac:dyDescent="0.3">
      <c r="A329" s="10">
        <v>2036</v>
      </c>
      <c r="B329" s="10">
        <v>12</v>
      </c>
      <c r="F329" s="121">
        <f>+[9]Err!$D442</f>
        <v>0.67564694242030299</v>
      </c>
      <c r="G329" s="98">
        <f>+'[11]MONTHLY Customers'!$E387</f>
        <v>12329.978999999999</v>
      </c>
      <c r="H329" s="96">
        <f t="shared" si="19"/>
        <v>8330.7126114565453</v>
      </c>
      <c r="I329" s="100">
        <f>SUM(H318:H329)</f>
        <v>107017.91776203296</v>
      </c>
      <c r="M329" s="96">
        <f>+[12]Err!$L442</f>
        <v>9415.4641937794931</v>
      </c>
      <c r="N329" s="100">
        <f>SUM(M318:M329)</f>
        <v>122255.44337152185</v>
      </c>
      <c r="R329" s="161">
        <f>+[6]Err!$L433</f>
        <v>129493.77424901967</v>
      </c>
      <c r="S329" s="156">
        <f>SUM(R318:R329)</f>
        <v>1607576.7559370412</v>
      </c>
      <c r="W329" s="155">
        <f t="shared" si="20"/>
        <v>147239.95105425571</v>
      </c>
      <c r="X329" s="156">
        <f>SUM(W318:W329)</f>
        <v>1836850.1170705962</v>
      </c>
    </row>
    <row r="330" spans="1:24" x14ac:dyDescent="0.3">
      <c r="A330" s="10">
        <v>2037</v>
      </c>
      <c r="B330" s="10">
        <v>1</v>
      </c>
      <c r="F330" s="121">
        <f>+[9]Err!$D443</f>
        <v>0.67740729005256095</v>
      </c>
      <c r="G330" s="98">
        <f>+'[11]MONTHLY Customers'!$E388</f>
        <v>12342.632</v>
      </c>
      <c r="H330" s="96">
        <f t="shared" si="19"/>
        <v>8360.9888952360197</v>
      </c>
      <c r="I330" s="25">
        <f>+I329/I317-1</f>
        <v>1.4467213719789429E-2</v>
      </c>
      <c r="M330" s="96">
        <f>+[12]Err!$L443</f>
        <v>9706.2449518548874</v>
      </c>
      <c r="N330" s="101">
        <f>+N329/N317-1</f>
        <v>-4.296089721248697E-2</v>
      </c>
      <c r="R330" s="161">
        <f>+[6]Err!$L434</f>
        <v>127735.71683422544</v>
      </c>
      <c r="S330" s="157">
        <f>+S329/S317-1</f>
        <v>-3.091676495961404E-2</v>
      </c>
      <c r="W330" s="155">
        <f t="shared" si="20"/>
        <v>145802.95068131635</v>
      </c>
      <c r="X330" s="157">
        <f>+X329/X317-1</f>
        <v>-2.9199583541789864E-2</v>
      </c>
    </row>
    <row r="331" spans="1:24" x14ac:dyDescent="0.3">
      <c r="A331" s="10">
        <v>2037</v>
      </c>
      <c r="B331" s="10">
        <v>2</v>
      </c>
      <c r="F331" s="121">
        <f>+[9]Err!$D444</f>
        <v>0.67199828222436997</v>
      </c>
      <c r="G331" s="98">
        <f>+'[11]MONTHLY Customers'!$E389</f>
        <v>12352.777</v>
      </c>
      <c r="H331" s="96">
        <f t="shared" si="19"/>
        <v>8301.0449247007055</v>
      </c>
      <c r="I331" s="21"/>
      <c r="M331" s="96">
        <f>+[12]Err!$L444</f>
        <v>9456.9114357197723</v>
      </c>
      <c r="N331" s="100"/>
      <c r="R331" s="161">
        <f>+[6]Err!$L435</f>
        <v>125237.07402498212</v>
      </c>
      <c r="W331" s="155">
        <f t="shared" si="20"/>
        <v>142995.03038540261</v>
      </c>
      <c r="X331" s="156"/>
    </row>
    <row r="332" spans="1:24" x14ac:dyDescent="0.3">
      <c r="A332" s="10">
        <v>2037</v>
      </c>
      <c r="B332" s="10">
        <v>3</v>
      </c>
      <c r="F332" s="121">
        <f>+[9]Err!$D445</f>
        <v>0.68051451234781701</v>
      </c>
      <c r="G332" s="98">
        <f>+'[11]MONTHLY Customers'!$E390</f>
        <v>12352.541999999999</v>
      </c>
      <c r="H332" s="96">
        <f t="shared" si="19"/>
        <v>8406.0840953859279</v>
      </c>
      <c r="I332" s="21"/>
      <c r="M332" s="96">
        <f>+[12]Err!$L445</f>
        <v>9520.2964221178481</v>
      </c>
      <c r="N332" s="100"/>
      <c r="R332" s="161">
        <f>+[6]Err!$L436</f>
        <v>124118.34634275352</v>
      </c>
      <c r="W332" s="155">
        <f t="shared" si="20"/>
        <v>142044.72686025727</v>
      </c>
      <c r="X332" s="156"/>
    </row>
    <row r="333" spans="1:24" x14ac:dyDescent="0.3">
      <c r="A333" s="10">
        <v>2037</v>
      </c>
      <c r="B333" s="10">
        <v>4</v>
      </c>
      <c r="F333" s="121">
        <f>+[9]Err!$D446</f>
        <v>0.69849562493997996</v>
      </c>
      <c r="G333" s="98">
        <f>+'[11]MONTHLY Customers'!$E391</f>
        <v>12351.865</v>
      </c>
      <c r="H333" s="96">
        <f t="shared" si="19"/>
        <v>8627.7236623492663</v>
      </c>
      <c r="I333" s="21"/>
      <c r="M333" s="96">
        <f>+[12]Err!$L446</f>
        <v>9623.5081220557549</v>
      </c>
      <c r="N333" s="100"/>
      <c r="R333" s="161">
        <f>+[6]Err!$L437</f>
        <v>133224.61271103169</v>
      </c>
      <c r="W333" s="155">
        <f t="shared" si="20"/>
        <v>151475.84449543673</v>
      </c>
      <c r="X333" s="156"/>
    </row>
    <row r="334" spans="1:24" x14ac:dyDescent="0.3">
      <c r="A334" s="10">
        <v>2037</v>
      </c>
      <c r="B334" s="10">
        <v>5</v>
      </c>
      <c r="F334" s="121">
        <f>+[9]Err!$D447</f>
        <v>0.74479027045523105</v>
      </c>
      <c r="G334" s="98">
        <f>+'[11]MONTHLY Customers'!$E392</f>
        <v>12349.276</v>
      </c>
      <c r="H334" s="96">
        <f t="shared" si="19"/>
        <v>9197.6206119662929</v>
      </c>
      <c r="I334" s="21"/>
      <c r="M334" s="96">
        <f>+[12]Err!$L447</f>
        <v>9967.2533993069792</v>
      </c>
      <c r="N334" s="100"/>
      <c r="R334" s="161">
        <f>+[6]Err!$L438</f>
        <v>132541.37420772854</v>
      </c>
      <c r="W334" s="155">
        <f t="shared" si="20"/>
        <v>151706.24821900181</v>
      </c>
      <c r="X334" s="156"/>
    </row>
    <row r="335" spans="1:24" x14ac:dyDescent="0.3">
      <c r="A335" s="10">
        <v>2037</v>
      </c>
      <c r="B335" s="10">
        <v>6</v>
      </c>
      <c r="F335" s="121">
        <f>+[9]Err!$D448</f>
        <v>0.77701943623882996</v>
      </c>
      <c r="G335" s="98">
        <f>+'[11]MONTHLY Customers'!$E393</f>
        <v>12352.157999999999</v>
      </c>
      <c r="H335" s="96">
        <f t="shared" si="19"/>
        <v>9597.8668454929539</v>
      </c>
      <c r="I335" s="21"/>
      <c r="M335" s="96">
        <f>+[12]Err!$L448</f>
        <v>10184.917686501431</v>
      </c>
      <c r="N335" s="100"/>
      <c r="R335" s="161">
        <f>+[6]Err!$L439</f>
        <v>137959.22837244687</v>
      </c>
      <c r="W335" s="155">
        <f t="shared" si="20"/>
        <v>157742.01290444125</v>
      </c>
      <c r="X335" s="156"/>
    </row>
    <row r="336" spans="1:24" x14ac:dyDescent="0.3">
      <c r="A336" s="10">
        <v>2037</v>
      </c>
      <c r="B336" s="10">
        <v>7</v>
      </c>
      <c r="F336" s="121">
        <f>+[9]Err!$D449</f>
        <v>0.80311627154493603</v>
      </c>
      <c r="G336" s="98">
        <f>+'[11]MONTHLY Customers'!$E394</f>
        <v>12357.132</v>
      </c>
      <c r="H336" s="96">
        <f t="shared" si="19"/>
        <v>9924.2137788286182</v>
      </c>
      <c r="I336" s="21"/>
      <c r="M336" s="96">
        <f>+[12]Err!$L449</f>
        <v>10288.52951081737</v>
      </c>
      <c r="N336" s="100"/>
      <c r="R336" s="161">
        <f>+[6]Err!$L440</f>
        <v>129402.98460261129</v>
      </c>
      <c r="W336" s="155">
        <f t="shared" si="20"/>
        <v>149615.72789225727</v>
      </c>
      <c r="X336" s="156"/>
    </row>
    <row r="337" spans="1:24" x14ac:dyDescent="0.3">
      <c r="A337" s="10">
        <v>2037</v>
      </c>
      <c r="B337" s="10">
        <v>8</v>
      </c>
      <c r="F337" s="121">
        <f>+[9]Err!$D450</f>
        <v>0.805570383808488</v>
      </c>
      <c r="G337" s="98">
        <f>+'[11]MONTHLY Customers'!$E395</f>
        <v>12363.704</v>
      </c>
      <c r="H337" s="96">
        <f t="shared" si="19"/>
        <v>9959.8337765745382</v>
      </c>
      <c r="I337" s="21"/>
      <c r="M337" s="96">
        <f>+[12]Err!$L450</f>
        <v>10255.301012699769</v>
      </c>
      <c r="N337" s="100"/>
      <c r="R337" s="161">
        <f>+[6]Err!$L441</f>
        <v>134384.84361409498</v>
      </c>
      <c r="W337" s="155">
        <f t="shared" si="20"/>
        <v>154599.97840336926</v>
      </c>
      <c r="X337" s="156"/>
    </row>
    <row r="338" spans="1:24" x14ac:dyDescent="0.3">
      <c r="A338" s="10">
        <v>2037</v>
      </c>
      <c r="B338" s="10">
        <v>9</v>
      </c>
      <c r="F338" s="121">
        <f>+[9]Err!$D451</f>
        <v>0.78127215361466795</v>
      </c>
      <c r="G338" s="98">
        <f>+'[11]MONTHLY Customers'!$E396</f>
        <v>12364.697</v>
      </c>
      <c r="H338" s="96">
        <f t="shared" si="19"/>
        <v>9660.1934539828235</v>
      </c>
      <c r="I338" s="21"/>
      <c r="M338" s="96">
        <f>+[12]Err!$L451</f>
        <v>10061.303055485118</v>
      </c>
      <c r="N338" s="100"/>
      <c r="R338" s="161">
        <f>+[6]Err!$L442</f>
        <v>127652.77797071601</v>
      </c>
      <c r="W338" s="155">
        <f t="shared" si="20"/>
        <v>147374.27448018396</v>
      </c>
      <c r="X338" s="156"/>
    </row>
    <row r="339" spans="1:24" x14ac:dyDescent="0.3">
      <c r="A339" s="10">
        <v>2037</v>
      </c>
      <c r="B339" s="10">
        <v>10</v>
      </c>
      <c r="F339" s="121">
        <f>+[9]Err!$D452</f>
        <v>0.74240568055351697</v>
      </c>
      <c r="G339" s="98">
        <f>+'[11]MONTHLY Customers'!$E397</f>
        <v>12359.657999999999</v>
      </c>
      <c r="H339" s="96">
        <f t="shared" si="19"/>
        <v>9175.8803088987206</v>
      </c>
      <c r="I339" s="21"/>
      <c r="M339" s="96">
        <f>+[12]Err!$L452</f>
        <v>9661.5501527402394</v>
      </c>
      <c r="N339" s="100"/>
      <c r="R339" s="161">
        <f>+[6]Err!$L443</f>
        <v>130111.54341819082</v>
      </c>
      <c r="W339" s="155">
        <f t="shared" si="20"/>
        <v>148948.97387982978</v>
      </c>
      <c r="X339" s="156"/>
    </row>
    <row r="340" spans="1:24" x14ac:dyDescent="0.3">
      <c r="A340" s="10">
        <v>2037</v>
      </c>
      <c r="B340" s="10">
        <v>11</v>
      </c>
      <c r="F340" s="121">
        <f>+[9]Err!$D453</f>
        <v>0.686449010294928</v>
      </c>
      <c r="G340" s="98">
        <f>+'[11]MONTHLY Customers'!$E398</f>
        <v>12355.531999999999</v>
      </c>
      <c r="H340" s="96">
        <f t="shared" si="19"/>
        <v>8481.4427130673121</v>
      </c>
      <c r="I340" s="21"/>
      <c r="M340" s="96">
        <f>+[12]Err!$L453</f>
        <v>9151.5939894717867</v>
      </c>
      <c r="N340" s="100"/>
      <c r="R340" s="161">
        <f>+[6]Err!$L444</f>
        <v>126165.84203745323</v>
      </c>
      <c r="W340" s="155">
        <f t="shared" si="20"/>
        <v>143798.87873999233</v>
      </c>
      <c r="X340" s="156"/>
    </row>
    <row r="341" spans="1:24" x14ac:dyDescent="0.3">
      <c r="A341" s="10">
        <v>2037</v>
      </c>
      <c r="B341" s="10">
        <v>12</v>
      </c>
      <c r="F341" s="121">
        <f>+[9]Err!$D454</f>
        <v>0.68075762920443095</v>
      </c>
      <c r="G341" s="98">
        <f>+'[11]MONTHLY Customers'!$E399</f>
        <v>12353.803</v>
      </c>
      <c r="H341" s="96">
        <f t="shared" si="19"/>
        <v>8409.945641938586</v>
      </c>
      <c r="I341" s="100">
        <f>SUM(H330:H341)</f>
        <v>108102.83870842177</v>
      </c>
      <c r="M341" s="96">
        <f>+[12]Err!$L454</f>
        <v>8982.0546474199946</v>
      </c>
      <c r="N341" s="100">
        <f>SUM(M330:M341)</f>
        <v>116859.46438619094</v>
      </c>
      <c r="R341" s="161">
        <f>+[6]Err!$L445</f>
        <v>125152.85417554039</v>
      </c>
      <c r="S341" s="156">
        <f>SUM(R330:R341)</f>
        <v>1553687.1983117752</v>
      </c>
      <c r="W341" s="155">
        <f t="shared" si="20"/>
        <v>142544.85446489899</v>
      </c>
      <c r="X341" s="156">
        <f>SUM(W330:W341)</f>
        <v>1778649.5014063877</v>
      </c>
    </row>
    <row r="342" spans="1:24" x14ac:dyDescent="0.3">
      <c r="A342" s="10">
        <v>2038</v>
      </c>
      <c r="B342" s="10">
        <v>1</v>
      </c>
      <c r="F342" s="121">
        <f>+[9]Err!$D455</f>
        <v>0.68260544357460795</v>
      </c>
      <c r="G342" s="98">
        <f>+'[11]MONTHLY Customers'!$E400</f>
        <v>12356.169</v>
      </c>
      <c r="H342" s="96">
        <f t="shared" si="19"/>
        <v>8434.3882211278196</v>
      </c>
      <c r="I342" s="101">
        <f>+I341/I329-1</f>
        <v>1.0137750472787754E-2</v>
      </c>
      <c r="M342" s="96">
        <f>+[12]Err!$L455</f>
        <v>9262.5467843280639</v>
      </c>
      <c r="N342" s="101">
        <f>+N341/N329-1</f>
        <v>-4.4136922140416091E-2</v>
      </c>
      <c r="R342" s="161">
        <f>+[6]Err!$L446</f>
        <v>123184.69857974058</v>
      </c>
      <c r="S342" s="157">
        <f>+S341/S329-1</f>
        <v>-3.3522229919189295E-2</v>
      </c>
      <c r="W342" s="155">
        <f t="shared" si="20"/>
        <v>140881.63358519648</v>
      </c>
      <c r="X342" s="157">
        <f>+X341/X329-1</f>
        <v>-3.1685010727509288E-2</v>
      </c>
    </row>
    <row r="343" spans="1:24" x14ac:dyDescent="0.3">
      <c r="A343" s="10">
        <v>2038</v>
      </c>
      <c r="B343" s="10">
        <v>2</v>
      </c>
      <c r="F343" s="121">
        <f>+[9]Err!$D456</f>
        <v>0.67719127773894305</v>
      </c>
      <c r="G343" s="98">
        <f>+'[11]MONTHLY Customers'!$E401</f>
        <v>12358.966</v>
      </c>
      <c r="H343" s="96">
        <f t="shared" si="19"/>
        <v>8369.3839770721552</v>
      </c>
      <c r="I343" s="100"/>
      <c r="M343" s="96">
        <f>+[12]Err!$L456</f>
        <v>9019.1265353675317</v>
      </c>
      <c r="N343" s="100"/>
      <c r="R343" s="161">
        <f>+[6]Err!$L447</f>
        <v>120775.07839719972</v>
      </c>
      <c r="S343" s="156"/>
      <c r="W343" s="155">
        <f t="shared" si="20"/>
        <v>138163.58890963939</v>
      </c>
      <c r="X343" s="156"/>
    </row>
    <row r="344" spans="1:24" x14ac:dyDescent="0.3">
      <c r="A344" s="10">
        <v>2038</v>
      </c>
      <c r="B344" s="10">
        <v>3</v>
      </c>
      <c r="F344" s="121">
        <f>+[9]Err!$D457</f>
        <v>0.68566196472062702</v>
      </c>
      <c r="G344" s="98">
        <f>+'[11]MONTHLY Customers'!$E402</f>
        <v>12357.17</v>
      </c>
      <c r="H344" s="96">
        <f t="shared" si="19"/>
        <v>8472.8414605867911</v>
      </c>
      <c r="I344" s="100"/>
      <c r="M344" s="96">
        <f>+[12]Err!$L457</f>
        <v>9078.190220506247</v>
      </c>
      <c r="N344" s="100"/>
      <c r="R344" s="161">
        <f>+[6]Err!$L448</f>
        <v>119696.20918392407</v>
      </c>
      <c r="S344" s="156"/>
      <c r="W344" s="155">
        <f t="shared" si="20"/>
        <v>137247.24086501711</v>
      </c>
      <c r="X344" s="156"/>
    </row>
    <row r="345" spans="1:24" x14ac:dyDescent="0.3">
      <c r="A345" s="10">
        <v>2038</v>
      </c>
      <c r="B345" s="10">
        <v>4</v>
      </c>
      <c r="F345" s="121">
        <f>+[9]Err!$D458</f>
        <v>0.70360886156178304</v>
      </c>
      <c r="G345" s="98">
        <f>+'[11]MONTHLY Customers'!$E403</f>
        <v>12360.174999999999</v>
      </c>
      <c r="H345" s="96">
        <f t="shared" si="19"/>
        <v>8696.7286604544115</v>
      </c>
      <c r="I345" s="100"/>
      <c r="M345" s="96">
        <f>+[12]Err!$L458</f>
        <v>9176.0532415961879</v>
      </c>
      <c r="N345" s="100"/>
      <c r="R345" s="161">
        <f>+[6]Err!$L449</f>
        <v>128478.03391990591</v>
      </c>
      <c r="S345" s="156"/>
      <c r="W345" s="155">
        <f t="shared" si="20"/>
        <v>146350.81582195652</v>
      </c>
      <c r="X345" s="156"/>
    </row>
    <row r="346" spans="1:24" x14ac:dyDescent="0.3">
      <c r="A346" s="10">
        <v>2038</v>
      </c>
      <c r="B346" s="10">
        <v>5</v>
      </c>
      <c r="F346" s="121">
        <f>+[9]Err!$D459</f>
        <v>0.74992958756908301</v>
      </c>
      <c r="G346" s="98">
        <f>+'[11]MONTHLY Customers'!$E404</f>
        <v>12367.321</v>
      </c>
      <c r="H346" s="96">
        <f t="shared" si="19"/>
        <v>9274.6199368644593</v>
      </c>
      <c r="I346" s="100"/>
      <c r="M346" s="96">
        <f>+[12]Err!$L459</f>
        <v>9509.1710216817137</v>
      </c>
      <c r="N346" s="100"/>
      <c r="R346" s="161">
        <f>+[6]Err!$L450</f>
        <v>127819.13810616337</v>
      </c>
      <c r="S346" s="156"/>
      <c r="W346" s="155">
        <f t="shared" si="20"/>
        <v>146602.92906470952</v>
      </c>
      <c r="X346" s="156"/>
    </row>
    <row r="347" spans="1:24" x14ac:dyDescent="0.3">
      <c r="A347" s="10">
        <v>2038</v>
      </c>
      <c r="B347" s="10">
        <v>6</v>
      </c>
      <c r="F347" s="121">
        <f>+[9]Err!$D460</f>
        <v>0.78221763207976303</v>
      </c>
      <c r="G347" s="98">
        <f>+'[11]MONTHLY Customers'!$E405</f>
        <v>12379.424000000001</v>
      </c>
      <c r="H347" s="96">
        <f t="shared" si="19"/>
        <v>9683.4037277913885</v>
      </c>
      <c r="I347" s="100"/>
      <c r="M347" s="96">
        <f>+[12]Err!$L460</f>
        <v>9720.8977881664177</v>
      </c>
      <c r="N347" s="100"/>
      <c r="R347" s="161">
        <f>+[6]Err!$L451</f>
        <v>133043.96283624231</v>
      </c>
      <c r="S347" s="156"/>
      <c r="W347" s="155">
        <f t="shared" si="20"/>
        <v>152448.26435220012</v>
      </c>
      <c r="X347" s="156"/>
    </row>
    <row r="348" spans="1:24" x14ac:dyDescent="0.3">
      <c r="A348" s="10">
        <v>2038</v>
      </c>
      <c r="B348" s="10">
        <v>7</v>
      </c>
      <c r="F348" s="121">
        <f>+[9]Err!$D461</f>
        <v>0.80835598001367703</v>
      </c>
      <c r="G348" s="98">
        <f>+'[11]MONTHLY Customers'!$E406</f>
        <v>12388.483</v>
      </c>
      <c r="H348" s="96">
        <f t="shared" si="19"/>
        <v>10014.304316347778</v>
      </c>
      <c r="I348" s="100"/>
      <c r="M348" s="96">
        <f>+[12]Err!$L461</f>
        <v>9820.5771321708253</v>
      </c>
      <c r="N348" s="100"/>
      <c r="R348" s="161">
        <f>+[6]Err!$L452</f>
        <v>124792.56427768683</v>
      </c>
      <c r="S348" s="156"/>
      <c r="W348" s="155">
        <f t="shared" si="20"/>
        <v>144627.44572620545</v>
      </c>
      <c r="X348" s="156"/>
    </row>
    <row r="349" spans="1:24" x14ac:dyDescent="0.3">
      <c r="A349" s="10">
        <v>2038</v>
      </c>
      <c r="B349" s="10">
        <v>8</v>
      </c>
      <c r="F349" s="121">
        <f>+[9]Err!$D462</f>
        <v>0.81080181769208204</v>
      </c>
      <c r="G349" s="98">
        <f>+'[11]MONTHLY Customers'!$E407</f>
        <v>12392.958000000001</v>
      </c>
      <c r="H349" s="96">
        <f t="shared" si="19"/>
        <v>10048.232872981631</v>
      </c>
      <c r="I349" s="100"/>
      <c r="M349" s="96">
        <f>+[12]Err!$L462</f>
        <v>9787.7701426498697</v>
      </c>
      <c r="N349" s="100"/>
      <c r="R349" s="161">
        <f>+[6]Err!$L453</f>
        <v>129596.92766097472</v>
      </c>
      <c r="S349" s="156"/>
      <c r="W349" s="155">
        <f t="shared" si="20"/>
        <v>149432.93067660622</v>
      </c>
      <c r="X349" s="156"/>
    </row>
    <row r="350" spans="1:24" x14ac:dyDescent="0.3">
      <c r="A350" s="10">
        <v>2038</v>
      </c>
      <c r="B350" s="10">
        <v>9</v>
      </c>
      <c r="F350" s="121">
        <f>+[9]Err!$D463</f>
        <v>0.78645936785165405</v>
      </c>
      <c r="G350" s="98">
        <f>+'[11]MONTHLY Customers'!$E408</f>
        <v>12393.236000000001</v>
      </c>
      <c r="H350" s="96">
        <f t="shared" si="19"/>
        <v>9746.7765501963622</v>
      </c>
      <c r="I350" s="100"/>
      <c r="M350" s="96">
        <f>+[12]Err!$L463</f>
        <v>9599.8339349852213</v>
      </c>
      <c r="N350" s="100"/>
      <c r="R350" s="161">
        <f>+[6]Err!$L454</f>
        <v>123104.71469461304</v>
      </c>
      <c r="S350" s="156"/>
      <c r="W350" s="155">
        <f t="shared" si="20"/>
        <v>142451.32517979463</v>
      </c>
      <c r="X350" s="156"/>
    </row>
    <row r="351" spans="1:24" x14ac:dyDescent="0.3">
      <c r="A351" s="10">
        <v>2038</v>
      </c>
      <c r="B351" s="10">
        <v>10</v>
      </c>
      <c r="F351" s="121">
        <f>+[9]Err!$D464</f>
        <v>0.74754285408250998</v>
      </c>
      <c r="G351" s="98">
        <f>+'[11]MONTHLY Customers'!$E409</f>
        <v>12395.04</v>
      </c>
      <c r="H351" s="96">
        <f t="shared" si="19"/>
        <v>9265.8235780668747</v>
      </c>
      <c r="I351" s="100"/>
      <c r="M351" s="96">
        <f>+[12]Err!$L464</f>
        <v>9211.4714518623932</v>
      </c>
      <c r="N351" s="100"/>
      <c r="R351" s="161">
        <f>+[6]Err!$L455</f>
        <v>125475.87828168197</v>
      </c>
      <c r="S351" s="156"/>
      <c r="W351" s="155">
        <f t="shared" si="20"/>
        <v>143953.17331161123</v>
      </c>
      <c r="X351" s="156"/>
    </row>
    <row r="352" spans="1:24" x14ac:dyDescent="0.3">
      <c r="A352" s="10">
        <v>2038</v>
      </c>
      <c r="B352" s="10">
        <v>11</v>
      </c>
      <c r="F352" s="121">
        <f>+[9]Err!$D465</f>
        <v>0.69155231417874397</v>
      </c>
      <c r="G352" s="98">
        <f>+'[11]MONTHLY Customers'!$E410</f>
        <v>12407.473</v>
      </c>
      <c r="H352" s="96">
        <f t="shared" si="19"/>
        <v>8580.416666260282</v>
      </c>
      <c r="I352" s="100"/>
      <c r="M352" s="96">
        <f>+[12]Err!$L465</f>
        <v>8718.4724993260952</v>
      </c>
      <c r="N352" s="100"/>
      <c r="R352" s="161">
        <f>+[6]Err!$L456</f>
        <v>121670.75589838946</v>
      </c>
      <c r="S352" s="156"/>
      <c r="W352" s="155">
        <f t="shared" si="20"/>
        <v>138969.64506397583</v>
      </c>
      <c r="X352" s="156"/>
    </row>
    <row r="353" spans="1:24" x14ac:dyDescent="0.3">
      <c r="A353" s="10">
        <v>2038</v>
      </c>
      <c r="B353" s="10">
        <v>12</v>
      </c>
      <c r="F353" s="121">
        <f>+[9]Err!$D466</f>
        <v>0.68586087642244198</v>
      </c>
      <c r="G353" s="98">
        <f>+'[11]MONTHLY Customers'!$E411</f>
        <v>12425.058999999999</v>
      </c>
      <c r="H353" s="96">
        <f t="shared" si="19"/>
        <v>8521.8618553405504</v>
      </c>
      <c r="I353" s="100">
        <f>SUM(H342:H353)</f>
        <v>109108.78182309051</v>
      </c>
      <c r="M353" s="96">
        <f>+[12]Err!$L466</f>
        <v>8555.4296223870879</v>
      </c>
      <c r="N353" s="100">
        <f>SUM(M342:M353)</f>
        <v>111459.54037502766</v>
      </c>
      <c r="R353" s="161">
        <f>+[6]Err!$L457</f>
        <v>120693.85916560944</v>
      </c>
      <c r="S353" s="156">
        <f>SUM(R342:R353)</f>
        <v>1498331.8210021313</v>
      </c>
      <c r="W353" s="155">
        <f t="shared" si="20"/>
        <v>137771.15064333708</v>
      </c>
      <c r="X353" s="156">
        <f>SUM(W342:W353)</f>
        <v>1718900.1432002494</v>
      </c>
    </row>
    <row r="354" spans="1:24" x14ac:dyDescent="0.3">
      <c r="A354" s="10">
        <v>2039</v>
      </c>
      <c r="B354" s="10">
        <v>1</v>
      </c>
      <c r="F354" s="121">
        <f>+[9]Err!$D467</f>
        <v>0.68775652201840298</v>
      </c>
      <c r="G354" s="98">
        <f>+'[11]MONTHLY Customers'!$E412</f>
        <v>12442.447</v>
      </c>
      <c r="H354" s="96">
        <f t="shared" si="19"/>
        <v>8557.3740741183119</v>
      </c>
      <c r="I354" s="101">
        <f>+I353/I341-1</f>
        <v>9.305427375334796E-3</v>
      </c>
      <c r="M354" s="96">
        <f>+[12]Err!$L467</f>
        <v>8829.6125482898187</v>
      </c>
      <c r="N354" s="101">
        <f>+N353/N341-1</f>
        <v>-4.6208700677575432E-2</v>
      </c>
      <c r="R354" s="161">
        <f>+[6]Err!$L458</f>
        <v>119067.89842875522</v>
      </c>
      <c r="S354" s="157">
        <f>+S353/S341-1</f>
        <v>-3.562839249096772E-2</v>
      </c>
      <c r="W354" s="155">
        <f t="shared" si="20"/>
        <v>136454.88505116335</v>
      </c>
      <c r="X354" s="157">
        <f>+X353/X341-1</f>
        <v>-3.359254207132667E-2</v>
      </c>
    </row>
    <row r="355" spans="1:24" x14ac:dyDescent="0.3">
      <c r="A355" s="10">
        <v>2039</v>
      </c>
      <c r="B355" s="10">
        <v>2</v>
      </c>
      <c r="F355" s="121">
        <f>+[9]Err!$D468</f>
        <v>0.68243796221028097</v>
      </c>
      <c r="G355" s="98">
        <f>+'[11]MONTHLY Customers'!$E413</f>
        <v>12449.733</v>
      </c>
      <c r="H355" s="96">
        <f t="shared" si="19"/>
        <v>8496.1704185820872</v>
      </c>
      <c r="I355" s="100"/>
      <c r="M355" s="96">
        <f>+[12]Err!$L468</f>
        <v>8595.6271843549021</v>
      </c>
      <c r="N355" s="100"/>
      <c r="R355" s="161">
        <f>+[6]Err!$L459</f>
        <v>116738.8071174595</v>
      </c>
      <c r="S355" s="162"/>
      <c r="W355" s="155">
        <f t="shared" si="20"/>
        <v>133830.60472039648</v>
      </c>
      <c r="X355" s="156"/>
    </row>
    <row r="356" spans="1:24" x14ac:dyDescent="0.3">
      <c r="A356" s="10">
        <v>2039</v>
      </c>
      <c r="B356" s="10">
        <v>3</v>
      </c>
      <c r="F356" s="121">
        <f>+[9]Err!$D469</f>
        <v>0.69098487946899101</v>
      </c>
      <c r="G356" s="98">
        <f>+'[11]MONTHLY Customers'!$E414</f>
        <v>12443.982</v>
      </c>
      <c r="H356" s="96">
        <f t="shared" si="19"/>
        <v>8598.6034023842931</v>
      </c>
      <c r="I356" s="100"/>
      <c r="M356" s="96">
        <f>+[12]Err!$L469</f>
        <v>8652.4504361918753</v>
      </c>
      <c r="N356" s="100"/>
      <c r="R356" s="161">
        <f>+[6]Err!$L460</f>
        <v>115695.993428866</v>
      </c>
      <c r="S356" s="162"/>
      <c r="W356" s="155">
        <f t="shared" si="20"/>
        <v>132947.04726744216</v>
      </c>
      <c r="X356" s="156"/>
    </row>
    <row r="357" spans="1:24" x14ac:dyDescent="0.3">
      <c r="A357" s="10">
        <v>2039</v>
      </c>
      <c r="B357" s="10">
        <v>4</v>
      </c>
      <c r="F357" s="121">
        <f>+[9]Err!$D470</f>
        <v>0.70893383920051101</v>
      </c>
      <c r="G357" s="98">
        <f>+'[11]MONTHLY Customers'!$E415</f>
        <v>12436.735000000001</v>
      </c>
      <c r="H357" s="96">
        <f t="shared" si="19"/>
        <v>8816.8222906693682</v>
      </c>
      <c r="I357" s="100"/>
      <c r="M357" s="96">
        <f>+[12]Err!$L470</f>
        <v>8745.4277958058628</v>
      </c>
      <c r="N357" s="100"/>
      <c r="R357" s="161">
        <f>+[6]Err!$L461</f>
        <v>124184.33189734998</v>
      </c>
      <c r="S357" s="162"/>
      <c r="W357" s="155">
        <f t="shared" si="20"/>
        <v>141746.58198382522</v>
      </c>
      <c r="X357" s="156"/>
    </row>
    <row r="358" spans="1:24" x14ac:dyDescent="0.3">
      <c r="A358" s="10">
        <v>2039</v>
      </c>
      <c r="B358" s="10">
        <v>5</v>
      </c>
      <c r="F358" s="121">
        <f>+[9]Err!$D471</f>
        <v>0.75513060215939298</v>
      </c>
      <c r="G358" s="98">
        <f>+'[11]MONTHLY Customers'!$E416</f>
        <v>12429.698</v>
      </c>
      <c r="H358" s="96">
        <f t="shared" si="19"/>
        <v>9386.0453353994035</v>
      </c>
      <c r="I358" s="100"/>
      <c r="M358" s="96">
        <f>+[12]Err!$L471</f>
        <v>9066.3968673776762</v>
      </c>
      <c r="N358" s="100"/>
      <c r="R358" s="161">
        <f>+[6]Err!$L462</f>
        <v>123547.45620799607</v>
      </c>
      <c r="S358" s="162"/>
      <c r="W358" s="155">
        <f t="shared" si="20"/>
        <v>141999.89841077314</v>
      </c>
      <c r="X358" s="156"/>
    </row>
    <row r="359" spans="1:24" x14ac:dyDescent="0.3">
      <c r="A359" s="10">
        <v>2039</v>
      </c>
      <c r="B359" s="10">
        <v>6</v>
      </c>
      <c r="F359" s="121">
        <f>+[9]Err!$D472</f>
        <v>0.78722748172983303</v>
      </c>
      <c r="G359" s="98">
        <f>+'[11]MONTHLY Customers'!$E417</f>
        <v>12429.186</v>
      </c>
      <c r="H359" s="96">
        <f t="shared" si="19"/>
        <v>9784.5967947316967</v>
      </c>
      <c r="I359" s="100"/>
      <c r="M359" s="96">
        <f>+[12]Err!$L472</f>
        <v>9269.8740339588294</v>
      </c>
      <c r="N359" s="100"/>
      <c r="R359" s="161">
        <f>+[6]Err!$L463</f>
        <v>128597.66867303189</v>
      </c>
      <c r="S359" s="162"/>
      <c r="W359" s="155">
        <f t="shared" si="20"/>
        <v>147652.13950172241</v>
      </c>
      <c r="X359" s="156"/>
    </row>
    <row r="360" spans="1:24" x14ac:dyDescent="0.3">
      <c r="A360" s="10">
        <v>2039</v>
      </c>
      <c r="B360" s="10">
        <v>7</v>
      </c>
      <c r="F360" s="121">
        <f>+[9]Err!$D473</f>
        <v>0.81321183501905603</v>
      </c>
      <c r="G360" s="98">
        <f>+'[11]MONTHLY Customers'!$E418</f>
        <v>12433.985000000001</v>
      </c>
      <c r="H360" s="96">
        <f t="shared" si="19"/>
        <v>10111.463758449418</v>
      </c>
      <c r="I360" s="100"/>
      <c r="M360" s="96">
        <f>+[12]Err!$L473</f>
        <v>9364.3494243258792</v>
      </c>
      <c r="N360" s="100"/>
      <c r="R360" s="161">
        <f>+[6]Err!$L464</f>
        <v>120622.02967896253</v>
      </c>
      <c r="S360" s="162"/>
      <c r="W360" s="155">
        <f t="shared" si="20"/>
        <v>140097.84286173782</v>
      </c>
      <c r="X360" s="156"/>
    </row>
    <row r="361" spans="1:24" x14ac:dyDescent="0.3">
      <c r="A361" s="10">
        <v>2039</v>
      </c>
      <c r="B361" s="10">
        <v>8</v>
      </c>
      <c r="F361" s="121">
        <f>+[9]Err!$D474</f>
        <v>0.81560283053101201</v>
      </c>
      <c r="G361" s="98">
        <f>+'[11]MONTHLY Customers'!$E419</f>
        <v>12445.464</v>
      </c>
      <c r="H361" s="96">
        <f t="shared" si="19"/>
        <v>10150.555665671811</v>
      </c>
      <c r="I361" s="100"/>
      <c r="M361" s="96">
        <f>+[12]Err!$L474</f>
        <v>9332.8360203870961</v>
      </c>
      <c r="N361" s="100"/>
      <c r="R361" s="161">
        <f>+[6]Err!$L465</f>
        <v>125265.83250456958</v>
      </c>
      <c r="S361" s="162"/>
      <c r="W361" s="155">
        <f t="shared" si="20"/>
        <v>144749.22419062851</v>
      </c>
      <c r="X361" s="156"/>
    </row>
    <row r="362" spans="1:24" x14ac:dyDescent="0.3">
      <c r="A362" s="10">
        <v>2039</v>
      </c>
      <c r="B362" s="10">
        <v>9</v>
      </c>
      <c r="F362" s="121">
        <f>+[9]Err!$D475</f>
        <v>0.79129124631806003</v>
      </c>
      <c r="G362" s="98">
        <f>+'[11]MONTHLY Customers'!$E420</f>
        <v>12456.257</v>
      </c>
      <c r="H362" s="96">
        <f t="shared" si="19"/>
        <v>9856.5271259880592</v>
      </c>
      <c r="I362" s="100"/>
      <c r="M362" s="96">
        <f>+[12]Err!$L475</f>
        <v>9152.8166389372254</v>
      </c>
      <c r="N362" s="100"/>
      <c r="R362" s="161">
        <f>+[6]Err!$L466</f>
        <v>118990.58758398223</v>
      </c>
      <c r="S362" s="162"/>
      <c r="W362" s="155">
        <f t="shared" si="20"/>
        <v>137999.9313489075</v>
      </c>
      <c r="X362" s="156"/>
    </row>
    <row r="363" spans="1:24" x14ac:dyDescent="0.3">
      <c r="A363" s="10">
        <v>2039</v>
      </c>
      <c r="B363" s="10">
        <v>10</v>
      </c>
      <c r="F363" s="121">
        <f>+[9]Err!$D476</f>
        <v>0.75244566778298805</v>
      </c>
      <c r="G363" s="98">
        <f>+'[11]MONTHLY Customers'!$E421</f>
        <v>12460.923000000001</v>
      </c>
      <c r="H363" s="96">
        <f t="shared" si="19"/>
        <v>9376.167527927395</v>
      </c>
      <c r="I363" s="100"/>
      <c r="M363" s="96">
        <f>+[12]Err!$L476</f>
        <v>8776.7711328580535</v>
      </c>
      <c r="N363" s="100"/>
      <c r="R363" s="161">
        <f>+[6]Err!$L467</f>
        <v>121282.50750908826</v>
      </c>
      <c r="S363" s="162"/>
      <c r="W363" s="155">
        <f t="shared" si="20"/>
        <v>139435.4461698737</v>
      </c>
      <c r="X363" s="156"/>
    </row>
    <row r="364" spans="1:24" x14ac:dyDescent="0.3">
      <c r="A364" s="10">
        <v>2039</v>
      </c>
      <c r="B364" s="10">
        <v>11</v>
      </c>
      <c r="F364" s="121">
        <f>+[9]Err!$D477</f>
        <v>0.69653280464825296</v>
      </c>
      <c r="G364" s="98">
        <f>+'[11]MONTHLY Customers'!$E422</f>
        <v>12462.252</v>
      </c>
      <c r="H364" s="96">
        <f t="shared" si="19"/>
        <v>8680.3673377932992</v>
      </c>
      <c r="I364" s="100"/>
      <c r="M364" s="96">
        <f>+[12]Err!$L477</f>
        <v>8299.6301652656912</v>
      </c>
      <c r="N364" s="100"/>
      <c r="R364" s="161">
        <f>+[6]Err!$L468</f>
        <v>117604.5513126896</v>
      </c>
      <c r="S364" s="162"/>
      <c r="W364" s="155">
        <f t="shared" si="20"/>
        <v>134584.54881574857</v>
      </c>
      <c r="X364" s="156"/>
    </row>
    <row r="365" spans="1:24" x14ac:dyDescent="0.3">
      <c r="A365" s="10">
        <v>2039</v>
      </c>
      <c r="B365" s="10">
        <v>12</v>
      </c>
      <c r="F365" s="121">
        <f>+[9]Err!$D478</f>
        <v>0.69089789520300204</v>
      </c>
      <c r="G365" s="98">
        <f>+'[11]MONTHLY Customers'!$E423</f>
        <v>12467.519</v>
      </c>
      <c r="H365" s="96">
        <f t="shared" si="19"/>
        <v>8613.7826355034376</v>
      </c>
      <c r="I365" s="100">
        <f>SUM(H354:H365)</f>
        <v>110428.47636721857</v>
      </c>
      <c r="M365" s="96">
        <f>+[12]Err!$L478</f>
        <v>8140.371973226499</v>
      </c>
      <c r="N365" s="100">
        <f>SUM(M354:M365)</f>
        <v>106226.16422097939</v>
      </c>
      <c r="R365" s="161">
        <f>+[6]Err!$L469</f>
        <v>116660.3022111769</v>
      </c>
      <c r="S365" s="156">
        <f>SUM(R354:R365)</f>
        <v>1448257.9665539276</v>
      </c>
      <c r="W365" s="155">
        <f t="shared" si="20"/>
        <v>133414.45681990683</v>
      </c>
      <c r="X365" s="156">
        <f>SUM(W354:W365)</f>
        <v>1664912.607142126</v>
      </c>
    </row>
    <row r="366" spans="1:24" x14ac:dyDescent="0.3">
      <c r="A366" s="10">
        <v>2040</v>
      </c>
      <c r="B366" s="10">
        <v>1</v>
      </c>
      <c r="F366" s="121">
        <f>+[9]Err!$D479</f>
        <v>0.69281210482857702</v>
      </c>
      <c r="G366" s="98">
        <f>+'[11]MONTHLY Customers'!$E424</f>
        <v>12488.291999999999</v>
      </c>
      <c r="H366" s="96">
        <f t="shared" si="19"/>
        <v>8652.0398662338794</v>
      </c>
      <c r="I366" s="25">
        <f>+I365/I353-1</f>
        <v>1.2095218387350393E-2</v>
      </c>
      <c r="M366" s="96">
        <f>+[12]Err!$L479</f>
        <v>8404.5379807857153</v>
      </c>
      <c r="N366" s="101">
        <f>+N365/N353-1</f>
        <v>-4.6953146733240914E-2</v>
      </c>
      <c r="R366" s="161">
        <f>+[6]Err!$L470</f>
        <v>115106.5147930425</v>
      </c>
      <c r="S366" s="157">
        <f>+S365/S353-1</f>
        <v>-3.3419736367017006E-2</v>
      </c>
      <c r="W366" s="155">
        <f t="shared" si="20"/>
        <v>132163.0926400621</v>
      </c>
      <c r="X366" s="157">
        <f>+X365/X353-1</f>
        <v>-3.140818637527687E-2</v>
      </c>
    </row>
    <row r="367" spans="1:24" x14ac:dyDescent="0.3">
      <c r="A367" s="10">
        <v>2040</v>
      </c>
      <c r="B367" s="10">
        <v>2</v>
      </c>
      <c r="F367" s="121">
        <f>+[9]Err!$D480</f>
        <v>0.68746340715675902</v>
      </c>
      <c r="G367" s="98">
        <f>+'[11]MONTHLY Customers'!$E425</f>
        <v>12526.665999999999</v>
      </c>
      <c r="H367" s="96">
        <f t="shared" si="19"/>
        <v>8611.6244886747299</v>
      </c>
      <c r="M367" s="96">
        <f>+[12]Err!$L480</f>
        <v>8176.1908313021504</v>
      </c>
      <c r="N367" s="100"/>
      <c r="R367" s="161">
        <f>+[6]Err!$L471</f>
        <v>112854.91224511963</v>
      </c>
      <c r="W367" s="155">
        <f t="shared" si="20"/>
        <v>129642.72756509652</v>
      </c>
      <c r="X367" s="156"/>
    </row>
    <row r="368" spans="1:24" x14ac:dyDescent="0.3">
      <c r="A368" s="10">
        <v>2040</v>
      </c>
      <c r="B368" s="10">
        <v>3</v>
      </c>
      <c r="F368" s="121">
        <f>+[9]Err!$D481</f>
        <v>0.69598857167624095</v>
      </c>
      <c r="G368" s="98">
        <f>+'[11]MONTHLY Customers'!$E426</f>
        <v>12561.516</v>
      </c>
      <c r="H368" s="96">
        <f t="shared" si="19"/>
        <v>8742.671578928248</v>
      </c>
      <c r="M368" s="96">
        <f>+[12]Err!$L481</f>
        <v>8227.9100798132495</v>
      </c>
      <c r="N368" s="100"/>
      <c r="R368" s="161">
        <f>+[6]Err!$L472</f>
        <v>111846.79292113327</v>
      </c>
      <c r="W368" s="155">
        <f t="shared" si="20"/>
        <v>128817.37457987477</v>
      </c>
      <c r="X368" s="156"/>
    </row>
    <row r="369" spans="1:24" x14ac:dyDescent="0.3">
      <c r="A369" s="10">
        <v>2040</v>
      </c>
      <c r="B369" s="10">
        <v>4</v>
      </c>
      <c r="F369" s="121">
        <f>+[9]Err!$D482</f>
        <v>0.71394410498818095</v>
      </c>
      <c r="G369" s="98">
        <f>+'[11]MONTHLY Customers'!$E427</f>
        <v>12585.746999999999</v>
      </c>
      <c r="H369" s="96">
        <f t="shared" si="19"/>
        <v>8985.5198775226836</v>
      </c>
      <c r="M369" s="96">
        <f>+[12]Err!$L482</f>
        <v>8315.3051975996495</v>
      </c>
      <c r="N369" s="100"/>
      <c r="R369" s="161">
        <f>+[6]Err!$L473</f>
        <v>120052.72474981616</v>
      </c>
      <c r="W369" s="155">
        <f t="shared" si="20"/>
        <v>137353.5498249385</v>
      </c>
      <c r="X369" s="156"/>
    </row>
    <row r="370" spans="1:24" x14ac:dyDescent="0.3">
      <c r="A370" s="10">
        <v>2040</v>
      </c>
      <c r="B370" s="10">
        <v>5</v>
      </c>
      <c r="F370" s="121">
        <f>+[9]Err!$D483</f>
        <v>0.760225521724464</v>
      </c>
      <c r="G370" s="98">
        <f>+'[11]MONTHLY Customers'!$E428</f>
        <v>12582.811</v>
      </c>
      <c r="H370" s="96">
        <f t="shared" si="19"/>
        <v>9565.774057235325</v>
      </c>
      <c r="M370" s="96">
        <f>+[12]Err!$L483</f>
        <v>8625.9813950998905</v>
      </c>
      <c r="N370" s="100"/>
      <c r="R370" s="161">
        <f>+[6]Err!$L474</f>
        <v>119437.03788605741</v>
      </c>
      <c r="W370" s="155">
        <f t="shared" si="20"/>
        <v>137628.79333839263</v>
      </c>
      <c r="X370" s="156"/>
    </row>
    <row r="371" spans="1:24" x14ac:dyDescent="0.3">
      <c r="A371" s="10">
        <v>2040</v>
      </c>
      <c r="B371" s="10">
        <v>6</v>
      </c>
      <c r="F371" s="121">
        <f>+[9]Err!$D484</f>
        <v>0.79244801436319401</v>
      </c>
      <c r="G371" s="98">
        <f>+'[11]MONTHLY Customers'!$E429</f>
        <v>12567.382</v>
      </c>
      <c r="H371" s="96">
        <f t="shared" si="19"/>
        <v>9958.996911643746</v>
      </c>
      <c r="M371" s="96">
        <f>+[12]Err!$L484</f>
        <v>8824.2076927029993</v>
      </c>
      <c r="N371" s="100"/>
      <c r="R371" s="161">
        <f>+[6]Err!$L475</f>
        <v>124319.23000908781</v>
      </c>
      <c r="W371" s="155">
        <f t="shared" si="20"/>
        <v>143102.43461343457</v>
      </c>
      <c r="X371" s="156"/>
    </row>
    <row r="372" spans="1:24" x14ac:dyDescent="0.3">
      <c r="A372" s="10">
        <v>2040</v>
      </c>
      <c r="B372" s="10">
        <v>7</v>
      </c>
      <c r="F372" s="121">
        <f>+[9]Err!$D485</f>
        <v>0.81853092796286497</v>
      </c>
      <c r="G372" s="98">
        <f>+'[11]MONTHLY Customers'!$E430</f>
        <v>12551.933999999999</v>
      </c>
      <c r="H372" s="96">
        <f t="shared" si="19"/>
        <v>10274.146184748635</v>
      </c>
      <c r="M372" s="96">
        <f>+[12]Err!$L485</f>
        <v>8915.3643320167448</v>
      </c>
      <c r="N372" s="100"/>
      <c r="R372" s="161">
        <f>+[6]Err!$L476</f>
        <v>116608.94016632109</v>
      </c>
      <c r="W372" s="155">
        <f t="shared" si="20"/>
        <v>135798.45068308647</v>
      </c>
      <c r="X372" s="156"/>
    </row>
    <row r="373" spans="1:24" x14ac:dyDescent="0.3">
      <c r="A373" s="10">
        <v>2040</v>
      </c>
      <c r="B373" s="10">
        <v>8</v>
      </c>
      <c r="F373" s="121">
        <f>+[9]Err!$D486</f>
        <v>0.82095676651590999</v>
      </c>
      <c r="G373" s="98">
        <f>+'[11]MONTHLY Customers'!$E431</f>
        <v>12547.728999999999</v>
      </c>
      <c r="H373" s="96">
        <f t="shared" si="19"/>
        <v>10301.143026957912</v>
      </c>
      <c r="M373" s="96">
        <f>+[12]Err!$L486</f>
        <v>8884.5534318597074</v>
      </c>
      <c r="N373" s="100"/>
      <c r="R373" s="161">
        <f>+[6]Err!$L477</f>
        <v>121098.24388038261</v>
      </c>
      <c r="W373" s="155">
        <f t="shared" si="20"/>
        <v>140283.94033920023</v>
      </c>
      <c r="X373" s="156"/>
    </row>
    <row r="374" spans="1:24" x14ac:dyDescent="0.3">
      <c r="A374" s="10">
        <v>2040</v>
      </c>
      <c r="B374" s="10">
        <v>9</v>
      </c>
      <c r="F374" s="121">
        <f>+[9]Err!$D487</f>
        <v>0.79664406060758897</v>
      </c>
      <c r="G374" s="98">
        <f>+'[11]MONTHLY Customers'!$E432</f>
        <v>12551.853999999999</v>
      </c>
      <c r="H374" s="96">
        <f t="shared" si="19"/>
        <v>9999.3599387136073</v>
      </c>
      <c r="M374" s="96">
        <f>+[12]Err!$L487</f>
        <v>8710.4454427905657</v>
      </c>
      <c r="N374" s="100"/>
      <c r="R374" s="161">
        <f>+[6]Err!$L478</f>
        <v>115031.7760766046</v>
      </c>
      <c r="W374" s="155">
        <f t="shared" si="20"/>
        <v>133741.58145810876</v>
      </c>
      <c r="X374" s="156"/>
    </row>
    <row r="375" spans="1:24" x14ac:dyDescent="0.3">
      <c r="A375" s="10">
        <v>2040</v>
      </c>
      <c r="B375" s="10">
        <v>10</v>
      </c>
      <c r="F375" s="121">
        <f>+[9]Err!$D488</f>
        <v>0.75781094845624797</v>
      </c>
      <c r="G375" s="98">
        <f>+'[11]MONTHLY Customers'!$E433</f>
        <v>12560.721</v>
      </c>
      <c r="H375" s="96">
        <f t="shared" si="19"/>
        <v>9518.6518943043102</v>
      </c>
      <c r="M375" s="96">
        <f>+[12]Err!$L488</f>
        <v>8345.1755660175295</v>
      </c>
      <c r="N375" s="100"/>
      <c r="R375" s="161">
        <f>+[6]Err!$L479</f>
        <v>117247.44392868769</v>
      </c>
      <c r="W375" s="155">
        <f t="shared" si="20"/>
        <v>135111.27138900952</v>
      </c>
      <c r="X375" s="156"/>
    </row>
    <row r="376" spans="1:24" x14ac:dyDescent="0.3">
      <c r="A376" s="10">
        <v>2040</v>
      </c>
      <c r="B376" s="10">
        <v>11</v>
      </c>
      <c r="F376" s="121">
        <f>+[9]Err!$D489</f>
        <v>0.70195876840510096</v>
      </c>
      <c r="G376" s="98">
        <f>+'[11]MONTHLY Customers'!$E434</f>
        <v>12576.888000000001</v>
      </c>
      <c r="H376" s="96">
        <f t="shared" si="19"/>
        <v>8828.4568108488947</v>
      </c>
      <c r="M376" s="96">
        <f>+[12]Err!$L489</f>
        <v>7883.9807101546712</v>
      </c>
      <c r="N376" s="100"/>
      <c r="R376" s="161">
        <f>+[6]Err!$L480</f>
        <v>113691.85316983808</v>
      </c>
      <c r="W376" s="155">
        <f t="shared" si="20"/>
        <v>130404.29069084165</v>
      </c>
      <c r="X376" s="156"/>
    </row>
    <row r="377" spans="1:24" x14ac:dyDescent="0.3">
      <c r="A377" s="10">
        <v>2040</v>
      </c>
      <c r="B377" s="10">
        <v>12</v>
      </c>
      <c r="F377" s="121">
        <f>+[9]Err!$D490</f>
        <v>0.696403842036172</v>
      </c>
      <c r="G377" s="98">
        <f>+'[11]MONTHLY Customers'!$E435</f>
        <v>12595.655000000001</v>
      </c>
      <c r="H377" s="96">
        <f t="shared" si="19"/>
        <v>8771.6625349621208</v>
      </c>
      <c r="I377" s="100">
        <f>SUM(H366:H377)</f>
        <v>112210.04717077407</v>
      </c>
      <c r="M377" s="96">
        <f>+[12]Err!$L490</f>
        <v>7730.0223481547391</v>
      </c>
      <c r="N377" s="100">
        <f>SUM(M366:M377)</f>
        <v>101043.67500829761</v>
      </c>
      <c r="R377" s="161">
        <f>+[6]Err!$L481</f>
        <v>112779.01919354494</v>
      </c>
      <c r="S377" s="156">
        <f>SUM(R366:R377)</f>
        <v>1400074.4890196356</v>
      </c>
      <c r="V377">
        <v>1</v>
      </c>
      <c r="W377" s="155">
        <f t="shared" si="20"/>
        <v>129280.7040766618</v>
      </c>
      <c r="X377" s="156">
        <f>SUM(W366:W377)</f>
        <v>1613328.2111987073</v>
      </c>
    </row>
    <row r="378" spans="1:24" x14ac:dyDescent="0.3">
      <c r="I378" s="25">
        <f>+I377/I365-1</f>
        <v>1.6133255317505757E-2</v>
      </c>
      <c r="N378" s="101">
        <f>+N377/N365-1</f>
        <v>-4.8787313847658109E-2</v>
      </c>
      <c r="S378" s="157">
        <f>+S377/S365-1</f>
        <v>-3.3269955109546334E-2</v>
      </c>
      <c r="X378" s="167">
        <f>+X377/X365-1</f>
        <v>-3.0983245440110441E-2</v>
      </c>
    </row>
  </sheetData>
  <autoFilter ref="A5:I378"/>
  <mergeCells count="4">
    <mergeCell ref="C4:I4"/>
    <mergeCell ref="K4:N4"/>
    <mergeCell ref="P4:S4"/>
    <mergeCell ref="U4:X4"/>
  </mergeCells>
  <printOptions headings="1" gridLines="1"/>
  <pageMargins left="0.7" right="0.7" top="0.75" bottom="0.75" header="0.3" footer="0.3"/>
  <pageSetup scale="78" orientation="portrait" r:id="rId1"/>
  <colBreaks count="2" manualBreakCount="2">
    <brk id="10" max="1048575" man="1"/>
    <brk id="19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B63"/>
  <sheetViews>
    <sheetView zoomScaleNormal="100" zoomScaleSheetLayoutView="70" zoomScalePageLayoutView="85" workbookViewId="0">
      <selection activeCell="A2" sqref="A2"/>
    </sheetView>
  </sheetViews>
  <sheetFormatPr defaultRowHeight="13.2" x14ac:dyDescent="0.25"/>
  <cols>
    <col min="1" max="1" width="9.109375" style="33"/>
    <col min="2" max="2" width="17.6640625" style="33" customWidth="1"/>
    <col min="3" max="3" width="9.109375" style="33"/>
    <col min="4" max="4" width="9.5546875" style="33" bestFit="1" customWidth="1"/>
    <col min="5" max="5" width="18" style="33" customWidth="1"/>
    <col min="6" max="6" width="9.109375" style="33"/>
    <col min="7" max="7" width="10.6640625" style="33" bestFit="1" customWidth="1"/>
    <col min="8" max="8" width="11" style="33" customWidth="1"/>
    <col min="9" max="9" width="11.44140625" style="33" customWidth="1"/>
    <col min="10" max="10" width="5.6640625" style="33" customWidth="1"/>
    <col min="11" max="12" width="9.109375" style="33"/>
    <col min="13" max="13" width="13.5546875" style="33" bestFit="1" customWidth="1"/>
    <col min="14" max="14" width="10.44140625" style="33" bestFit="1" customWidth="1"/>
    <col min="15" max="15" width="9.109375" style="33"/>
    <col min="16" max="16" width="10.109375" style="33" customWidth="1"/>
    <col min="17" max="257" width="9.109375" style="33"/>
    <col min="258" max="258" width="17.6640625" style="33" customWidth="1"/>
    <col min="259" max="259" width="9.109375" style="33"/>
    <col min="260" max="260" width="9.5546875" style="33" bestFit="1" customWidth="1"/>
    <col min="261" max="261" width="18" style="33" customWidth="1"/>
    <col min="262" max="262" width="9.109375" style="33"/>
    <col min="263" max="263" width="10.6640625" style="33" bestFit="1" customWidth="1"/>
    <col min="264" max="264" width="11" style="33" customWidth="1"/>
    <col min="265" max="265" width="11.44140625" style="33" customWidth="1"/>
    <col min="266" max="513" width="9.109375" style="33"/>
    <col min="514" max="514" width="17.6640625" style="33" customWidth="1"/>
    <col min="515" max="515" width="9.109375" style="33"/>
    <col min="516" max="516" width="9.5546875" style="33" bestFit="1" customWidth="1"/>
    <col min="517" max="517" width="18" style="33" customWidth="1"/>
    <col min="518" max="518" width="9.109375" style="33"/>
    <col min="519" max="519" width="10.6640625" style="33" bestFit="1" customWidth="1"/>
    <col min="520" max="520" width="11" style="33" customWidth="1"/>
    <col min="521" max="521" width="11.44140625" style="33" customWidth="1"/>
    <col min="522" max="769" width="9.109375" style="33"/>
    <col min="770" max="770" width="17.6640625" style="33" customWidth="1"/>
    <col min="771" max="771" width="9.109375" style="33"/>
    <col min="772" max="772" width="9.5546875" style="33" bestFit="1" customWidth="1"/>
    <col min="773" max="773" width="18" style="33" customWidth="1"/>
    <col min="774" max="774" width="9.109375" style="33"/>
    <col min="775" max="775" width="10.6640625" style="33" bestFit="1" customWidth="1"/>
    <col min="776" max="776" width="11" style="33" customWidth="1"/>
    <col min="777" max="777" width="11.44140625" style="33" customWidth="1"/>
    <col min="778" max="1025" width="9.109375" style="33"/>
    <col min="1026" max="1026" width="17.6640625" style="33" customWidth="1"/>
    <col min="1027" max="1027" width="9.109375" style="33"/>
    <col min="1028" max="1028" width="9.5546875" style="33" bestFit="1" customWidth="1"/>
    <col min="1029" max="1029" width="18" style="33" customWidth="1"/>
    <col min="1030" max="1030" width="9.109375" style="33"/>
    <col min="1031" max="1031" width="10.6640625" style="33" bestFit="1" customWidth="1"/>
    <col min="1032" max="1032" width="11" style="33" customWidth="1"/>
    <col min="1033" max="1033" width="11.44140625" style="33" customWidth="1"/>
    <col min="1034" max="1281" width="9.109375" style="33"/>
    <col min="1282" max="1282" width="17.6640625" style="33" customWidth="1"/>
    <col min="1283" max="1283" width="9.109375" style="33"/>
    <col min="1284" max="1284" width="9.5546875" style="33" bestFit="1" customWidth="1"/>
    <col min="1285" max="1285" width="18" style="33" customWidth="1"/>
    <col min="1286" max="1286" width="9.109375" style="33"/>
    <col min="1287" max="1287" width="10.6640625" style="33" bestFit="1" customWidth="1"/>
    <col min="1288" max="1288" width="11" style="33" customWidth="1"/>
    <col min="1289" max="1289" width="11.44140625" style="33" customWidth="1"/>
    <col min="1290" max="1537" width="9.109375" style="33"/>
    <col min="1538" max="1538" width="17.6640625" style="33" customWidth="1"/>
    <col min="1539" max="1539" width="9.109375" style="33"/>
    <col min="1540" max="1540" width="9.5546875" style="33" bestFit="1" customWidth="1"/>
    <col min="1541" max="1541" width="18" style="33" customWidth="1"/>
    <col min="1542" max="1542" width="9.109375" style="33"/>
    <col min="1543" max="1543" width="10.6640625" style="33" bestFit="1" customWidth="1"/>
    <col min="1544" max="1544" width="11" style="33" customWidth="1"/>
    <col min="1545" max="1545" width="11.44140625" style="33" customWidth="1"/>
    <col min="1546" max="1793" width="9.109375" style="33"/>
    <col min="1794" max="1794" width="17.6640625" style="33" customWidth="1"/>
    <col min="1795" max="1795" width="9.109375" style="33"/>
    <col min="1796" max="1796" width="9.5546875" style="33" bestFit="1" customWidth="1"/>
    <col min="1797" max="1797" width="18" style="33" customWidth="1"/>
    <col min="1798" max="1798" width="9.109375" style="33"/>
    <col min="1799" max="1799" width="10.6640625" style="33" bestFit="1" customWidth="1"/>
    <col min="1800" max="1800" width="11" style="33" customWidth="1"/>
    <col min="1801" max="1801" width="11.44140625" style="33" customWidth="1"/>
    <col min="1802" max="2049" width="9.109375" style="33"/>
    <col min="2050" max="2050" width="17.6640625" style="33" customWidth="1"/>
    <col min="2051" max="2051" width="9.109375" style="33"/>
    <col min="2052" max="2052" width="9.5546875" style="33" bestFit="1" customWidth="1"/>
    <col min="2053" max="2053" width="18" style="33" customWidth="1"/>
    <col min="2054" max="2054" width="9.109375" style="33"/>
    <col min="2055" max="2055" width="10.6640625" style="33" bestFit="1" customWidth="1"/>
    <col min="2056" max="2056" width="11" style="33" customWidth="1"/>
    <col min="2057" max="2057" width="11.44140625" style="33" customWidth="1"/>
    <col min="2058" max="2305" width="9.109375" style="33"/>
    <col min="2306" max="2306" width="17.6640625" style="33" customWidth="1"/>
    <col min="2307" max="2307" width="9.109375" style="33"/>
    <col min="2308" max="2308" width="9.5546875" style="33" bestFit="1" customWidth="1"/>
    <col min="2309" max="2309" width="18" style="33" customWidth="1"/>
    <col min="2310" max="2310" width="9.109375" style="33"/>
    <col min="2311" max="2311" width="10.6640625" style="33" bestFit="1" customWidth="1"/>
    <col min="2312" max="2312" width="11" style="33" customWidth="1"/>
    <col min="2313" max="2313" width="11.44140625" style="33" customWidth="1"/>
    <col min="2314" max="2561" width="9.109375" style="33"/>
    <col min="2562" max="2562" width="17.6640625" style="33" customWidth="1"/>
    <col min="2563" max="2563" width="9.109375" style="33"/>
    <col min="2564" max="2564" width="9.5546875" style="33" bestFit="1" customWidth="1"/>
    <col min="2565" max="2565" width="18" style="33" customWidth="1"/>
    <col min="2566" max="2566" width="9.109375" style="33"/>
    <col min="2567" max="2567" width="10.6640625" style="33" bestFit="1" customWidth="1"/>
    <col min="2568" max="2568" width="11" style="33" customWidth="1"/>
    <col min="2569" max="2569" width="11.44140625" style="33" customWidth="1"/>
    <col min="2570" max="2817" width="9.109375" style="33"/>
    <col min="2818" max="2818" width="17.6640625" style="33" customWidth="1"/>
    <col min="2819" max="2819" width="9.109375" style="33"/>
    <col min="2820" max="2820" width="9.5546875" style="33" bestFit="1" customWidth="1"/>
    <col min="2821" max="2821" width="18" style="33" customWidth="1"/>
    <col min="2822" max="2822" width="9.109375" style="33"/>
    <col min="2823" max="2823" width="10.6640625" style="33" bestFit="1" customWidth="1"/>
    <col min="2824" max="2824" width="11" style="33" customWidth="1"/>
    <col min="2825" max="2825" width="11.44140625" style="33" customWidth="1"/>
    <col min="2826" max="3073" width="9.109375" style="33"/>
    <col min="3074" max="3074" width="17.6640625" style="33" customWidth="1"/>
    <col min="3075" max="3075" width="9.109375" style="33"/>
    <col min="3076" max="3076" width="9.5546875" style="33" bestFit="1" customWidth="1"/>
    <col min="3077" max="3077" width="18" style="33" customWidth="1"/>
    <col min="3078" max="3078" width="9.109375" style="33"/>
    <col min="3079" max="3079" width="10.6640625" style="33" bestFit="1" customWidth="1"/>
    <col min="3080" max="3080" width="11" style="33" customWidth="1"/>
    <col min="3081" max="3081" width="11.44140625" style="33" customWidth="1"/>
    <col min="3082" max="3329" width="9.109375" style="33"/>
    <col min="3330" max="3330" width="17.6640625" style="33" customWidth="1"/>
    <col min="3331" max="3331" width="9.109375" style="33"/>
    <col min="3332" max="3332" width="9.5546875" style="33" bestFit="1" customWidth="1"/>
    <col min="3333" max="3333" width="18" style="33" customWidth="1"/>
    <col min="3334" max="3334" width="9.109375" style="33"/>
    <col min="3335" max="3335" width="10.6640625" style="33" bestFit="1" customWidth="1"/>
    <col min="3336" max="3336" width="11" style="33" customWidth="1"/>
    <col min="3337" max="3337" width="11.44140625" style="33" customWidth="1"/>
    <col min="3338" max="3585" width="9.109375" style="33"/>
    <col min="3586" max="3586" width="17.6640625" style="33" customWidth="1"/>
    <col min="3587" max="3587" width="9.109375" style="33"/>
    <col min="3588" max="3588" width="9.5546875" style="33" bestFit="1" customWidth="1"/>
    <col min="3589" max="3589" width="18" style="33" customWidth="1"/>
    <col min="3590" max="3590" width="9.109375" style="33"/>
    <col min="3591" max="3591" width="10.6640625" style="33" bestFit="1" customWidth="1"/>
    <col min="3592" max="3592" width="11" style="33" customWidth="1"/>
    <col min="3593" max="3593" width="11.44140625" style="33" customWidth="1"/>
    <col min="3594" max="3841" width="9.109375" style="33"/>
    <col min="3842" max="3842" width="17.6640625" style="33" customWidth="1"/>
    <col min="3843" max="3843" width="9.109375" style="33"/>
    <col min="3844" max="3844" width="9.5546875" style="33" bestFit="1" customWidth="1"/>
    <col min="3845" max="3845" width="18" style="33" customWidth="1"/>
    <col min="3846" max="3846" width="9.109375" style="33"/>
    <col min="3847" max="3847" width="10.6640625" style="33" bestFit="1" customWidth="1"/>
    <col min="3848" max="3848" width="11" style="33" customWidth="1"/>
    <col min="3849" max="3849" width="11.44140625" style="33" customWidth="1"/>
    <col min="3850" max="4097" width="9.109375" style="33"/>
    <col min="4098" max="4098" width="17.6640625" style="33" customWidth="1"/>
    <col min="4099" max="4099" width="9.109375" style="33"/>
    <col min="4100" max="4100" width="9.5546875" style="33" bestFit="1" customWidth="1"/>
    <col min="4101" max="4101" width="18" style="33" customWidth="1"/>
    <col min="4102" max="4102" width="9.109375" style="33"/>
    <col min="4103" max="4103" width="10.6640625" style="33" bestFit="1" customWidth="1"/>
    <col min="4104" max="4104" width="11" style="33" customWidth="1"/>
    <col min="4105" max="4105" width="11.44140625" style="33" customWidth="1"/>
    <col min="4106" max="4353" width="9.109375" style="33"/>
    <col min="4354" max="4354" width="17.6640625" style="33" customWidth="1"/>
    <col min="4355" max="4355" width="9.109375" style="33"/>
    <col min="4356" max="4356" width="9.5546875" style="33" bestFit="1" customWidth="1"/>
    <col min="4357" max="4357" width="18" style="33" customWidth="1"/>
    <col min="4358" max="4358" width="9.109375" style="33"/>
    <col min="4359" max="4359" width="10.6640625" style="33" bestFit="1" customWidth="1"/>
    <col min="4360" max="4360" width="11" style="33" customWidth="1"/>
    <col min="4361" max="4361" width="11.44140625" style="33" customWidth="1"/>
    <col min="4362" max="4609" width="9.109375" style="33"/>
    <col min="4610" max="4610" width="17.6640625" style="33" customWidth="1"/>
    <col min="4611" max="4611" width="9.109375" style="33"/>
    <col min="4612" max="4612" width="9.5546875" style="33" bestFit="1" customWidth="1"/>
    <col min="4613" max="4613" width="18" style="33" customWidth="1"/>
    <col min="4614" max="4614" width="9.109375" style="33"/>
    <col min="4615" max="4615" width="10.6640625" style="33" bestFit="1" customWidth="1"/>
    <col min="4616" max="4616" width="11" style="33" customWidth="1"/>
    <col min="4617" max="4617" width="11.44140625" style="33" customWidth="1"/>
    <col min="4618" max="4865" width="9.109375" style="33"/>
    <col min="4866" max="4866" width="17.6640625" style="33" customWidth="1"/>
    <col min="4867" max="4867" width="9.109375" style="33"/>
    <col min="4868" max="4868" width="9.5546875" style="33" bestFit="1" customWidth="1"/>
    <col min="4869" max="4869" width="18" style="33" customWidth="1"/>
    <col min="4870" max="4870" width="9.109375" style="33"/>
    <col min="4871" max="4871" width="10.6640625" style="33" bestFit="1" customWidth="1"/>
    <col min="4872" max="4872" width="11" style="33" customWidth="1"/>
    <col min="4873" max="4873" width="11.44140625" style="33" customWidth="1"/>
    <col min="4874" max="5121" width="9.109375" style="33"/>
    <col min="5122" max="5122" width="17.6640625" style="33" customWidth="1"/>
    <col min="5123" max="5123" width="9.109375" style="33"/>
    <col min="5124" max="5124" width="9.5546875" style="33" bestFit="1" customWidth="1"/>
    <col min="5125" max="5125" width="18" style="33" customWidth="1"/>
    <col min="5126" max="5126" width="9.109375" style="33"/>
    <col min="5127" max="5127" width="10.6640625" style="33" bestFit="1" customWidth="1"/>
    <col min="5128" max="5128" width="11" style="33" customWidth="1"/>
    <col min="5129" max="5129" width="11.44140625" style="33" customWidth="1"/>
    <col min="5130" max="5377" width="9.109375" style="33"/>
    <col min="5378" max="5378" width="17.6640625" style="33" customWidth="1"/>
    <col min="5379" max="5379" width="9.109375" style="33"/>
    <col min="5380" max="5380" width="9.5546875" style="33" bestFit="1" customWidth="1"/>
    <col min="5381" max="5381" width="18" style="33" customWidth="1"/>
    <col min="5382" max="5382" width="9.109375" style="33"/>
    <col min="5383" max="5383" width="10.6640625" style="33" bestFit="1" customWidth="1"/>
    <col min="5384" max="5384" width="11" style="33" customWidth="1"/>
    <col min="5385" max="5385" width="11.44140625" style="33" customWidth="1"/>
    <col min="5386" max="5633" width="9.109375" style="33"/>
    <col min="5634" max="5634" width="17.6640625" style="33" customWidth="1"/>
    <col min="5635" max="5635" width="9.109375" style="33"/>
    <col min="5636" max="5636" width="9.5546875" style="33" bestFit="1" customWidth="1"/>
    <col min="5637" max="5637" width="18" style="33" customWidth="1"/>
    <col min="5638" max="5638" width="9.109375" style="33"/>
    <col min="5639" max="5639" width="10.6640625" style="33" bestFit="1" customWidth="1"/>
    <col min="5640" max="5640" width="11" style="33" customWidth="1"/>
    <col min="5641" max="5641" width="11.44140625" style="33" customWidth="1"/>
    <col min="5642" max="5889" width="9.109375" style="33"/>
    <col min="5890" max="5890" width="17.6640625" style="33" customWidth="1"/>
    <col min="5891" max="5891" width="9.109375" style="33"/>
    <col min="5892" max="5892" width="9.5546875" style="33" bestFit="1" customWidth="1"/>
    <col min="5893" max="5893" width="18" style="33" customWidth="1"/>
    <col min="5894" max="5894" width="9.109375" style="33"/>
    <col min="5895" max="5895" width="10.6640625" style="33" bestFit="1" customWidth="1"/>
    <col min="5896" max="5896" width="11" style="33" customWidth="1"/>
    <col min="5897" max="5897" width="11.44140625" style="33" customWidth="1"/>
    <col min="5898" max="6145" width="9.109375" style="33"/>
    <col min="6146" max="6146" width="17.6640625" style="33" customWidth="1"/>
    <col min="6147" max="6147" width="9.109375" style="33"/>
    <col min="6148" max="6148" width="9.5546875" style="33" bestFit="1" customWidth="1"/>
    <col min="6149" max="6149" width="18" style="33" customWidth="1"/>
    <col min="6150" max="6150" width="9.109375" style="33"/>
    <col min="6151" max="6151" width="10.6640625" style="33" bestFit="1" customWidth="1"/>
    <col min="6152" max="6152" width="11" style="33" customWidth="1"/>
    <col min="6153" max="6153" width="11.44140625" style="33" customWidth="1"/>
    <col min="6154" max="6401" width="9.109375" style="33"/>
    <col min="6402" max="6402" width="17.6640625" style="33" customWidth="1"/>
    <col min="6403" max="6403" width="9.109375" style="33"/>
    <col min="6404" max="6404" width="9.5546875" style="33" bestFit="1" customWidth="1"/>
    <col min="6405" max="6405" width="18" style="33" customWidth="1"/>
    <col min="6406" max="6406" width="9.109375" style="33"/>
    <col min="6407" max="6407" width="10.6640625" style="33" bestFit="1" customWidth="1"/>
    <col min="6408" max="6408" width="11" style="33" customWidth="1"/>
    <col min="6409" max="6409" width="11.44140625" style="33" customWidth="1"/>
    <col min="6410" max="6657" width="9.109375" style="33"/>
    <col min="6658" max="6658" width="17.6640625" style="33" customWidth="1"/>
    <col min="6659" max="6659" width="9.109375" style="33"/>
    <col min="6660" max="6660" width="9.5546875" style="33" bestFit="1" customWidth="1"/>
    <col min="6661" max="6661" width="18" style="33" customWidth="1"/>
    <col min="6662" max="6662" width="9.109375" style="33"/>
    <col min="6663" max="6663" width="10.6640625" style="33" bestFit="1" customWidth="1"/>
    <col min="6664" max="6664" width="11" style="33" customWidth="1"/>
    <col min="6665" max="6665" width="11.44140625" style="33" customWidth="1"/>
    <col min="6666" max="6913" width="9.109375" style="33"/>
    <col min="6914" max="6914" width="17.6640625" style="33" customWidth="1"/>
    <col min="6915" max="6915" width="9.109375" style="33"/>
    <col min="6916" max="6916" width="9.5546875" style="33" bestFit="1" customWidth="1"/>
    <col min="6917" max="6917" width="18" style="33" customWidth="1"/>
    <col min="6918" max="6918" width="9.109375" style="33"/>
    <col min="6919" max="6919" width="10.6640625" style="33" bestFit="1" customWidth="1"/>
    <col min="6920" max="6920" width="11" style="33" customWidth="1"/>
    <col min="6921" max="6921" width="11.44140625" style="33" customWidth="1"/>
    <col min="6922" max="7169" width="9.109375" style="33"/>
    <col min="7170" max="7170" width="17.6640625" style="33" customWidth="1"/>
    <col min="7171" max="7171" width="9.109375" style="33"/>
    <col min="7172" max="7172" width="9.5546875" style="33" bestFit="1" customWidth="1"/>
    <col min="7173" max="7173" width="18" style="33" customWidth="1"/>
    <col min="7174" max="7174" width="9.109375" style="33"/>
    <col min="7175" max="7175" width="10.6640625" style="33" bestFit="1" customWidth="1"/>
    <col min="7176" max="7176" width="11" style="33" customWidth="1"/>
    <col min="7177" max="7177" width="11.44140625" style="33" customWidth="1"/>
    <col min="7178" max="7425" width="9.109375" style="33"/>
    <col min="7426" max="7426" width="17.6640625" style="33" customWidth="1"/>
    <col min="7427" max="7427" width="9.109375" style="33"/>
    <col min="7428" max="7428" width="9.5546875" style="33" bestFit="1" customWidth="1"/>
    <col min="7429" max="7429" width="18" style="33" customWidth="1"/>
    <col min="7430" max="7430" width="9.109375" style="33"/>
    <col min="7431" max="7431" width="10.6640625" style="33" bestFit="1" customWidth="1"/>
    <col min="7432" max="7432" width="11" style="33" customWidth="1"/>
    <col min="7433" max="7433" width="11.44140625" style="33" customWidth="1"/>
    <col min="7434" max="7681" width="9.109375" style="33"/>
    <col min="7682" max="7682" width="17.6640625" style="33" customWidth="1"/>
    <col min="7683" max="7683" width="9.109375" style="33"/>
    <col min="7684" max="7684" width="9.5546875" style="33" bestFit="1" customWidth="1"/>
    <col min="7685" max="7685" width="18" style="33" customWidth="1"/>
    <col min="7686" max="7686" width="9.109375" style="33"/>
    <col min="7687" max="7687" width="10.6640625" style="33" bestFit="1" customWidth="1"/>
    <col min="7688" max="7688" width="11" style="33" customWidth="1"/>
    <col min="7689" max="7689" width="11.44140625" style="33" customWidth="1"/>
    <col min="7690" max="7937" width="9.109375" style="33"/>
    <col min="7938" max="7938" width="17.6640625" style="33" customWidth="1"/>
    <col min="7939" max="7939" width="9.109375" style="33"/>
    <col min="7940" max="7940" width="9.5546875" style="33" bestFit="1" customWidth="1"/>
    <col min="7941" max="7941" width="18" style="33" customWidth="1"/>
    <col min="7942" max="7942" width="9.109375" style="33"/>
    <col min="7943" max="7943" width="10.6640625" style="33" bestFit="1" customWidth="1"/>
    <col min="7944" max="7944" width="11" style="33" customWidth="1"/>
    <col min="7945" max="7945" width="11.44140625" style="33" customWidth="1"/>
    <col min="7946" max="8193" width="9.109375" style="33"/>
    <col min="8194" max="8194" width="17.6640625" style="33" customWidth="1"/>
    <col min="8195" max="8195" width="9.109375" style="33"/>
    <col min="8196" max="8196" width="9.5546875" style="33" bestFit="1" customWidth="1"/>
    <col min="8197" max="8197" width="18" style="33" customWidth="1"/>
    <col min="8198" max="8198" width="9.109375" style="33"/>
    <col min="8199" max="8199" width="10.6640625" style="33" bestFit="1" customWidth="1"/>
    <col min="8200" max="8200" width="11" style="33" customWidth="1"/>
    <col min="8201" max="8201" width="11.44140625" style="33" customWidth="1"/>
    <col min="8202" max="8449" width="9.109375" style="33"/>
    <col min="8450" max="8450" width="17.6640625" style="33" customWidth="1"/>
    <col min="8451" max="8451" width="9.109375" style="33"/>
    <col min="8452" max="8452" width="9.5546875" style="33" bestFit="1" customWidth="1"/>
    <col min="8453" max="8453" width="18" style="33" customWidth="1"/>
    <col min="8454" max="8454" width="9.109375" style="33"/>
    <col min="8455" max="8455" width="10.6640625" style="33" bestFit="1" customWidth="1"/>
    <col min="8456" max="8456" width="11" style="33" customWidth="1"/>
    <col min="8457" max="8457" width="11.44140625" style="33" customWidth="1"/>
    <col min="8458" max="8705" width="9.109375" style="33"/>
    <col min="8706" max="8706" width="17.6640625" style="33" customWidth="1"/>
    <col min="8707" max="8707" width="9.109375" style="33"/>
    <col min="8708" max="8708" width="9.5546875" style="33" bestFit="1" customWidth="1"/>
    <col min="8709" max="8709" width="18" style="33" customWidth="1"/>
    <col min="8710" max="8710" width="9.109375" style="33"/>
    <col min="8711" max="8711" width="10.6640625" style="33" bestFit="1" customWidth="1"/>
    <col min="8712" max="8712" width="11" style="33" customWidth="1"/>
    <col min="8713" max="8713" width="11.44140625" style="33" customWidth="1"/>
    <col min="8714" max="8961" width="9.109375" style="33"/>
    <col min="8962" max="8962" width="17.6640625" style="33" customWidth="1"/>
    <col min="8963" max="8963" width="9.109375" style="33"/>
    <col min="8964" max="8964" width="9.5546875" style="33" bestFit="1" customWidth="1"/>
    <col min="8965" max="8965" width="18" style="33" customWidth="1"/>
    <col min="8966" max="8966" width="9.109375" style="33"/>
    <col min="8967" max="8967" width="10.6640625" style="33" bestFit="1" customWidth="1"/>
    <col min="8968" max="8968" width="11" style="33" customWidth="1"/>
    <col min="8969" max="8969" width="11.44140625" style="33" customWidth="1"/>
    <col min="8970" max="9217" width="9.109375" style="33"/>
    <col min="9218" max="9218" width="17.6640625" style="33" customWidth="1"/>
    <col min="9219" max="9219" width="9.109375" style="33"/>
    <col min="9220" max="9220" width="9.5546875" style="33" bestFit="1" customWidth="1"/>
    <col min="9221" max="9221" width="18" style="33" customWidth="1"/>
    <col min="9222" max="9222" width="9.109375" style="33"/>
    <col min="9223" max="9223" width="10.6640625" style="33" bestFit="1" customWidth="1"/>
    <col min="9224" max="9224" width="11" style="33" customWidth="1"/>
    <col min="9225" max="9225" width="11.44140625" style="33" customWidth="1"/>
    <col min="9226" max="9473" width="9.109375" style="33"/>
    <col min="9474" max="9474" width="17.6640625" style="33" customWidth="1"/>
    <col min="9475" max="9475" width="9.109375" style="33"/>
    <col min="9476" max="9476" width="9.5546875" style="33" bestFit="1" customWidth="1"/>
    <col min="9477" max="9477" width="18" style="33" customWidth="1"/>
    <col min="9478" max="9478" width="9.109375" style="33"/>
    <col min="9479" max="9479" width="10.6640625" style="33" bestFit="1" customWidth="1"/>
    <col min="9480" max="9480" width="11" style="33" customWidth="1"/>
    <col min="9481" max="9481" width="11.44140625" style="33" customWidth="1"/>
    <col min="9482" max="9729" width="9.109375" style="33"/>
    <col min="9730" max="9730" width="17.6640625" style="33" customWidth="1"/>
    <col min="9731" max="9731" width="9.109375" style="33"/>
    <col min="9732" max="9732" width="9.5546875" style="33" bestFit="1" customWidth="1"/>
    <col min="9733" max="9733" width="18" style="33" customWidth="1"/>
    <col min="9734" max="9734" width="9.109375" style="33"/>
    <col min="9735" max="9735" width="10.6640625" style="33" bestFit="1" customWidth="1"/>
    <col min="9736" max="9736" width="11" style="33" customWidth="1"/>
    <col min="9737" max="9737" width="11.44140625" style="33" customWidth="1"/>
    <col min="9738" max="9985" width="9.109375" style="33"/>
    <col min="9986" max="9986" width="17.6640625" style="33" customWidth="1"/>
    <col min="9987" max="9987" width="9.109375" style="33"/>
    <col min="9988" max="9988" width="9.5546875" style="33" bestFit="1" customWidth="1"/>
    <col min="9989" max="9989" width="18" style="33" customWidth="1"/>
    <col min="9990" max="9990" width="9.109375" style="33"/>
    <col min="9991" max="9991" width="10.6640625" style="33" bestFit="1" customWidth="1"/>
    <col min="9992" max="9992" width="11" style="33" customWidth="1"/>
    <col min="9993" max="9993" width="11.44140625" style="33" customWidth="1"/>
    <col min="9994" max="10241" width="9.109375" style="33"/>
    <col min="10242" max="10242" width="17.6640625" style="33" customWidth="1"/>
    <col min="10243" max="10243" width="9.109375" style="33"/>
    <col min="10244" max="10244" width="9.5546875" style="33" bestFit="1" customWidth="1"/>
    <col min="10245" max="10245" width="18" style="33" customWidth="1"/>
    <col min="10246" max="10246" width="9.109375" style="33"/>
    <col min="10247" max="10247" width="10.6640625" style="33" bestFit="1" customWidth="1"/>
    <col min="10248" max="10248" width="11" style="33" customWidth="1"/>
    <col min="10249" max="10249" width="11.44140625" style="33" customWidth="1"/>
    <col min="10250" max="10497" width="9.109375" style="33"/>
    <col min="10498" max="10498" width="17.6640625" style="33" customWidth="1"/>
    <col min="10499" max="10499" width="9.109375" style="33"/>
    <col min="10500" max="10500" width="9.5546875" style="33" bestFit="1" customWidth="1"/>
    <col min="10501" max="10501" width="18" style="33" customWidth="1"/>
    <col min="10502" max="10502" width="9.109375" style="33"/>
    <col min="10503" max="10503" width="10.6640625" style="33" bestFit="1" customWidth="1"/>
    <col min="10504" max="10504" width="11" style="33" customWidth="1"/>
    <col min="10505" max="10505" width="11.44140625" style="33" customWidth="1"/>
    <col min="10506" max="10753" width="9.109375" style="33"/>
    <col min="10754" max="10754" width="17.6640625" style="33" customWidth="1"/>
    <col min="10755" max="10755" width="9.109375" style="33"/>
    <col min="10756" max="10756" width="9.5546875" style="33" bestFit="1" customWidth="1"/>
    <col min="10757" max="10757" width="18" style="33" customWidth="1"/>
    <col min="10758" max="10758" width="9.109375" style="33"/>
    <col min="10759" max="10759" width="10.6640625" style="33" bestFit="1" customWidth="1"/>
    <col min="10760" max="10760" width="11" style="33" customWidth="1"/>
    <col min="10761" max="10761" width="11.44140625" style="33" customWidth="1"/>
    <col min="10762" max="11009" width="9.109375" style="33"/>
    <col min="11010" max="11010" width="17.6640625" style="33" customWidth="1"/>
    <col min="11011" max="11011" width="9.109375" style="33"/>
    <col min="11012" max="11012" width="9.5546875" style="33" bestFit="1" customWidth="1"/>
    <col min="11013" max="11013" width="18" style="33" customWidth="1"/>
    <col min="11014" max="11014" width="9.109375" style="33"/>
    <col min="11015" max="11015" width="10.6640625" style="33" bestFit="1" customWidth="1"/>
    <col min="11016" max="11016" width="11" style="33" customWidth="1"/>
    <col min="11017" max="11017" width="11.44140625" style="33" customWidth="1"/>
    <col min="11018" max="11265" width="9.109375" style="33"/>
    <col min="11266" max="11266" width="17.6640625" style="33" customWidth="1"/>
    <col min="11267" max="11267" width="9.109375" style="33"/>
    <col min="11268" max="11268" width="9.5546875" style="33" bestFit="1" customWidth="1"/>
    <col min="11269" max="11269" width="18" style="33" customWidth="1"/>
    <col min="11270" max="11270" width="9.109375" style="33"/>
    <col min="11271" max="11271" width="10.6640625" style="33" bestFit="1" customWidth="1"/>
    <col min="11272" max="11272" width="11" style="33" customWidth="1"/>
    <col min="11273" max="11273" width="11.44140625" style="33" customWidth="1"/>
    <col min="11274" max="11521" width="9.109375" style="33"/>
    <col min="11522" max="11522" width="17.6640625" style="33" customWidth="1"/>
    <col min="11523" max="11523" width="9.109375" style="33"/>
    <col min="11524" max="11524" width="9.5546875" style="33" bestFit="1" customWidth="1"/>
    <col min="11525" max="11525" width="18" style="33" customWidth="1"/>
    <col min="11526" max="11526" width="9.109375" style="33"/>
    <col min="11527" max="11527" width="10.6640625" style="33" bestFit="1" customWidth="1"/>
    <col min="11528" max="11528" width="11" style="33" customWidth="1"/>
    <col min="11529" max="11529" width="11.44140625" style="33" customWidth="1"/>
    <col min="11530" max="11777" width="9.109375" style="33"/>
    <col min="11778" max="11778" width="17.6640625" style="33" customWidth="1"/>
    <col min="11779" max="11779" width="9.109375" style="33"/>
    <col min="11780" max="11780" width="9.5546875" style="33" bestFit="1" customWidth="1"/>
    <col min="11781" max="11781" width="18" style="33" customWidth="1"/>
    <col min="11782" max="11782" width="9.109375" style="33"/>
    <col min="11783" max="11783" width="10.6640625" style="33" bestFit="1" customWidth="1"/>
    <col min="11784" max="11784" width="11" style="33" customWidth="1"/>
    <col min="11785" max="11785" width="11.44140625" style="33" customWidth="1"/>
    <col min="11786" max="12033" width="9.109375" style="33"/>
    <col min="12034" max="12034" width="17.6640625" style="33" customWidth="1"/>
    <col min="12035" max="12035" width="9.109375" style="33"/>
    <col min="12036" max="12036" width="9.5546875" style="33" bestFit="1" customWidth="1"/>
    <col min="12037" max="12037" width="18" style="33" customWidth="1"/>
    <col min="12038" max="12038" width="9.109375" style="33"/>
    <col min="12039" max="12039" width="10.6640625" style="33" bestFit="1" customWidth="1"/>
    <col min="12040" max="12040" width="11" style="33" customWidth="1"/>
    <col min="12041" max="12041" width="11.44140625" style="33" customWidth="1"/>
    <col min="12042" max="12289" width="9.109375" style="33"/>
    <col min="12290" max="12290" width="17.6640625" style="33" customWidth="1"/>
    <col min="12291" max="12291" width="9.109375" style="33"/>
    <col min="12292" max="12292" width="9.5546875" style="33" bestFit="1" customWidth="1"/>
    <col min="12293" max="12293" width="18" style="33" customWidth="1"/>
    <col min="12294" max="12294" width="9.109375" style="33"/>
    <col min="12295" max="12295" width="10.6640625" style="33" bestFit="1" customWidth="1"/>
    <col min="12296" max="12296" width="11" style="33" customWidth="1"/>
    <col min="12297" max="12297" width="11.44140625" style="33" customWidth="1"/>
    <col min="12298" max="12545" width="9.109375" style="33"/>
    <col min="12546" max="12546" width="17.6640625" style="33" customWidth="1"/>
    <col min="12547" max="12547" width="9.109375" style="33"/>
    <col min="12548" max="12548" width="9.5546875" style="33" bestFit="1" customWidth="1"/>
    <col min="12549" max="12549" width="18" style="33" customWidth="1"/>
    <col min="12550" max="12550" width="9.109375" style="33"/>
    <col min="12551" max="12551" width="10.6640625" style="33" bestFit="1" customWidth="1"/>
    <col min="12552" max="12552" width="11" style="33" customWidth="1"/>
    <col min="12553" max="12553" width="11.44140625" style="33" customWidth="1"/>
    <col min="12554" max="12801" width="9.109375" style="33"/>
    <col min="12802" max="12802" width="17.6640625" style="33" customWidth="1"/>
    <col min="12803" max="12803" width="9.109375" style="33"/>
    <col min="12804" max="12804" width="9.5546875" style="33" bestFit="1" customWidth="1"/>
    <col min="12805" max="12805" width="18" style="33" customWidth="1"/>
    <col min="12806" max="12806" width="9.109375" style="33"/>
    <col min="12807" max="12807" width="10.6640625" style="33" bestFit="1" customWidth="1"/>
    <col min="12808" max="12808" width="11" style="33" customWidth="1"/>
    <col min="12809" max="12809" width="11.44140625" style="33" customWidth="1"/>
    <col min="12810" max="13057" width="9.109375" style="33"/>
    <col min="13058" max="13058" width="17.6640625" style="33" customWidth="1"/>
    <col min="13059" max="13059" width="9.109375" style="33"/>
    <col min="13060" max="13060" width="9.5546875" style="33" bestFit="1" customWidth="1"/>
    <col min="13061" max="13061" width="18" style="33" customWidth="1"/>
    <col min="13062" max="13062" width="9.109375" style="33"/>
    <col min="13063" max="13063" width="10.6640625" style="33" bestFit="1" customWidth="1"/>
    <col min="13064" max="13064" width="11" style="33" customWidth="1"/>
    <col min="13065" max="13065" width="11.44140625" style="33" customWidth="1"/>
    <col min="13066" max="13313" width="9.109375" style="33"/>
    <col min="13314" max="13314" width="17.6640625" style="33" customWidth="1"/>
    <col min="13315" max="13315" width="9.109375" style="33"/>
    <col min="13316" max="13316" width="9.5546875" style="33" bestFit="1" customWidth="1"/>
    <col min="13317" max="13317" width="18" style="33" customWidth="1"/>
    <col min="13318" max="13318" width="9.109375" style="33"/>
    <col min="13319" max="13319" width="10.6640625" style="33" bestFit="1" customWidth="1"/>
    <col min="13320" max="13320" width="11" style="33" customWidth="1"/>
    <col min="13321" max="13321" width="11.44140625" style="33" customWidth="1"/>
    <col min="13322" max="13569" width="9.109375" style="33"/>
    <col min="13570" max="13570" width="17.6640625" style="33" customWidth="1"/>
    <col min="13571" max="13571" width="9.109375" style="33"/>
    <col min="13572" max="13572" width="9.5546875" style="33" bestFit="1" customWidth="1"/>
    <col min="13573" max="13573" width="18" style="33" customWidth="1"/>
    <col min="13574" max="13574" width="9.109375" style="33"/>
    <col min="13575" max="13575" width="10.6640625" style="33" bestFit="1" customWidth="1"/>
    <col min="13576" max="13576" width="11" style="33" customWidth="1"/>
    <col min="13577" max="13577" width="11.44140625" style="33" customWidth="1"/>
    <col min="13578" max="13825" width="9.109375" style="33"/>
    <col min="13826" max="13826" width="17.6640625" style="33" customWidth="1"/>
    <col min="13827" max="13827" width="9.109375" style="33"/>
    <col min="13828" max="13828" width="9.5546875" style="33" bestFit="1" customWidth="1"/>
    <col min="13829" max="13829" width="18" style="33" customWidth="1"/>
    <col min="13830" max="13830" width="9.109375" style="33"/>
    <col min="13831" max="13831" width="10.6640625" style="33" bestFit="1" customWidth="1"/>
    <col min="13832" max="13832" width="11" style="33" customWidth="1"/>
    <col min="13833" max="13833" width="11.44140625" style="33" customWidth="1"/>
    <col min="13834" max="14081" width="9.109375" style="33"/>
    <col min="14082" max="14082" width="17.6640625" style="33" customWidth="1"/>
    <col min="14083" max="14083" width="9.109375" style="33"/>
    <col min="14084" max="14084" width="9.5546875" style="33" bestFit="1" customWidth="1"/>
    <col min="14085" max="14085" width="18" style="33" customWidth="1"/>
    <col min="14086" max="14086" width="9.109375" style="33"/>
    <col min="14087" max="14087" width="10.6640625" style="33" bestFit="1" customWidth="1"/>
    <col min="14088" max="14088" width="11" style="33" customWidth="1"/>
    <col min="14089" max="14089" width="11.44140625" style="33" customWidth="1"/>
    <col min="14090" max="14337" width="9.109375" style="33"/>
    <col min="14338" max="14338" width="17.6640625" style="33" customWidth="1"/>
    <col min="14339" max="14339" width="9.109375" style="33"/>
    <col min="14340" max="14340" width="9.5546875" style="33" bestFit="1" customWidth="1"/>
    <col min="14341" max="14341" width="18" style="33" customWidth="1"/>
    <col min="14342" max="14342" width="9.109375" style="33"/>
    <col min="14343" max="14343" width="10.6640625" style="33" bestFit="1" customWidth="1"/>
    <col min="14344" max="14344" width="11" style="33" customWidth="1"/>
    <col min="14345" max="14345" width="11.44140625" style="33" customWidth="1"/>
    <col min="14346" max="14593" width="9.109375" style="33"/>
    <col min="14594" max="14594" width="17.6640625" style="33" customWidth="1"/>
    <col min="14595" max="14595" width="9.109375" style="33"/>
    <col min="14596" max="14596" width="9.5546875" style="33" bestFit="1" customWidth="1"/>
    <col min="14597" max="14597" width="18" style="33" customWidth="1"/>
    <col min="14598" max="14598" width="9.109375" style="33"/>
    <col min="14599" max="14599" width="10.6640625" style="33" bestFit="1" customWidth="1"/>
    <col min="14600" max="14600" width="11" style="33" customWidth="1"/>
    <col min="14601" max="14601" width="11.44140625" style="33" customWidth="1"/>
    <col min="14602" max="14849" width="9.109375" style="33"/>
    <col min="14850" max="14850" width="17.6640625" style="33" customWidth="1"/>
    <col min="14851" max="14851" width="9.109375" style="33"/>
    <col min="14852" max="14852" width="9.5546875" style="33" bestFit="1" customWidth="1"/>
    <col min="14853" max="14853" width="18" style="33" customWidth="1"/>
    <col min="14854" max="14854" width="9.109375" style="33"/>
    <col min="14855" max="14855" width="10.6640625" style="33" bestFit="1" customWidth="1"/>
    <col min="14856" max="14856" width="11" style="33" customWidth="1"/>
    <col min="14857" max="14857" width="11.44140625" style="33" customWidth="1"/>
    <col min="14858" max="15105" width="9.109375" style="33"/>
    <col min="15106" max="15106" width="17.6640625" style="33" customWidth="1"/>
    <col min="15107" max="15107" width="9.109375" style="33"/>
    <col min="15108" max="15108" width="9.5546875" style="33" bestFit="1" customWidth="1"/>
    <col min="15109" max="15109" width="18" style="33" customWidth="1"/>
    <col min="15110" max="15110" width="9.109375" style="33"/>
    <col min="15111" max="15111" width="10.6640625" style="33" bestFit="1" customWidth="1"/>
    <col min="15112" max="15112" width="11" style="33" customWidth="1"/>
    <col min="15113" max="15113" width="11.44140625" style="33" customWidth="1"/>
    <col min="15114" max="15361" width="9.109375" style="33"/>
    <col min="15362" max="15362" width="17.6640625" style="33" customWidth="1"/>
    <col min="15363" max="15363" width="9.109375" style="33"/>
    <col min="15364" max="15364" width="9.5546875" style="33" bestFit="1" customWidth="1"/>
    <col min="15365" max="15365" width="18" style="33" customWidth="1"/>
    <col min="15366" max="15366" width="9.109375" style="33"/>
    <col min="15367" max="15367" width="10.6640625" style="33" bestFit="1" customWidth="1"/>
    <col min="15368" max="15368" width="11" style="33" customWidth="1"/>
    <col min="15369" max="15369" width="11.44140625" style="33" customWidth="1"/>
    <col min="15370" max="15617" width="9.109375" style="33"/>
    <col min="15618" max="15618" width="17.6640625" style="33" customWidth="1"/>
    <col min="15619" max="15619" width="9.109375" style="33"/>
    <col min="15620" max="15620" width="9.5546875" style="33" bestFit="1" customWidth="1"/>
    <col min="15621" max="15621" width="18" style="33" customWidth="1"/>
    <col min="15622" max="15622" width="9.109375" style="33"/>
    <col min="15623" max="15623" width="10.6640625" style="33" bestFit="1" customWidth="1"/>
    <col min="15624" max="15624" width="11" style="33" customWidth="1"/>
    <col min="15625" max="15625" width="11.44140625" style="33" customWidth="1"/>
    <col min="15626" max="15873" width="9.109375" style="33"/>
    <col min="15874" max="15874" width="17.6640625" style="33" customWidth="1"/>
    <col min="15875" max="15875" width="9.109375" style="33"/>
    <col min="15876" max="15876" width="9.5546875" style="33" bestFit="1" customWidth="1"/>
    <col min="15877" max="15877" width="18" style="33" customWidth="1"/>
    <col min="15878" max="15878" width="9.109375" style="33"/>
    <col min="15879" max="15879" width="10.6640625" style="33" bestFit="1" customWidth="1"/>
    <col min="15880" max="15880" width="11" style="33" customWidth="1"/>
    <col min="15881" max="15881" width="11.44140625" style="33" customWidth="1"/>
    <col min="15882" max="16129" width="9.109375" style="33"/>
    <col min="16130" max="16130" width="17.6640625" style="33" customWidth="1"/>
    <col min="16131" max="16131" width="9.109375" style="33"/>
    <col min="16132" max="16132" width="9.5546875" style="33" bestFit="1" customWidth="1"/>
    <col min="16133" max="16133" width="18" style="33" customWidth="1"/>
    <col min="16134" max="16134" width="9.109375" style="33"/>
    <col min="16135" max="16135" width="10.6640625" style="33" bestFit="1" customWidth="1"/>
    <col min="16136" max="16136" width="11" style="33" customWidth="1"/>
    <col min="16137" max="16137" width="11.44140625" style="33" customWidth="1"/>
    <col min="16138" max="16384" width="9.109375" style="33"/>
  </cols>
  <sheetData>
    <row r="1" spans="1:11" s="93" customFormat="1" x14ac:dyDescent="0.25">
      <c r="A1" s="93" t="s">
        <v>201</v>
      </c>
    </row>
    <row r="2" spans="1:11" s="93" customFormat="1" x14ac:dyDescent="0.25">
      <c r="A2" s="93" t="s">
        <v>193</v>
      </c>
    </row>
    <row r="3" spans="1:11" s="93" customFormat="1" x14ac:dyDescent="0.25"/>
    <row r="4" spans="1:11" ht="17.399999999999999" x14ac:dyDescent="0.3">
      <c r="A4" s="180" t="s">
        <v>48</v>
      </c>
      <c r="B4" s="180"/>
      <c r="C4" s="180"/>
      <c r="D4" s="180"/>
      <c r="E4" s="180"/>
      <c r="F4" s="180"/>
      <c r="G4" s="180"/>
      <c r="H4" s="180"/>
      <c r="I4" s="180"/>
    </row>
    <row r="5" spans="1:11" ht="17.399999999999999" x14ac:dyDescent="0.3">
      <c r="A5" s="34"/>
      <c r="B5" s="35"/>
      <c r="C5" s="35"/>
      <c r="D5" s="35"/>
      <c r="E5" s="35"/>
      <c r="F5" s="35"/>
      <c r="G5" s="35"/>
      <c r="H5" s="35"/>
      <c r="I5" s="34"/>
      <c r="K5" s="36"/>
    </row>
    <row r="6" spans="1:11" x14ac:dyDescent="0.25">
      <c r="A6" s="34"/>
      <c r="B6" s="181" t="s">
        <v>78</v>
      </c>
      <c r="C6" s="181"/>
      <c r="D6" s="181"/>
      <c r="E6" s="181"/>
      <c r="F6" s="181"/>
      <c r="G6" s="181"/>
      <c r="H6" s="181"/>
      <c r="I6" s="34"/>
    </row>
    <row r="7" spans="1:11" x14ac:dyDescent="0.25">
      <c r="A7" s="37"/>
      <c r="B7" s="37"/>
      <c r="C7" s="37"/>
      <c r="D7" s="37"/>
      <c r="E7" s="37"/>
      <c r="F7" s="37"/>
      <c r="G7" s="37"/>
      <c r="H7" s="37"/>
      <c r="I7" s="34"/>
    </row>
    <row r="8" spans="1:11" x14ac:dyDescent="0.25">
      <c r="A8" s="34"/>
      <c r="B8" s="38" t="s">
        <v>113</v>
      </c>
      <c r="C8" s="37"/>
      <c r="D8" s="34"/>
      <c r="E8" s="34"/>
      <c r="F8" s="39">
        <f>AVERAGE(F20:F42)</f>
        <v>-48234.80304347827</v>
      </c>
      <c r="G8" s="40">
        <f>((D42/D19)^(1/23)-1)</f>
        <v>-1.3761862178081619E-2</v>
      </c>
      <c r="H8" s="34"/>
      <c r="I8" s="34"/>
    </row>
    <row r="9" spans="1:11" x14ac:dyDescent="0.25">
      <c r="A9" s="34"/>
      <c r="B9" s="38"/>
      <c r="C9" s="37"/>
      <c r="D9" s="34"/>
      <c r="E9" s="34"/>
      <c r="F9" s="39"/>
      <c r="G9" s="40"/>
      <c r="H9" s="34"/>
      <c r="I9" s="34"/>
    </row>
    <row r="10" spans="1:11" x14ac:dyDescent="0.25">
      <c r="A10" s="34"/>
      <c r="B10" s="38" t="s">
        <v>111</v>
      </c>
      <c r="C10" s="37"/>
      <c r="D10" s="34"/>
      <c r="E10" s="34"/>
      <c r="F10" s="39">
        <f>AVERAGE(C49:C57)</f>
        <v>-29954.307256328408</v>
      </c>
      <c r="G10" s="40">
        <f>+(B57/B48)^(1/9)-1</f>
        <v>-1.0594486232946787E-2</v>
      </c>
      <c r="H10" s="34"/>
      <c r="I10" s="34"/>
    </row>
    <row r="11" spans="1:11" x14ac:dyDescent="0.25">
      <c r="A11" s="34"/>
      <c r="B11" s="38" t="s">
        <v>112</v>
      </c>
      <c r="C11" s="37"/>
      <c r="D11" s="34"/>
      <c r="E11" s="34"/>
      <c r="F11" s="39">
        <f>AVERAGE(F49:F57)</f>
        <v>-38267.94112168796</v>
      </c>
      <c r="G11" s="40">
        <f>(E57/E48)^(1/9)-1</f>
        <v>-1.3895774200868405E-2</v>
      </c>
      <c r="H11" s="34"/>
      <c r="I11" s="40"/>
    </row>
    <row r="12" spans="1:11" x14ac:dyDescent="0.25">
      <c r="A12" s="37"/>
      <c r="B12" s="34"/>
      <c r="C12" s="34"/>
      <c r="D12" s="34"/>
      <c r="E12" s="34"/>
      <c r="F12" s="34"/>
      <c r="G12" s="34"/>
      <c r="H12" s="37"/>
      <c r="I12" s="34"/>
    </row>
    <row r="13" spans="1:11" x14ac:dyDescent="0.25">
      <c r="A13" s="34"/>
      <c r="B13" s="182" t="s">
        <v>79</v>
      </c>
      <c r="C13" s="182"/>
      <c r="D13" s="182"/>
      <c r="E13" s="182"/>
      <c r="F13" s="182"/>
      <c r="G13" s="182"/>
      <c r="H13" s="182"/>
      <c r="I13" s="34"/>
    </row>
    <row r="14" spans="1:11" x14ac:dyDescent="0.25">
      <c r="A14" s="41"/>
      <c r="B14" s="42"/>
      <c r="C14" s="42"/>
      <c r="D14" s="43"/>
      <c r="E14" s="43"/>
      <c r="F14" s="43"/>
      <c r="G14" s="43"/>
      <c r="H14" s="43"/>
      <c r="I14" s="34"/>
    </row>
    <row r="15" spans="1:11" x14ac:dyDescent="0.25">
      <c r="A15" s="37"/>
      <c r="B15" s="37"/>
      <c r="C15" s="37"/>
      <c r="D15" s="44"/>
      <c r="E15" s="37"/>
      <c r="F15" s="42" t="s">
        <v>80</v>
      </c>
      <c r="G15" s="42"/>
      <c r="H15" s="42"/>
      <c r="I15" s="34"/>
    </row>
    <row r="16" spans="1:11" x14ac:dyDescent="0.25">
      <c r="A16" s="37"/>
      <c r="B16" s="37"/>
      <c r="C16" s="44"/>
      <c r="D16" s="45"/>
      <c r="E16" s="46"/>
      <c r="F16" s="47" t="s">
        <v>81</v>
      </c>
      <c r="G16" s="37"/>
      <c r="H16" s="44" t="s">
        <v>82</v>
      </c>
      <c r="I16" s="34"/>
    </row>
    <row r="17" spans="1:28" x14ac:dyDescent="0.25">
      <c r="A17" s="37"/>
      <c r="B17" s="44"/>
      <c r="C17" s="34"/>
      <c r="D17" s="39"/>
      <c r="E17" s="46"/>
      <c r="F17" s="39"/>
      <c r="G17" s="37"/>
      <c r="H17" s="40"/>
      <c r="I17" s="34"/>
    </row>
    <row r="18" spans="1:28" x14ac:dyDescent="0.25">
      <c r="A18" s="37"/>
      <c r="B18" s="48">
        <v>1989</v>
      </c>
      <c r="C18" s="49"/>
      <c r="D18" s="50">
        <v>4209855.4901999999</v>
      </c>
      <c r="E18" s="37"/>
      <c r="F18" s="39"/>
      <c r="G18" s="37"/>
      <c r="H18" s="40"/>
      <c r="I18" s="34"/>
    </row>
    <row r="19" spans="1:28" x14ac:dyDescent="0.25">
      <c r="A19" s="37"/>
      <c r="B19" s="44">
        <v>1990</v>
      </c>
      <c r="C19" s="51"/>
      <c r="D19" s="39">
        <v>4064905.0660000001</v>
      </c>
      <c r="E19" s="37"/>
      <c r="F19" s="39">
        <v>-144950.42419999978</v>
      </c>
      <c r="G19" s="37"/>
      <c r="H19" s="40">
        <v>-3.4431211365194225E-2</v>
      </c>
      <c r="I19" s="34"/>
      <c r="L19" s="33" t="s">
        <v>190</v>
      </c>
      <c r="M19" s="150">
        <f>(D42/D29)^(1/12)-1</f>
        <v>-2.0027592389292859E-2</v>
      </c>
    </row>
    <row r="20" spans="1:28" x14ac:dyDescent="0.25">
      <c r="A20" s="37"/>
      <c r="B20" s="44">
        <v>1991</v>
      </c>
      <c r="C20" s="51"/>
      <c r="D20" s="39">
        <v>4089957.6319999998</v>
      </c>
      <c r="E20" s="37"/>
      <c r="F20" s="39">
        <f t="shared" ref="F20:F29" si="0">+D20-D19</f>
        <v>25052.565999999642</v>
      </c>
      <c r="G20" s="37"/>
      <c r="H20" s="40">
        <f t="shared" ref="H20:H42" si="1">(D20/D19)-1</f>
        <v>6.1631367998102871E-3</v>
      </c>
      <c r="I20" s="34"/>
      <c r="L20" s="33" t="s">
        <v>191</v>
      </c>
      <c r="M20" s="150">
        <f>(D42/D34)^(1/5)-1</f>
        <v>-5.4566804866629459E-2</v>
      </c>
    </row>
    <row r="21" spans="1:28" x14ac:dyDescent="0.25">
      <c r="A21" s="37"/>
      <c r="B21" s="44">
        <v>1992</v>
      </c>
      <c r="C21" s="51"/>
      <c r="D21" s="39">
        <v>4053988.9630000005</v>
      </c>
      <c r="E21" s="37"/>
      <c r="F21" s="39">
        <f t="shared" si="0"/>
        <v>-35968.668999999296</v>
      </c>
      <c r="G21" s="37"/>
      <c r="H21" s="40">
        <f t="shared" si="1"/>
        <v>-8.7943866994071307E-3</v>
      </c>
      <c r="I21" s="34"/>
      <c r="L21" s="33" t="s">
        <v>192</v>
      </c>
      <c r="M21" s="150">
        <f>(D42/D39)^(1/3)-1</f>
        <v>-1.8949830211007601E-2</v>
      </c>
      <c r="AA21" s="92"/>
      <c r="AB21" s="92"/>
    </row>
    <row r="22" spans="1:28" x14ac:dyDescent="0.25">
      <c r="A22" s="37"/>
      <c r="B22" s="44">
        <v>1993</v>
      </c>
      <c r="C22" s="51"/>
      <c r="D22" s="39">
        <v>3889136.5559999999</v>
      </c>
      <c r="E22" s="37"/>
      <c r="F22" s="39">
        <f t="shared" si="0"/>
        <v>-164852.40700000059</v>
      </c>
      <c r="G22" s="37"/>
      <c r="H22" s="40">
        <f t="shared" si="1"/>
        <v>-4.0664246623406619E-2</v>
      </c>
      <c r="I22" s="34"/>
    </row>
    <row r="23" spans="1:28" x14ac:dyDescent="0.25">
      <c r="A23" s="37"/>
      <c r="B23" s="44">
        <v>1994</v>
      </c>
      <c r="C23" s="51"/>
      <c r="D23" s="39">
        <v>3844664.2820000001</v>
      </c>
      <c r="E23" s="37"/>
      <c r="F23" s="39">
        <f t="shared" si="0"/>
        <v>-44472.273999999743</v>
      </c>
      <c r="G23" s="37"/>
      <c r="H23" s="40">
        <f t="shared" si="1"/>
        <v>-1.1434999352591402E-2</v>
      </c>
      <c r="I23" s="34"/>
    </row>
    <row r="24" spans="1:28" x14ac:dyDescent="0.25">
      <c r="A24" s="37"/>
      <c r="B24" s="44">
        <v>1995</v>
      </c>
      <c r="C24" s="51"/>
      <c r="D24" s="39">
        <v>3882793.5520000006</v>
      </c>
      <c r="E24" s="37"/>
      <c r="F24" s="39">
        <f t="shared" si="0"/>
        <v>38129.270000000484</v>
      </c>
      <c r="G24" s="37"/>
      <c r="H24" s="40">
        <f t="shared" si="1"/>
        <v>9.9174510967094953E-3</v>
      </c>
      <c r="I24" s="34"/>
      <c r="AA24" s="93"/>
    </row>
    <row r="25" spans="1:28" x14ac:dyDescent="0.25">
      <c r="A25" s="37"/>
      <c r="B25" s="44">
        <v>1996</v>
      </c>
      <c r="C25" s="51"/>
      <c r="D25" s="39">
        <v>3791936.017</v>
      </c>
      <c r="E25" s="37"/>
      <c r="F25" s="39">
        <f>+D25-D24</f>
        <v>-90857.535000000615</v>
      </c>
      <c r="G25" s="37"/>
      <c r="H25" s="40">
        <f t="shared" si="1"/>
        <v>-2.34000427226424E-2</v>
      </c>
      <c r="I25" s="34"/>
    </row>
    <row r="26" spans="1:28" x14ac:dyDescent="0.25">
      <c r="A26" s="37"/>
      <c r="B26" s="44">
        <v>1997</v>
      </c>
      <c r="C26" s="51"/>
      <c r="D26" s="39">
        <v>3894397.5720000002</v>
      </c>
      <c r="E26" s="37"/>
      <c r="F26" s="39">
        <f t="shared" si="0"/>
        <v>102461.55500000017</v>
      </c>
      <c r="G26" s="37"/>
      <c r="H26" s="40">
        <f t="shared" si="1"/>
        <v>2.702090819587788E-2</v>
      </c>
      <c r="I26" s="34"/>
    </row>
    <row r="27" spans="1:28" x14ac:dyDescent="0.25">
      <c r="A27" s="37"/>
      <c r="B27" s="44">
        <v>1998</v>
      </c>
      <c r="C27" s="51"/>
      <c r="D27" s="39">
        <v>3951413.4097999996</v>
      </c>
      <c r="E27" s="37"/>
      <c r="F27" s="39">
        <f t="shared" si="0"/>
        <v>57015.837799999397</v>
      </c>
      <c r="G27" s="37"/>
      <c r="H27" s="40">
        <f t="shared" si="1"/>
        <v>1.4640476927659574E-2</v>
      </c>
      <c r="I27" s="34"/>
    </row>
    <row r="28" spans="1:28" x14ac:dyDescent="0.25">
      <c r="A28" s="37"/>
      <c r="B28" s="44">
        <v>1999</v>
      </c>
      <c r="C28" s="51"/>
      <c r="D28" s="39">
        <v>3947642.7019999996</v>
      </c>
      <c r="E28" s="37"/>
      <c r="F28" s="39">
        <f t="shared" si="0"/>
        <v>-3770.7077999999747</v>
      </c>
      <c r="G28" s="37"/>
      <c r="H28" s="40">
        <f t="shared" si="1"/>
        <v>-9.5426810838072917E-4</v>
      </c>
      <c r="I28" s="34"/>
    </row>
    <row r="29" spans="1:28" ht="14.4" x14ac:dyDescent="0.3">
      <c r="A29" s="52"/>
      <c r="B29" s="44">
        <v>2000</v>
      </c>
      <c r="C29" s="39"/>
      <c r="D29" s="39">
        <v>3767605.8810000001</v>
      </c>
      <c r="E29" s="53"/>
      <c r="F29" s="39">
        <f t="shared" si="0"/>
        <v>-180036.82099999953</v>
      </c>
      <c r="G29" s="37"/>
      <c r="H29" s="40">
        <f t="shared" si="1"/>
        <v>-4.5606159065202934E-2</v>
      </c>
      <c r="I29" s="34"/>
      <c r="L29" s="54"/>
    </row>
    <row r="30" spans="1:28" ht="14.4" x14ac:dyDescent="0.3">
      <c r="A30" s="52"/>
      <c r="B30" s="44">
        <v>2001</v>
      </c>
      <c r="C30" s="34"/>
      <c r="D30" s="39">
        <v>4090946.4669999997</v>
      </c>
      <c r="E30" s="37"/>
      <c r="F30" s="39">
        <f>+D30-D29</f>
        <v>323340.58599999966</v>
      </c>
      <c r="G30" s="37"/>
      <c r="H30" s="40">
        <f t="shared" si="1"/>
        <v>8.5821234017762649E-2</v>
      </c>
      <c r="I30" s="34"/>
      <c r="L30" s="54"/>
    </row>
    <row r="31" spans="1:28" ht="14.4" x14ac:dyDescent="0.3">
      <c r="A31" s="52"/>
      <c r="B31" s="44">
        <v>2002</v>
      </c>
      <c r="C31" s="34"/>
      <c r="D31" s="39">
        <v>4057209.7029999997</v>
      </c>
      <c r="E31" s="37"/>
      <c r="F31" s="39">
        <f t="shared" ref="F31:F41" si="2">+D31-D30</f>
        <v>-33736.763999999966</v>
      </c>
      <c r="G31" s="37"/>
      <c r="H31" s="40">
        <f t="shared" si="1"/>
        <v>-8.2466891884654947E-3</v>
      </c>
      <c r="I31" s="34"/>
      <c r="L31" s="54"/>
    </row>
    <row r="32" spans="1:28" ht="14.4" x14ac:dyDescent="0.3">
      <c r="A32" s="52"/>
      <c r="B32" s="44">
        <v>2003</v>
      </c>
      <c r="C32" s="34"/>
      <c r="D32" s="39">
        <v>4004120.9169999999</v>
      </c>
      <c r="E32" s="37"/>
      <c r="F32" s="39">
        <f t="shared" si="2"/>
        <v>-53088.785999999847</v>
      </c>
      <c r="G32" s="37"/>
      <c r="H32" s="40">
        <f t="shared" si="1"/>
        <v>-1.3085048564471458E-2</v>
      </c>
      <c r="I32" s="34"/>
      <c r="L32" s="54"/>
    </row>
    <row r="33" spans="1:17" ht="14.4" x14ac:dyDescent="0.3">
      <c r="A33" s="52"/>
      <c r="B33" s="44">
        <v>2004</v>
      </c>
      <c r="C33" s="34"/>
      <c r="D33" s="39">
        <v>3964148.6209999993</v>
      </c>
      <c r="E33" s="37"/>
      <c r="F33" s="39">
        <f t="shared" si="2"/>
        <v>-39972.296000000555</v>
      </c>
      <c r="G33" s="37"/>
      <c r="H33" s="40">
        <f t="shared" si="1"/>
        <v>-9.9827894383242022E-3</v>
      </c>
      <c r="I33" s="34"/>
      <c r="L33" s="69" t="s">
        <v>46</v>
      </c>
      <c r="M33" s="170" t="s">
        <v>88</v>
      </c>
      <c r="N33" s="33" t="s">
        <v>86</v>
      </c>
    </row>
    <row r="34" spans="1:17" ht="14.4" x14ac:dyDescent="0.3">
      <c r="A34" s="52"/>
      <c r="B34" s="44">
        <v>2005</v>
      </c>
      <c r="C34" s="34"/>
      <c r="D34" s="39">
        <v>3912707.7019999991</v>
      </c>
      <c r="E34" s="37"/>
      <c r="F34" s="39">
        <f t="shared" si="2"/>
        <v>-51440.919000000227</v>
      </c>
      <c r="G34" s="37"/>
      <c r="H34" s="40">
        <f t="shared" si="1"/>
        <v>-1.297653643142771E-2</v>
      </c>
      <c r="I34" s="55"/>
      <c r="K34" s="44">
        <v>2000</v>
      </c>
      <c r="L34" s="54">
        <f>+D29</f>
        <v>3767605.8810000001</v>
      </c>
    </row>
    <row r="35" spans="1:17" ht="14.4" x14ac:dyDescent="0.3">
      <c r="A35" s="52"/>
      <c r="B35" s="44">
        <v>2006</v>
      </c>
      <c r="C35" s="34"/>
      <c r="D35" s="39">
        <v>4035970.0290000001</v>
      </c>
      <c r="E35" s="52"/>
      <c r="F35" s="39">
        <f t="shared" si="2"/>
        <v>123262.32700000098</v>
      </c>
      <c r="G35" s="37"/>
      <c r="H35" s="40">
        <f t="shared" si="1"/>
        <v>3.1503075718381623E-2</v>
      </c>
      <c r="I35" s="55"/>
      <c r="K35" s="44">
        <v>2001</v>
      </c>
      <c r="L35" s="54">
        <f t="shared" ref="L35:L40" si="3">+D30</f>
        <v>4090946.4669999997</v>
      </c>
    </row>
    <row r="36" spans="1:17" ht="14.4" x14ac:dyDescent="0.3">
      <c r="A36" s="52"/>
      <c r="B36" s="44">
        <v>2007</v>
      </c>
      <c r="C36" s="34"/>
      <c r="D36" s="39">
        <v>3774458.3570000003</v>
      </c>
      <c r="E36" s="37"/>
      <c r="F36" s="39">
        <f t="shared" si="2"/>
        <v>-261511.67199999979</v>
      </c>
      <c r="G36" s="37"/>
      <c r="H36" s="40">
        <f t="shared" si="1"/>
        <v>-6.4795246278078755E-2</v>
      </c>
      <c r="I36" s="55"/>
      <c r="K36" s="44">
        <v>2002</v>
      </c>
      <c r="L36" s="54">
        <f t="shared" si="3"/>
        <v>4057209.7029999997</v>
      </c>
    </row>
    <row r="37" spans="1:17" ht="14.4" x14ac:dyDescent="0.3">
      <c r="A37" s="52"/>
      <c r="B37" s="44">
        <v>2008</v>
      </c>
      <c r="C37" s="34"/>
      <c r="D37" s="39">
        <v>3587220.3210000005</v>
      </c>
      <c r="E37" s="37"/>
      <c r="F37" s="39">
        <f t="shared" si="2"/>
        <v>-187238.03599999985</v>
      </c>
      <c r="G37" s="37"/>
      <c r="H37" s="40">
        <f t="shared" si="1"/>
        <v>-4.9606597368534677E-2</v>
      </c>
      <c r="I37" s="55"/>
      <c r="K37" s="44">
        <v>2003</v>
      </c>
      <c r="L37" s="54">
        <f t="shared" si="3"/>
        <v>4004120.9169999999</v>
      </c>
    </row>
    <row r="38" spans="1:17" ht="14.4" x14ac:dyDescent="0.3">
      <c r="A38" s="52"/>
      <c r="B38" s="44">
        <v>2009</v>
      </c>
      <c r="C38" s="34"/>
      <c r="D38" s="39">
        <v>3244855.6030000006</v>
      </c>
      <c r="E38" s="37"/>
      <c r="F38" s="39">
        <f t="shared" si="2"/>
        <v>-342364.71799999988</v>
      </c>
      <c r="G38" s="37"/>
      <c r="H38" s="40">
        <f t="shared" si="1"/>
        <v>-9.5440114451782465E-2</v>
      </c>
      <c r="I38" s="55"/>
      <c r="K38" s="44">
        <v>2004</v>
      </c>
      <c r="L38" s="54">
        <f t="shared" si="3"/>
        <v>3964148.6209999993</v>
      </c>
    </row>
    <row r="39" spans="1:17" ht="14.4" x14ac:dyDescent="0.3">
      <c r="A39" s="52"/>
      <c r="B39" s="44">
        <v>2010</v>
      </c>
      <c r="C39" s="34"/>
      <c r="D39" s="39">
        <v>3130098.3759999992</v>
      </c>
      <c r="E39" s="37"/>
      <c r="F39" s="39">
        <f t="shared" si="2"/>
        <v>-114757.22700000135</v>
      </c>
      <c r="G39" s="37"/>
      <c r="H39" s="40">
        <f t="shared" si="1"/>
        <v>-3.5365896372677952E-2</v>
      </c>
      <c r="I39" s="55"/>
      <c r="K39" s="44">
        <v>2005</v>
      </c>
      <c r="L39" s="54">
        <f t="shared" si="3"/>
        <v>3912707.7019999991</v>
      </c>
    </row>
    <row r="40" spans="1:17" ht="14.4" x14ac:dyDescent="0.3">
      <c r="A40" s="52"/>
      <c r="B40" s="44">
        <v>2011</v>
      </c>
      <c r="C40" s="34"/>
      <c r="D40" s="39">
        <v>3086117.56</v>
      </c>
      <c r="E40" s="37"/>
      <c r="F40" s="39">
        <f t="shared" si="2"/>
        <v>-43980.815999999177</v>
      </c>
      <c r="G40" s="37"/>
      <c r="H40" s="40">
        <f t="shared" si="1"/>
        <v>-1.4050937292329757E-2</v>
      </c>
      <c r="I40" s="55"/>
      <c r="K40" s="44">
        <v>2006</v>
      </c>
      <c r="L40" s="54">
        <f t="shared" si="3"/>
        <v>4035970.0290000001</v>
      </c>
    </row>
    <row r="41" spans="1:17" ht="14.4" x14ac:dyDescent="0.3">
      <c r="A41" s="52"/>
      <c r="B41" s="44">
        <v>2012</v>
      </c>
      <c r="C41" s="34"/>
      <c r="D41" s="39">
        <v>3023809.5409999993</v>
      </c>
      <c r="E41" s="37"/>
      <c r="F41" s="39">
        <f t="shared" si="2"/>
        <v>-62308.019000000786</v>
      </c>
      <c r="G41" s="37"/>
      <c r="H41" s="40">
        <f t="shared" si="1"/>
        <v>-2.0189774948171757E-2</v>
      </c>
      <c r="I41" s="55"/>
      <c r="K41" s="44">
        <v>2007</v>
      </c>
      <c r="L41" s="54">
        <f>+D36</f>
        <v>3774458.3570000003</v>
      </c>
    </row>
    <row r="42" spans="1:17" ht="14.4" x14ac:dyDescent="0.3">
      <c r="A42" s="52"/>
      <c r="B42" s="44">
        <v>2013</v>
      </c>
      <c r="C42" s="34"/>
      <c r="D42" s="39">
        <v>2955504.5959999999</v>
      </c>
      <c r="E42" s="37"/>
      <c r="F42" s="39">
        <f>+D42-D41</f>
        <v>-68304.944999999367</v>
      </c>
      <c r="G42" s="37"/>
      <c r="H42" s="40">
        <f t="shared" si="1"/>
        <v>-2.2589036800714113E-2</v>
      </c>
      <c r="I42" s="55"/>
      <c r="K42" s="44">
        <v>2008</v>
      </c>
      <c r="L42" s="54">
        <f t="shared" ref="L42:L47" si="4">+D37</f>
        <v>3587220.3210000005</v>
      </c>
    </row>
    <row r="43" spans="1:17" ht="14.4" x14ac:dyDescent="0.3">
      <c r="A43" s="37"/>
      <c r="B43" s="44"/>
      <c r="C43" s="34"/>
      <c r="D43" s="39"/>
      <c r="E43" s="37"/>
      <c r="F43" s="56"/>
      <c r="G43" s="37"/>
      <c r="H43" s="40"/>
      <c r="I43" s="34"/>
      <c r="K43" s="44">
        <v>2009</v>
      </c>
      <c r="L43" s="54">
        <f t="shared" si="4"/>
        <v>3244855.6030000006</v>
      </c>
    </row>
    <row r="44" spans="1:17" ht="14.4" x14ac:dyDescent="0.3">
      <c r="A44" s="182" t="s">
        <v>83</v>
      </c>
      <c r="B44" s="182"/>
      <c r="C44" s="182"/>
      <c r="D44" s="182"/>
      <c r="E44" s="182"/>
      <c r="F44" s="182"/>
      <c r="G44" s="182"/>
      <c r="H44" s="182"/>
      <c r="I44" s="182"/>
      <c r="K44" s="44">
        <v>2010</v>
      </c>
      <c r="L44" s="54">
        <f t="shared" si="4"/>
        <v>3130098.3759999992</v>
      </c>
    </row>
    <row r="45" spans="1:17" ht="14.4" x14ac:dyDescent="0.3">
      <c r="A45" s="37"/>
      <c r="B45" s="37"/>
      <c r="C45" s="37"/>
      <c r="D45" s="37"/>
      <c r="E45" s="72"/>
      <c r="F45" s="37"/>
      <c r="G45" s="57"/>
      <c r="H45" s="37"/>
      <c r="I45" s="34"/>
      <c r="K45" s="44">
        <v>2011</v>
      </c>
      <c r="L45" s="54">
        <f t="shared" si="4"/>
        <v>3086117.56</v>
      </c>
    </row>
    <row r="46" spans="1:17" ht="14.4" x14ac:dyDescent="0.3">
      <c r="A46" s="37"/>
      <c r="B46" s="58" t="s">
        <v>108</v>
      </c>
      <c r="C46" s="183" t="s">
        <v>80</v>
      </c>
      <c r="D46" s="183"/>
      <c r="E46" s="58">
        <v>2014</v>
      </c>
      <c r="F46" s="183" t="s">
        <v>80</v>
      </c>
      <c r="G46" s="183"/>
      <c r="H46" s="183" t="s">
        <v>84</v>
      </c>
      <c r="I46" s="183"/>
      <c r="K46" s="44">
        <v>2012</v>
      </c>
      <c r="L46" s="54">
        <f t="shared" si="4"/>
        <v>3023809.5409999993</v>
      </c>
      <c r="O46" s="33" t="s">
        <v>101</v>
      </c>
    </row>
    <row r="47" spans="1:17" ht="14.4" x14ac:dyDescent="0.3">
      <c r="A47" s="37"/>
      <c r="B47" s="59" t="s">
        <v>85</v>
      </c>
      <c r="C47" s="60" t="s">
        <v>81</v>
      </c>
      <c r="D47" s="61" t="s">
        <v>82</v>
      </c>
      <c r="E47" s="59" t="s">
        <v>87</v>
      </c>
      <c r="F47" s="60" t="s">
        <v>81</v>
      </c>
      <c r="G47" s="61" t="s">
        <v>82</v>
      </c>
      <c r="H47" s="60" t="s">
        <v>81</v>
      </c>
      <c r="I47" s="61" t="s">
        <v>82</v>
      </c>
      <c r="K47" s="44">
        <v>2013</v>
      </c>
      <c r="L47" s="54">
        <f t="shared" si="4"/>
        <v>2955504.5959999999</v>
      </c>
    </row>
    <row r="48" spans="1:17" ht="14.4" x14ac:dyDescent="0.3">
      <c r="A48" s="44">
        <v>2014</v>
      </c>
      <c r="B48" s="57">
        <f>SUM('[7]Total Monthly SALES'!$W$57:$W$62)+SUM('Total Monthly SALES'!U54:U59)</f>
        <v>2949292.592035505</v>
      </c>
      <c r="C48" s="39">
        <f>+B48-D42</f>
        <v>-6212.0039644949138</v>
      </c>
      <c r="D48" s="40">
        <f>+B48/D42-1</f>
        <v>-2.1018420925151826E-3</v>
      </c>
      <c r="E48" s="57">
        <f>+'Total Monthly SALES'!V65</f>
        <v>2910567.2778365426</v>
      </c>
      <c r="F48" s="39">
        <f>+E48-D42</f>
        <v>-44937.318163457327</v>
      </c>
      <c r="G48" s="40">
        <f>+E48/D42-1</f>
        <v>-1.5204617926927178E-2</v>
      </c>
      <c r="H48" s="39">
        <f>+E48-B48</f>
        <v>-38725.314198962413</v>
      </c>
      <c r="I48" s="40">
        <f>(E48/B48)-1</f>
        <v>-1.3130373806769513E-2</v>
      </c>
      <c r="J48" s="62"/>
      <c r="K48" s="44">
        <v>2014</v>
      </c>
      <c r="L48" s="54"/>
      <c r="M48" s="171">
        <f>+E48</f>
        <v>2910567.2778365426</v>
      </c>
      <c r="N48" s="70">
        <f>+B48</f>
        <v>2949292.592035505</v>
      </c>
      <c r="O48" s="57"/>
      <c r="P48" s="70">
        <f>+M48-O48</f>
        <v>2910567.2778365426</v>
      </c>
      <c r="Q48" s="92" t="e">
        <f>+E48/O48-1</f>
        <v>#DIV/0!</v>
      </c>
    </row>
    <row r="49" spans="1:17" ht="15" customHeight="1" x14ac:dyDescent="0.3">
      <c r="A49" s="44">
        <v>2015</v>
      </c>
      <c r="B49" s="57">
        <f>+'[7]Total Annual IND Sales'!$E46</f>
        <v>2995527.0009146491</v>
      </c>
      <c r="C49" s="39">
        <f>+B49-B48</f>
        <v>46234.408879144117</v>
      </c>
      <c r="D49" s="40">
        <f>+B49/B48-1</f>
        <v>1.567644017551828E-2</v>
      </c>
      <c r="E49" s="57">
        <f>+'Total Monthly SALES'!X77</f>
        <v>2929189.5049148449</v>
      </c>
      <c r="F49" s="39">
        <f>+E49-E48</f>
        <v>18622.227078302298</v>
      </c>
      <c r="G49" s="40">
        <f>+E49/E48-1</f>
        <v>6.3981434891084987E-3</v>
      </c>
      <c r="H49" s="39">
        <f t="shared" ref="H49:H57" si="5">+E49-B49</f>
        <v>-66337.495999804232</v>
      </c>
      <c r="I49" s="40">
        <f t="shared" ref="I49:I59" si="6">(E49/B49)-1</f>
        <v>-2.2145517626630973E-2</v>
      </c>
      <c r="J49" s="62"/>
      <c r="K49" s="44">
        <v>2015</v>
      </c>
      <c r="L49" s="54"/>
      <c r="M49" s="171">
        <f t="shared" ref="M49:M57" si="7">+E49</f>
        <v>2929189.5049148449</v>
      </c>
      <c r="N49" s="70">
        <f t="shared" ref="N49:N57" si="8">+B49</f>
        <v>2995527.0009146491</v>
      </c>
      <c r="O49" s="57"/>
      <c r="P49" s="70">
        <f t="shared" ref="P49:P57" si="9">+M49-O49</f>
        <v>2929189.5049148449</v>
      </c>
      <c r="Q49" s="92" t="e">
        <f t="shared" ref="Q49:Q57" si="10">+E49/O49-1</f>
        <v>#DIV/0!</v>
      </c>
    </row>
    <row r="50" spans="1:17" ht="14.4" x14ac:dyDescent="0.3">
      <c r="A50" s="44">
        <v>2016</v>
      </c>
      <c r="B50" s="57">
        <f>+'[7]Total Annual IND Sales'!$E47</f>
        <v>2994580.6730139018</v>
      </c>
      <c r="C50" s="39">
        <f t="shared" ref="C50:C57" si="11">+B50-B49</f>
        <v>-946.32790074730292</v>
      </c>
      <c r="D50" s="40">
        <f t="shared" ref="D50:D57" si="12">+B50/B49-1</f>
        <v>-3.1591366075434113E-4</v>
      </c>
      <c r="E50" s="57">
        <f>+'Total Monthly SALES'!X89</f>
        <v>2932355.0585029027</v>
      </c>
      <c r="F50" s="39">
        <f t="shared" ref="F50:F57" si="13">+E50-E49</f>
        <v>3165.5535880578682</v>
      </c>
      <c r="G50" s="40">
        <f t="shared" ref="G50:G57" si="14">+E50/E49-1</f>
        <v>1.0806926567046293E-3</v>
      </c>
      <c r="H50" s="39">
        <f t="shared" si="5"/>
        <v>-62225.614510999061</v>
      </c>
      <c r="I50" s="40">
        <f t="shared" si="6"/>
        <v>-2.0779408306396352E-2</v>
      </c>
      <c r="J50" s="62"/>
      <c r="K50" s="44">
        <v>2016</v>
      </c>
      <c r="L50" s="54"/>
      <c r="M50" s="171">
        <f t="shared" si="7"/>
        <v>2932355.0585029027</v>
      </c>
      <c r="N50" s="70">
        <f t="shared" si="8"/>
        <v>2994580.6730139018</v>
      </c>
      <c r="O50" s="57"/>
      <c r="P50" s="70">
        <f t="shared" si="9"/>
        <v>2932355.0585029027</v>
      </c>
      <c r="Q50" s="92" t="e">
        <f t="shared" si="10"/>
        <v>#DIV/0!</v>
      </c>
    </row>
    <row r="51" spans="1:17" ht="14.4" x14ac:dyDescent="0.3">
      <c r="A51" s="44">
        <v>2017</v>
      </c>
      <c r="B51" s="57">
        <f>+'[7]Total Annual IND Sales'!$E48</f>
        <v>2988118.0135509912</v>
      </c>
      <c r="C51" s="39">
        <f t="shared" si="11"/>
        <v>-6462.6594629106112</v>
      </c>
      <c r="D51" s="40">
        <f t="shared" si="12"/>
        <v>-2.1581183372849644E-3</v>
      </c>
      <c r="E51" s="57">
        <f>+'Total Monthly SALES'!X101</f>
        <v>2914246.4045586167</v>
      </c>
      <c r="F51" s="39">
        <f t="shared" si="13"/>
        <v>-18108.653944286052</v>
      </c>
      <c r="G51" s="40">
        <f t="shared" si="14"/>
        <v>-6.17546428826099E-3</v>
      </c>
      <c r="H51" s="39">
        <f t="shared" si="5"/>
        <v>-73871.608992374502</v>
      </c>
      <c r="I51" s="40">
        <f t="shared" si="6"/>
        <v>-2.4721784299472027E-2</v>
      </c>
      <c r="J51" s="62"/>
      <c r="K51" s="44">
        <v>2017</v>
      </c>
      <c r="L51" s="54"/>
      <c r="M51" s="171">
        <f t="shared" si="7"/>
        <v>2914246.4045586167</v>
      </c>
      <c r="N51" s="70">
        <f t="shared" si="8"/>
        <v>2988118.0135509912</v>
      </c>
      <c r="O51" s="57"/>
      <c r="P51" s="70">
        <f t="shared" si="9"/>
        <v>2914246.4045586167</v>
      </c>
      <c r="Q51" s="92" t="e">
        <f t="shared" si="10"/>
        <v>#DIV/0!</v>
      </c>
    </row>
    <row r="52" spans="1:17" ht="14.4" x14ac:dyDescent="0.3">
      <c r="A52" s="44">
        <v>2018</v>
      </c>
      <c r="B52" s="57">
        <f>+'[7]Total Annual IND Sales'!$E49</f>
        <v>2956800.2541786032</v>
      </c>
      <c r="C52" s="39">
        <f t="shared" si="11"/>
        <v>-31317.759372388013</v>
      </c>
      <c r="D52" s="40">
        <f t="shared" si="12"/>
        <v>-1.0480763888964018E-2</v>
      </c>
      <c r="E52" s="57">
        <f>+'Total Monthly SALES'!X113</f>
        <v>2870742.537826316</v>
      </c>
      <c r="F52" s="39">
        <f t="shared" si="13"/>
        <v>-43503.866732300725</v>
      </c>
      <c r="G52" s="40">
        <f t="shared" si="14"/>
        <v>-1.4927998766422035E-2</v>
      </c>
      <c r="H52" s="39">
        <f t="shared" si="5"/>
        <v>-86057.716352287214</v>
      </c>
      <c r="I52" s="40">
        <f t="shared" si="6"/>
        <v>-2.9105015203738871E-2</v>
      </c>
      <c r="J52" s="62"/>
      <c r="K52" s="44">
        <v>2018</v>
      </c>
      <c r="L52" s="54"/>
      <c r="M52" s="171">
        <f t="shared" si="7"/>
        <v>2870742.537826316</v>
      </c>
      <c r="N52" s="70">
        <f t="shared" si="8"/>
        <v>2956800.2541786032</v>
      </c>
      <c r="O52" s="57"/>
      <c r="P52" s="70">
        <f t="shared" si="9"/>
        <v>2870742.537826316</v>
      </c>
      <c r="Q52" s="92" t="e">
        <f t="shared" si="10"/>
        <v>#DIV/0!</v>
      </c>
    </row>
    <row r="53" spans="1:17" ht="14.4" x14ac:dyDescent="0.3">
      <c r="A53" s="44">
        <v>2019</v>
      </c>
      <c r="B53" s="57">
        <f>+'[7]Total Annual IND Sales'!$E50</f>
        <v>2917819.7673570975</v>
      </c>
      <c r="C53" s="39">
        <f t="shared" si="11"/>
        <v>-38980.486821505707</v>
      </c>
      <c r="D53" s="40">
        <f t="shared" si="12"/>
        <v>-1.3183334507096967E-2</v>
      </c>
      <c r="E53" s="57">
        <f>+'Total Monthly SALES'!X125</f>
        <v>2819617.5703712036</v>
      </c>
      <c r="F53" s="39">
        <f t="shared" si="13"/>
        <v>-51124.967455112375</v>
      </c>
      <c r="G53" s="40">
        <f t="shared" si="14"/>
        <v>-1.7808969902896044E-2</v>
      </c>
      <c r="H53" s="39">
        <f t="shared" si="5"/>
        <v>-98202.196985893883</v>
      </c>
      <c r="I53" s="40">
        <f t="shared" si="6"/>
        <v>-3.3656018813952859E-2</v>
      </c>
      <c r="J53" s="62"/>
      <c r="K53" s="44">
        <v>2019</v>
      </c>
      <c r="L53" s="54"/>
      <c r="M53" s="171">
        <f t="shared" si="7"/>
        <v>2819617.5703712036</v>
      </c>
      <c r="N53" s="70">
        <f t="shared" si="8"/>
        <v>2917819.7673570975</v>
      </c>
      <c r="O53" s="57"/>
      <c r="P53" s="70">
        <f t="shared" si="9"/>
        <v>2819617.5703712036</v>
      </c>
      <c r="Q53" s="92" t="e">
        <f t="shared" si="10"/>
        <v>#DIV/0!</v>
      </c>
    </row>
    <row r="54" spans="1:17" ht="14.4" x14ac:dyDescent="0.3">
      <c r="A54" s="44">
        <v>2020</v>
      </c>
      <c r="B54" s="57">
        <f>+'[7]Total Annual IND Sales'!$E51</f>
        <v>2862404.9560911842</v>
      </c>
      <c r="C54" s="39">
        <f t="shared" si="11"/>
        <v>-55414.811265913304</v>
      </c>
      <c r="D54" s="40">
        <f t="shared" si="12"/>
        <v>-1.8991855455180118E-2</v>
      </c>
      <c r="E54" s="57">
        <f>+'Total Monthly SALES'!X137</f>
        <v>2762990.1695389827</v>
      </c>
      <c r="F54" s="39">
        <f t="shared" si="13"/>
        <v>-56627.400832220912</v>
      </c>
      <c r="G54" s="40">
        <f t="shared" si="14"/>
        <v>-2.0083362164878937E-2</v>
      </c>
      <c r="H54" s="39">
        <f t="shared" si="5"/>
        <v>-99414.786552201491</v>
      </c>
      <c r="I54" s="40">
        <f t="shared" si="6"/>
        <v>-3.4731209621701953E-2</v>
      </c>
      <c r="J54" s="62"/>
      <c r="K54" s="44">
        <v>2020</v>
      </c>
      <c r="L54" s="63"/>
      <c r="M54" s="171">
        <f t="shared" si="7"/>
        <v>2762990.1695389827</v>
      </c>
      <c r="N54" s="70">
        <f t="shared" si="8"/>
        <v>2862404.9560911842</v>
      </c>
      <c r="O54" s="57"/>
      <c r="P54" s="70">
        <f t="shared" si="9"/>
        <v>2762990.1695389827</v>
      </c>
      <c r="Q54" s="92" t="e">
        <f t="shared" si="10"/>
        <v>#DIV/0!</v>
      </c>
    </row>
    <row r="55" spans="1:17" ht="14.4" x14ac:dyDescent="0.3">
      <c r="A55" s="44">
        <v>2021</v>
      </c>
      <c r="B55" s="57">
        <f>+'[7]Total Annual IND Sales'!$E52</f>
        <v>2801355.3419381445</v>
      </c>
      <c r="C55" s="39">
        <f t="shared" si="11"/>
        <v>-61049.614153039642</v>
      </c>
      <c r="D55" s="40">
        <f t="shared" si="12"/>
        <v>-2.1328084282109083E-2</v>
      </c>
      <c r="E55" s="57">
        <f>+'Total Monthly SALES'!X149</f>
        <v>2695811.8855284587</v>
      </c>
      <c r="F55" s="39">
        <f t="shared" si="13"/>
        <v>-67178.28401052393</v>
      </c>
      <c r="G55" s="40">
        <f t="shared" si="14"/>
        <v>-2.4313616729853549E-2</v>
      </c>
      <c r="H55" s="39">
        <f t="shared" si="5"/>
        <v>-105543.45640968578</v>
      </c>
      <c r="I55" s="40">
        <f t="shared" si="6"/>
        <v>-3.7675854551413201E-2</v>
      </c>
      <c r="J55" s="62"/>
      <c r="K55" s="44">
        <v>2021</v>
      </c>
      <c r="L55" s="63"/>
      <c r="M55" s="171">
        <f t="shared" si="7"/>
        <v>2695811.8855284587</v>
      </c>
      <c r="N55" s="70">
        <f t="shared" si="8"/>
        <v>2801355.3419381445</v>
      </c>
      <c r="O55" s="57"/>
      <c r="P55" s="70">
        <f t="shared" si="9"/>
        <v>2695811.8855284587</v>
      </c>
      <c r="Q55" s="92" t="e">
        <f t="shared" si="10"/>
        <v>#DIV/0!</v>
      </c>
    </row>
    <row r="56" spans="1:17" ht="14.4" x14ac:dyDescent="0.3">
      <c r="A56" s="44">
        <v>2022</v>
      </c>
      <c r="B56" s="57">
        <f>+'[7]Total Annual IND Sales'!$E53</f>
        <v>2741475.5274927551</v>
      </c>
      <c r="C56" s="39">
        <f t="shared" si="11"/>
        <v>-59879.814445389435</v>
      </c>
      <c r="D56" s="40">
        <f t="shared" si="12"/>
        <v>-2.1375301286826742E-2</v>
      </c>
      <c r="E56" s="57">
        <f>+'Total Monthly SALES'!X161</f>
        <v>2633720.5026263269</v>
      </c>
      <c r="F56" s="39">
        <f t="shared" si="13"/>
        <v>-62091.382902131882</v>
      </c>
      <c r="G56" s="40">
        <f t="shared" si="14"/>
        <v>-2.3032535480479233E-2</v>
      </c>
      <c r="H56" s="39">
        <f t="shared" si="5"/>
        <v>-107755.02486642823</v>
      </c>
      <c r="I56" s="40">
        <f t="shared" si="6"/>
        <v>-3.9305484869666785E-2</v>
      </c>
      <c r="J56" s="62"/>
      <c r="K56" s="44">
        <v>2022</v>
      </c>
      <c r="M56" s="171">
        <f t="shared" si="7"/>
        <v>2633720.5026263269</v>
      </c>
      <c r="N56" s="70">
        <f t="shared" si="8"/>
        <v>2741475.5274927551</v>
      </c>
      <c r="O56" s="57"/>
      <c r="P56" s="70">
        <f t="shared" si="9"/>
        <v>2633720.5026263269</v>
      </c>
      <c r="Q56" s="92" t="e">
        <f t="shared" si="10"/>
        <v>#DIV/0!</v>
      </c>
    </row>
    <row r="57" spans="1:17" ht="14.4" x14ac:dyDescent="0.3">
      <c r="A57" s="44">
        <v>2023</v>
      </c>
      <c r="B57" s="57">
        <f>+'[7]Total Annual IND Sales'!$E54</f>
        <v>2679703.8267285493</v>
      </c>
      <c r="C57" s="39">
        <f t="shared" si="11"/>
        <v>-61771.700764205772</v>
      </c>
      <c r="D57" s="40">
        <f t="shared" si="12"/>
        <v>-2.2532282394911562E-2</v>
      </c>
      <c r="E57" s="57">
        <f>+'Total Monthly SALES'!X173</f>
        <v>2566155.807741351</v>
      </c>
      <c r="F57" s="39">
        <f t="shared" si="13"/>
        <v>-67564.694884975906</v>
      </c>
      <c r="G57" s="40">
        <f t="shared" si="14"/>
        <v>-2.5653707300224537E-2</v>
      </c>
      <c r="H57" s="39">
        <f t="shared" si="5"/>
        <v>-113548.01898719836</v>
      </c>
      <c r="I57" s="40">
        <f t="shared" si="6"/>
        <v>-4.2373346582043947E-2</v>
      </c>
      <c r="J57" s="62"/>
      <c r="K57" s="44">
        <v>2023</v>
      </c>
      <c r="M57" s="171">
        <f t="shared" si="7"/>
        <v>2566155.807741351</v>
      </c>
      <c r="N57" s="70">
        <f t="shared" si="8"/>
        <v>2679703.8267285493</v>
      </c>
      <c r="O57" s="57"/>
      <c r="P57" s="70">
        <f t="shared" si="9"/>
        <v>2566155.807741351</v>
      </c>
      <c r="Q57" s="92" t="e">
        <f t="shared" si="10"/>
        <v>#DIV/0!</v>
      </c>
    </row>
    <row r="58" spans="1:17" ht="14.4" x14ac:dyDescent="0.3">
      <c r="B58" s="57"/>
      <c r="C58" s="39"/>
      <c r="D58" s="40"/>
      <c r="E58" s="57"/>
      <c r="F58" s="39"/>
      <c r="G58" s="40"/>
      <c r="H58" s="39"/>
      <c r="I58" s="40"/>
      <c r="K58" s="44"/>
      <c r="M58" s="171"/>
      <c r="N58" s="70"/>
      <c r="O58" s="57"/>
      <c r="P58" s="70"/>
      <c r="Q58" s="92"/>
    </row>
    <row r="59" spans="1:17" x14ac:dyDescent="0.25">
      <c r="B59" s="148">
        <f>SUM(B49:B57)</f>
        <v>25937785.361265879</v>
      </c>
      <c r="E59" s="148">
        <f>SUM(E49:E57)</f>
        <v>25124829.441609006</v>
      </c>
      <c r="G59" s="40"/>
      <c r="I59" s="149">
        <f t="shared" si="6"/>
        <v>-3.1342534003342415E-2</v>
      </c>
    </row>
    <row r="60" spans="1:17" x14ac:dyDescent="0.25">
      <c r="B60" s="64"/>
      <c r="E60" s="65"/>
    </row>
    <row r="61" spans="1:17" x14ac:dyDescent="0.25">
      <c r="B61" s="64"/>
    </row>
    <row r="62" spans="1:17" x14ac:dyDescent="0.25">
      <c r="B62" s="64"/>
    </row>
    <row r="63" spans="1:17" x14ac:dyDescent="0.25">
      <c r="A63" s="66"/>
      <c r="B63" s="64"/>
    </row>
  </sheetData>
  <mergeCells count="7">
    <mergeCell ref="A4:I4"/>
    <mergeCell ref="B6:H6"/>
    <mergeCell ref="B13:H13"/>
    <mergeCell ref="A44:I44"/>
    <mergeCell ref="C46:D46"/>
    <mergeCell ref="F46:G46"/>
    <mergeCell ref="H46:I46"/>
  </mergeCells>
  <printOptions horizontalCentered="1"/>
  <pageMargins left="0.7" right="0.7" top="0.75" bottom="0.75" header="0.3" footer="0.3"/>
  <pageSetup scale="69" orientation="portrait" r:id="rId1"/>
  <headerFooter alignWithMargins="0">
    <oddHeader>&amp;LJULY 24, 2014&amp;C&amp;A</oddHeader>
    <oddFooter>&amp;R&amp;F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408AC6358DF34E8FBBE93F33770242" ma:contentTypeVersion="" ma:contentTypeDescription="Create a new document." ma:contentTypeScope="" ma:versionID="c685303d7ac7be5da697541bf570f8c9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728325-3559-4168-B761-6276AF262A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8DB03C-17DD-4B9B-95A0-4D65C6D12F02}">
  <ds:schemaRefs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c85253b9-0a55-49a1-98ad-b5b6252d7079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E913BE7-85CE-4576-A331-6AE056B77C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9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Documentation</vt:lpstr>
      <vt:lpstr>Model Comparison</vt:lpstr>
      <vt:lpstr>GS-1 Use MStat</vt:lpstr>
      <vt:lpstr>Med Sales MStat</vt:lpstr>
      <vt:lpstr>Large Sales MStat</vt:lpstr>
      <vt:lpstr>2014 Ind Sales Var</vt:lpstr>
      <vt:lpstr>Total Monthly SALES</vt:lpstr>
      <vt:lpstr>Total Annual IND Sales</vt:lpstr>
      <vt:lpstr>Sheet1</vt:lpstr>
      <vt:lpstr>Total Annual Sales Chart1</vt:lpstr>
      <vt:lpstr>'GS-1 Use MStat'!Print_Area</vt:lpstr>
      <vt:lpstr>'Large Sales MStat'!Print_Area</vt:lpstr>
      <vt:lpstr>'Med Sales MStat'!Print_Area</vt:lpstr>
      <vt:lpstr>'Model Comparison'!Print_Area</vt:lpstr>
      <vt:lpstr>'Total Annual IND Sales'!Print_Area</vt:lpstr>
      <vt:lpstr>'Total Monthly SALES'!Print_Titles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HAZ0UTF</dc:creator>
  <cp:lastModifiedBy>FPL_User</cp:lastModifiedBy>
  <cp:lastPrinted>2014-07-24T20:21:24Z</cp:lastPrinted>
  <dcterms:created xsi:type="dcterms:W3CDTF">2013-06-18T20:21:44Z</dcterms:created>
  <dcterms:modified xsi:type="dcterms:W3CDTF">2016-04-23T12:54:53Z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0x01010040408AC6358DF34E8FBBE93F33770242</vt:lpwstr>
  </property>
</Properties>
</file>