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9416" windowHeight="11016"/>
  </bookViews>
  <sheets>
    <sheet name="Reclaimed Water WCEC AS" sheetId="1" r:id="rId1"/>
  </sheets>
  <definedNames>
    <definedName name="_xlnm.Print_Area" localSheetId="0">'Reclaimed Water WCEC AS'!$A$5:$N$400</definedName>
    <definedName name="_xlnm.Print_Titles" localSheetId="0">'Reclaimed Water WCEC AS'!$5:$20</definedName>
  </definedNames>
  <calcPr calcId="145621"/>
</workbook>
</file>

<file path=xl/calcChain.xml><?xml version="1.0" encoding="utf-8"?>
<calcChain xmlns="http://schemas.openxmlformats.org/spreadsheetml/2006/main">
  <c r="M395" i="1" l="1"/>
  <c r="F395" i="1"/>
  <c r="E389" i="1" s="1"/>
  <c r="E390" i="1" s="1"/>
  <c r="E391" i="1" s="1"/>
  <c r="E392" i="1" s="1"/>
  <c r="E393" i="1" s="1"/>
  <c r="E394" i="1" s="1"/>
  <c r="H389" i="1"/>
  <c r="I389" i="1" s="1"/>
  <c r="G383" i="1"/>
  <c r="G384" i="1" s="1"/>
  <c r="G385" i="1" s="1"/>
  <c r="G386" i="1" s="1"/>
  <c r="G387" i="1" s="1"/>
  <c r="G388" i="1" s="1"/>
  <c r="F383" i="1"/>
  <c r="E377" i="1" s="1"/>
  <c r="E378" i="1" s="1"/>
  <c r="E379" i="1" s="1"/>
  <c r="E380" i="1" s="1"/>
  <c r="E381" i="1" s="1"/>
  <c r="E382" i="1" s="1"/>
  <c r="E383" i="1"/>
  <c r="E384" i="1" s="1"/>
  <c r="E385" i="1" s="1"/>
  <c r="E386" i="1" s="1"/>
  <c r="E387" i="1" s="1"/>
  <c r="E388" i="1" s="1"/>
  <c r="B383" i="1"/>
  <c r="H377" i="1"/>
  <c r="I377" i="1" s="1"/>
  <c r="G377" i="1"/>
  <c r="G378" i="1" s="1"/>
  <c r="G379" i="1" s="1"/>
  <c r="G380" i="1" s="1"/>
  <c r="G381" i="1" s="1"/>
  <c r="G382" i="1" s="1"/>
  <c r="G371" i="1"/>
  <c r="G372" i="1" s="1"/>
  <c r="G373" i="1" s="1"/>
  <c r="G374" i="1" s="1"/>
  <c r="G375" i="1" s="1"/>
  <c r="G376" i="1" s="1"/>
  <c r="F371" i="1"/>
  <c r="E371" i="1"/>
  <c r="E372" i="1" s="1"/>
  <c r="E373" i="1" s="1"/>
  <c r="E374" i="1" s="1"/>
  <c r="E375" i="1" s="1"/>
  <c r="E376" i="1" s="1"/>
  <c r="B371" i="1"/>
  <c r="B372" i="1" s="1"/>
  <c r="H365" i="1"/>
  <c r="I365" i="1" s="1"/>
  <c r="G359" i="1"/>
  <c r="G360" i="1" s="1"/>
  <c r="G361" i="1" s="1"/>
  <c r="G362" i="1" s="1"/>
  <c r="G363" i="1" s="1"/>
  <c r="G364" i="1" s="1"/>
  <c r="F359" i="1"/>
  <c r="E353" i="1" s="1"/>
  <c r="E354" i="1" s="1"/>
  <c r="E355" i="1" s="1"/>
  <c r="E356" i="1" s="1"/>
  <c r="E357" i="1" s="1"/>
  <c r="E358" i="1" s="1"/>
  <c r="E359" i="1"/>
  <c r="E360" i="1" s="1"/>
  <c r="E361" i="1" s="1"/>
  <c r="E362" i="1" s="1"/>
  <c r="E363" i="1" s="1"/>
  <c r="E364" i="1" s="1"/>
  <c r="B359" i="1"/>
  <c r="H353" i="1"/>
  <c r="I353" i="1" s="1"/>
  <c r="G347" i="1"/>
  <c r="G348" i="1" s="1"/>
  <c r="G349" i="1" s="1"/>
  <c r="G350" i="1" s="1"/>
  <c r="G351" i="1" s="1"/>
  <c r="G352" i="1" s="1"/>
  <c r="F347" i="1"/>
  <c r="E347" i="1"/>
  <c r="E348" i="1" s="1"/>
  <c r="E349" i="1" s="1"/>
  <c r="E350" i="1" s="1"/>
  <c r="E351" i="1" s="1"/>
  <c r="E352" i="1" s="1"/>
  <c r="B347" i="1"/>
  <c r="B348" i="1" s="1"/>
  <c r="H341" i="1"/>
  <c r="I341" i="1" s="1"/>
  <c r="G335" i="1"/>
  <c r="G336" i="1" s="1"/>
  <c r="G337" i="1" s="1"/>
  <c r="G338" i="1" s="1"/>
  <c r="G339" i="1" s="1"/>
  <c r="G340" i="1" s="1"/>
  <c r="F335" i="1"/>
  <c r="E329" i="1" s="1"/>
  <c r="E330" i="1" s="1"/>
  <c r="E331" i="1" s="1"/>
  <c r="E332" i="1" s="1"/>
  <c r="E333" i="1" s="1"/>
  <c r="E334" i="1" s="1"/>
  <c r="E335" i="1"/>
  <c r="E336" i="1" s="1"/>
  <c r="E337" i="1" s="1"/>
  <c r="E338" i="1" s="1"/>
  <c r="E339" i="1" s="1"/>
  <c r="E340" i="1" s="1"/>
  <c r="B335" i="1"/>
  <c r="H329" i="1"/>
  <c r="I329" i="1" s="1"/>
  <c r="G329" i="1"/>
  <c r="G330" i="1" s="1"/>
  <c r="G331" i="1" s="1"/>
  <c r="G332" i="1" s="1"/>
  <c r="G333" i="1" s="1"/>
  <c r="G334" i="1" s="1"/>
  <c r="G323" i="1"/>
  <c r="G324" i="1" s="1"/>
  <c r="G325" i="1" s="1"/>
  <c r="G326" i="1" s="1"/>
  <c r="G327" i="1" s="1"/>
  <c r="G328" i="1" s="1"/>
  <c r="F323" i="1"/>
  <c r="E323" i="1"/>
  <c r="E324" i="1" s="1"/>
  <c r="E325" i="1" s="1"/>
  <c r="E326" i="1" s="1"/>
  <c r="E327" i="1" s="1"/>
  <c r="E328" i="1" s="1"/>
  <c r="B323" i="1"/>
  <c r="B324" i="1" s="1"/>
  <c r="H317" i="1"/>
  <c r="I317" i="1" s="1"/>
  <c r="G311" i="1"/>
  <c r="G312" i="1" s="1"/>
  <c r="G313" i="1" s="1"/>
  <c r="G314" i="1" s="1"/>
  <c r="G315" i="1" s="1"/>
  <c r="G316" i="1" s="1"/>
  <c r="F311" i="1"/>
  <c r="E305" i="1" s="1"/>
  <c r="E306" i="1" s="1"/>
  <c r="E307" i="1" s="1"/>
  <c r="E308" i="1" s="1"/>
  <c r="E309" i="1" s="1"/>
  <c r="E310" i="1" s="1"/>
  <c r="E311" i="1"/>
  <c r="E312" i="1" s="1"/>
  <c r="E313" i="1" s="1"/>
  <c r="E314" i="1" s="1"/>
  <c r="E315" i="1" s="1"/>
  <c r="E316" i="1" s="1"/>
  <c r="B311" i="1"/>
  <c r="B312" i="1" s="1"/>
  <c r="H305" i="1"/>
  <c r="I305" i="1" s="1"/>
  <c r="G305" i="1"/>
  <c r="G306" i="1" s="1"/>
  <c r="G307" i="1" s="1"/>
  <c r="G308" i="1" s="1"/>
  <c r="G309" i="1" s="1"/>
  <c r="G310" i="1" s="1"/>
  <c r="G299" i="1"/>
  <c r="G300" i="1" s="1"/>
  <c r="G301" i="1" s="1"/>
  <c r="G302" i="1" s="1"/>
  <c r="G303" i="1" s="1"/>
  <c r="G304" i="1" s="1"/>
  <c r="F299" i="1"/>
  <c r="H299" i="1" s="1"/>
  <c r="E299" i="1"/>
  <c r="B299" i="1"/>
  <c r="B300" i="1" s="1"/>
  <c r="H293" i="1"/>
  <c r="I293" i="1" s="1"/>
  <c r="G287" i="1"/>
  <c r="G288" i="1" s="1"/>
  <c r="G289" i="1" s="1"/>
  <c r="G290" i="1" s="1"/>
  <c r="G291" i="1" s="1"/>
  <c r="G292" i="1" s="1"/>
  <c r="F287" i="1"/>
  <c r="H287" i="1" s="1"/>
  <c r="E287" i="1"/>
  <c r="E288" i="1" s="1"/>
  <c r="E289" i="1" s="1"/>
  <c r="E290" i="1" s="1"/>
  <c r="E291" i="1" s="1"/>
  <c r="E292" i="1" s="1"/>
  <c r="B287" i="1"/>
  <c r="B288" i="1" s="1"/>
  <c r="H281" i="1"/>
  <c r="I281" i="1" s="1"/>
  <c r="G275" i="1"/>
  <c r="G276" i="1" s="1"/>
  <c r="G277" i="1" s="1"/>
  <c r="G278" i="1" s="1"/>
  <c r="G279" i="1" s="1"/>
  <c r="G280" i="1" s="1"/>
  <c r="F275" i="1"/>
  <c r="H275" i="1" s="1"/>
  <c r="E275" i="1"/>
  <c r="E276" i="1" s="1"/>
  <c r="E277" i="1" s="1"/>
  <c r="B275" i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H269" i="1"/>
  <c r="I269" i="1" s="1"/>
  <c r="G269" i="1"/>
  <c r="G270" i="1" s="1"/>
  <c r="G271" i="1" s="1"/>
  <c r="G272" i="1" s="1"/>
  <c r="G273" i="1" s="1"/>
  <c r="G274" i="1" s="1"/>
  <c r="G263" i="1"/>
  <c r="G264" i="1" s="1"/>
  <c r="G265" i="1" s="1"/>
  <c r="G266" i="1" s="1"/>
  <c r="G267" i="1" s="1"/>
  <c r="G268" i="1" s="1"/>
  <c r="F263" i="1"/>
  <c r="H263" i="1" s="1"/>
  <c r="I263" i="1" s="1"/>
  <c r="E263" i="1"/>
  <c r="E264" i="1" s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H257" i="1"/>
  <c r="I257" i="1" s="1"/>
  <c r="G257" i="1"/>
  <c r="G258" i="1" s="1"/>
  <c r="G259" i="1" s="1"/>
  <c r="G260" i="1" s="1"/>
  <c r="G261" i="1" s="1"/>
  <c r="G262" i="1" s="1"/>
  <c r="G251" i="1"/>
  <c r="G252" i="1" s="1"/>
  <c r="G253" i="1" s="1"/>
  <c r="G254" i="1" s="1"/>
  <c r="G255" i="1" s="1"/>
  <c r="G256" i="1" s="1"/>
  <c r="F251" i="1"/>
  <c r="E251" i="1"/>
  <c r="E252" i="1" s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H245" i="1"/>
  <c r="I245" i="1" s="1"/>
  <c r="E245" i="1"/>
  <c r="E246" i="1" s="1"/>
  <c r="E247" i="1" s="1"/>
  <c r="E248" i="1" s="1"/>
  <c r="E249" i="1" s="1"/>
  <c r="E250" i="1" s="1"/>
  <c r="G239" i="1"/>
  <c r="G240" i="1" s="1"/>
  <c r="G241" i="1" s="1"/>
  <c r="G242" i="1" s="1"/>
  <c r="G243" i="1" s="1"/>
  <c r="G244" i="1" s="1"/>
  <c r="F239" i="1"/>
  <c r="E233" i="1" s="1"/>
  <c r="E234" i="1" s="1"/>
  <c r="E235" i="1" s="1"/>
  <c r="E236" i="1" s="1"/>
  <c r="E237" i="1" s="1"/>
  <c r="E238" i="1" s="1"/>
  <c r="E239" i="1"/>
  <c r="E240" i="1" s="1"/>
  <c r="E241" i="1" s="1"/>
  <c r="E242" i="1" s="1"/>
  <c r="E243" i="1" s="1"/>
  <c r="E244" i="1" s="1"/>
  <c r="B239" i="1"/>
  <c r="B240" i="1" s="1"/>
  <c r="B241" i="1" s="1"/>
  <c r="H233" i="1"/>
  <c r="I233" i="1" s="1"/>
  <c r="G233" i="1"/>
  <c r="G234" i="1" s="1"/>
  <c r="G235" i="1" s="1"/>
  <c r="G236" i="1" s="1"/>
  <c r="G237" i="1" s="1"/>
  <c r="G238" i="1" s="1"/>
  <c r="G227" i="1"/>
  <c r="G228" i="1" s="1"/>
  <c r="G229" i="1" s="1"/>
  <c r="G230" i="1" s="1"/>
  <c r="G231" i="1" s="1"/>
  <c r="G232" i="1" s="1"/>
  <c r="F227" i="1"/>
  <c r="E227" i="1"/>
  <c r="E228" i="1" s="1"/>
  <c r="E229" i="1" s="1"/>
  <c r="E230" i="1" s="1"/>
  <c r="E231" i="1" s="1"/>
  <c r="E232" i="1" s="1"/>
  <c r="B227" i="1"/>
  <c r="B228" i="1" s="1"/>
  <c r="B229" i="1" s="1"/>
  <c r="B230" i="1" s="1"/>
  <c r="B231" i="1" s="1"/>
  <c r="B232" i="1" s="1"/>
  <c r="B233" i="1" s="1"/>
  <c r="H221" i="1"/>
  <c r="I221" i="1" s="1"/>
  <c r="G215" i="1"/>
  <c r="G216" i="1" s="1"/>
  <c r="G217" i="1" s="1"/>
  <c r="G218" i="1" s="1"/>
  <c r="G219" i="1" s="1"/>
  <c r="G220" i="1" s="1"/>
  <c r="F215" i="1"/>
  <c r="E209" i="1" s="1"/>
  <c r="E210" i="1" s="1"/>
  <c r="E211" i="1" s="1"/>
  <c r="E212" i="1" s="1"/>
  <c r="E213" i="1" s="1"/>
  <c r="E214" i="1" s="1"/>
  <c r="E215" i="1"/>
  <c r="E216" i="1" s="1"/>
  <c r="E217" i="1" s="1"/>
  <c r="E218" i="1" s="1"/>
  <c r="E219" i="1" s="1"/>
  <c r="E220" i="1" s="1"/>
  <c r="B215" i="1"/>
  <c r="H209" i="1"/>
  <c r="I209" i="1" s="1"/>
  <c r="G203" i="1"/>
  <c r="G204" i="1" s="1"/>
  <c r="G205" i="1" s="1"/>
  <c r="G206" i="1" s="1"/>
  <c r="G207" i="1" s="1"/>
  <c r="G208" i="1" s="1"/>
  <c r="F203" i="1"/>
  <c r="H203" i="1" s="1"/>
  <c r="I203" i="1" s="1"/>
  <c r="E203" i="1"/>
  <c r="B203" i="1"/>
  <c r="B204" i="1" s="1"/>
  <c r="B205" i="1" s="1"/>
  <c r="B206" i="1" s="1"/>
  <c r="B207" i="1" s="1"/>
  <c r="B208" i="1" s="1"/>
  <c r="B209" i="1" s="1"/>
  <c r="B210" i="1" s="1"/>
  <c r="H197" i="1"/>
  <c r="I197" i="1" s="1"/>
  <c r="E197" i="1"/>
  <c r="E198" i="1" s="1"/>
  <c r="E199" i="1" s="1"/>
  <c r="E200" i="1" s="1"/>
  <c r="E201" i="1" s="1"/>
  <c r="E202" i="1" s="1"/>
  <c r="G191" i="1"/>
  <c r="G192" i="1" s="1"/>
  <c r="G193" i="1" s="1"/>
  <c r="G194" i="1" s="1"/>
  <c r="G195" i="1" s="1"/>
  <c r="G196" i="1" s="1"/>
  <c r="F191" i="1"/>
  <c r="E191" i="1"/>
  <c r="E192" i="1" s="1"/>
  <c r="E193" i="1" s="1"/>
  <c r="E194" i="1" s="1"/>
  <c r="E195" i="1" s="1"/>
  <c r="E196" i="1" s="1"/>
  <c r="B191" i="1"/>
  <c r="B192" i="1" s="1"/>
  <c r="H185" i="1"/>
  <c r="I185" i="1" s="1"/>
  <c r="G179" i="1"/>
  <c r="G180" i="1" s="1"/>
  <c r="G181" i="1" s="1"/>
  <c r="G182" i="1" s="1"/>
  <c r="G183" i="1" s="1"/>
  <c r="G184" i="1" s="1"/>
  <c r="F179" i="1"/>
  <c r="H179" i="1" s="1"/>
  <c r="E179" i="1"/>
  <c r="E180" i="1" s="1"/>
  <c r="E181" i="1" s="1"/>
  <c r="E182" i="1" s="1"/>
  <c r="E183" i="1" s="1"/>
  <c r="E184" i="1" s="1"/>
  <c r="B179" i="1"/>
  <c r="H173" i="1"/>
  <c r="I173" i="1" s="1"/>
  <c r="G173" i="1"/>
  <c r="G174" i="1" s="1"/>
  <c r="G175" i="1" s="1"/>
  <c r="G176" i="1" s="1"/>
  <c r="G177" i="1" s="1"/>
  <c r="G178" i="1" s="1"/>
  <c r="G167" i="1"/>
  <c r="G168" i="1" s="1"/>
  <c r="G169" i="1" s="1"/>
  <c r="G170" i="1" s="1"/>
  <c r="G171" i="1" s="1"/>
  <c r="G172" i="1" s="1"/>
  <c r="F167" i="1"/>
  <c r="G161" i="1" s="1"/>
  <c r="G162" i="1" s="1"/>
  <c r="G163" i="1" s="1"/>
  <c r="G164" i="1" s="1"/>
  <c r="G165" i="1" s="1"/>
  <c r="G166" i="1" s="1"/>
  <c r="E167" i="1"/>
  <c r="E168" i="1" s="1"/>
  <c r="E169" i="1" s="1"/>
  <c r="E170" i="1" s="1"/>
  <c r="E171" i="1" s="1"/>
  <c r="E172" i="1" s="1"/>
  <c r="B167" i="1"/>
  <c r="B168" i="1" s="1"/>
  <c r="B166" i="1"/>
  <c r="B165" i="1"/>
  <c r="B164" i="1"/>
  <c r="B163" i="1"/>
  <c r="B162" i="1"/>
  <c r="H161" i="1"/>
  <c r="I161" i="1" s="1"/>
  <c r="B161" i="1"/>
  <c r="B160" i="1"/>
  <c r="B159" i="1"/>
  <c r="B158" i="1"/>
  <c r="B157" i="1"/>
  <c r="B156" i="1"/>
  <c r="G155" i="1"/>
  <c r="G156" i="1" s="1"/>
  <c r="F155" i="1"/>
  <c r="H155" i="1" s="1"/>
  <c r="E155" i="1"/>
  <c r="E156" i="1" s="1"/>
  <c r="E157" i="1" s="1"/>
  <c r="E158" i="1" s="1"/>
  <c r="E159" i="1" s="1"/>
  <c r="E160" i="1" s="1"/>
  <c r="B155" i="1"/>
  <c r="B154" i="1"/>
  <c r="B153" i="1"/>
  <c r="B152" i="1"/>
  <c r="B151" i="1"/>
  <c r="B150" i="1"/>
  <c r="H149" i="1"/>
  <c r="I149" i="1" s="1"/>
  <c r="B149" i="1"/>
  <c r="B148" i="1"/>
  <c r="B147" i="1"/>
  <c r="B146" i="1"/>
  <c r="B145" i="1"/>
  <c r="B144" i="1"/>
  <c r="G143" i="1"/>
  <c r="G144" i="1" s="1"/>
  <c r="G145" i="1" s="1"/>
  <c r="G146" i="1" s="1"/>
  <c r="G147" i="1" s="1"/>
  <c r="G148" i="1" s="1"/>
  <c r="F143" i="1"/>
  <c r="E137" i="1" s="1"/>
  <c r="E138" i="1" s="1"/>
  <c r="E139" i="1" s="1"/>
  <c r="E140" i="1" s="1"/>
  <c r="E141" i="1" s="1"/>
  <c r="E142" i="1" s="1"/>
  <c r="E143" i="1"/>
  <c r="E144" i="1" s="1"/>
  <c r="E145" i="1" s="1"/>
  <c r="E146" i="1" s="1"/>
  <c r="E147" i="1" s="1"/>
  <c r="E148" i="1" s="1"/>
  <c r="B143" i="1"/>
  <c r="B142" i="1"/>
  <c r="B141" i="1"/>
  <c r="B140" i="1"/>
  <c r="B139" i="1"/>
  <c r="B138" i="1"/>
  <c r="H137" i="1"/>
  <c r="I137" i="1" s="1"/>
  <c r="B137" i="1"/>
  <c r="B136" i="1"/>
  <c r="B135" i="1"/>
  <c r="B134" i="1"/>
  <c r="B133" i="1"/>
  <c r="B132" i="1"/>
  <c r="G131" i="1"/>
  <c r="G132" i="1" s="1"/>
  <c r="G133" i="1" s="1"/>
  <c r="G134" i="1" s="1"/>
  <c r="G135" i="1" s="1"/>
  <c r="G136" i="1" s="1"/>
  <c r="F131" i="1"/>
  <c r="H131" i="1" s="1"/>
  <c r="E131" i="1"/>
  <c r="E132" i="1" s="1"/>
  <c r="E133" i="1" s="1"/>
  <c r="E134" i="1" s="1"/>
  <c r="E135" i="1" s="1"/>
  <c r="E136" i="1" s="1"/>
  <c r="B131" i="1"/>
  <c r="B130" i="1"/>
  <c r="B129" i="1"/>
  <c r="B128" i="1"/>
  <c r="B127" i="1"/>
  <c r="B126" i="1"/>
  <c r="H125" i="1"/>
  <c r="I125" i="1" s="1"/>
  <c r="B125" i="1"/>
  <c r="B124" i="1"/>
  <c r="B123" i="1"/>
  <c r="B122" i="1"/>
  <c r="B121" i="1"/>
  <c r="B120" i="1"/>
  <c r="G119" i="1"/>
  <c r="G120" i="1" s="1"/>
  <c r="G121" i="1" s="1"/>
  <c r="G122" i="1" s="1"/>
  <c r="G123" i="1" s="1"/>
  <c r="G124" i="1" s="1"/>
  <c r="F119" i="1"/>
  <c r="H119" i="1" s="1"/>
  <c r="E119" i="1"/>
  <c r="E120" i="1" s="1"/>
  <c r="E121" i="1" s="1"/>
  <c r="E122" i="1" s="1"/>
  <c r="E123" i="1" s="1"/>
  <c r="E124" i="1" s="1"/>
  <c r="B119" i="1"/>
  <c r="B118" i="1"/>
  <c r="B117" i="1"/>
  <c r="B116" i="1"/>
  <c r="B115" i="1"/>
  <c r="B114" i="1"/>
  <c r="H113" i="1"/>
  <c r="I113" i="1" s="1"/>
  <c r="B113" i="1"/>
  <c r="B112" i="1"/>
  <c r="B111" i="1"/>
  <c r="B110" i="1"/>
  <c r="B109" i="1"/>
  <c r="B108" i="1"/>
  <c r="G107" i="1"/>
  <c r="G108" i="1" s="1"/>
  <c r="G109" i="1" s="1"/>
  <c r="G110" i="1" s="1"/>
  <c r="G111" i="1" s="1"/>
  <c r="G112" i="1" s="1"/>
  <c r="F107" i="1"/>
  <c r="E101" i="1" s="1"/>
  <c r="E107" i="1"/>
  <c r="E108" i="1" s="1"/>
  <c r="E109" i="1" s="1"/>
  <c r="B107" i="1"/>
  <c r="B106" i="1"/>
  <c r="B105" i="1"/>
  <c r="B104" i="1"/>
  <c r="B103" i="1"/>
  <c r="B102" i="1"/>
  <c r="H101" i="1"/>
  <c r="I101" i="1" s="1"/>
  <c r="B101" i="1"/>
  <c r="B100" i="1"/>
  <c r="B99" i="1"/>
  <c r="B98" i="1"/>
  <c r="B97" i="1"/>
  <c r="B96" i="1"/>
  <c r="G95" i="1"/>
  <c r="G96" i="1" s="1"/>
  <c r="G97" i="1" s="1"/>
  <c r="G98" i="1" s="1"/>
  <c r="G99" i="1" s="1"/>
  <c r="G100" i="1" s="1"/>
  <c r="F95" i="1"/>
  <c r="E89" i="1" s="1"/>
  <c r="E95" i="1"/>
  <c r="E96" i="1" s="1"/>
  <c r="B95" i="1"/>
  <c r="B94" i="1"/>
  <c r="B93" i="1"/>
  <c r="B92" i="1"/>
  <c r="B91" i="1"/>
  <c r="B90" i="1"/>
  <c r="H89" i="1"/>
  <c r="I89" i="1" s="1"/>
  <c r="B89" i="1"/>
  <c r="B88" i="1"/>
  <c r="B87" i="1"/>
  <c r="B86" i="1"/>
  <c r="B85" i="1"/>
  <c r="B84" i="1"/>
  <c r="G83" i="1"/>
  <c r="G84" i="1" s="1"/>
  <c r="G85" i="1" s="1"/>
  <c r="G86" i="1" s="1"/>
  <c r="G87" i="1" s="1"/>
  <c r="G88" i="1" s="1"/>
  <c r="F83" i="1"/>
  <c r="E77" i="1" s="1"/>
  <c r="E83" i="1"/>
  <c r="E84" i="1" s="1"/>
  <c r="B83" i="1"/>
  <c r="B82" i="1"/>
  <c r="B81" i="1"/>
  <c r="B80" i="1"/>
  <c r="B79" i="1"/>
  <c r="B78" i="1"/>
  <c r="H77" i="1"/>
  <c r="I77" i="1" s="1"/>
  <c r="B77" i="1"/>
  <c r="B76" i="1"/>
  <c r="B75" i="1"/>
  <c r="B74" i="1"/>
  <c r="B73" i="1"/>
  <c r="B72" i="1"/>
  <c r="G71" i="1"/>
  <c r="G72" i="1" s="1"/>
  <c r="G73" i="1" s="1"/>
  <c r="G74" i="1" s="1"/>
  <c r="G75" i="1" s="1"/>
  <c r="G76" i="1" s="1"/>
  <c r="F71" i="1"/>
  <c r="E65" i="1" s="1"/>
  <c r="E71" i="1"/>
  <c r="E72" i="1" s="1"/>
  <c r="E73" i="1" s="1"/>
  <c r="B71" i="1"/>
  <c r="B70" i="1"/>
  <c r="B69" i="1"/>
  <c r="B68" i="1"/>
  <c r="B67" i="1"/>
  <c r="B66" i="1"/>
  <c r="H65" i="1"/>
  <c r="I65" i="1" s="1"/>
  <c r="B65" i="1"/>
  <c r="B64" i="1"/>
  <c r="B63" i="1"/>
  <c r="B62" i="1"/>
  <c r="B61" i="1"/>
  <c r="B60" i="1"/>
  <c r="L59" i="1"/>
  <c r="L71" i="1" s="1"/>
  <c r="L83" i="1" s="1"/>
  <c r="L95" i="1" s="1"/>
  <c r="L107" i="1" s="1"/>
  <c r="L119" i="1" s="1"/>
  <c r="L131" i="1" s="1"/>
  <c r="G59" i="1"/>
  <c r="G60" i="1" s="1"/>
  <c r="G61" i="1" s="1"/>
  <c r="G62" i="1" s="1"/>
  <c r="G63" i="1" s="1"/>
  <c r="G64" i="1" s="1"/>
  <c r="F59" i="1"/>
  <c r="G53" i="1" s="1"/>
  <c r="G54" i="1" s="1"/>
  <c r="G55" i="1" s="1"/>
  <c r="G56" i="1" s="1"/>
  <c r="G57" i="1" s="1"/>
  <c r="G58" i="1" s="1"/>
  <c r="E59" i="1"/>
  <c r="E60" i="1" s="1"/>
  <c r="E61" i="1" s="1"/>
  <c r="E62" i="1" s="1"/>
  <c r="E63" i="1" s="1"/>
  <c r="B59" i="1"/>
  <c r="B58" i="1"/>
  <c r="B57" i="1"/>
  <c r="B56" i="1"/>
  <c r="B55" i="1"/>
  <c r="B54" i="1"/>
  <c r="H53" i="1"/>
  <c r="I53" i="1" s="1"/>
  <c r="B53" i="1"/>
  <c r="B52" i="1"/>
  <c r="B51" i="1"/>
  <c r="B50" i="1"/>
  <c r="B49" i="1"/>
  <c r="B48" i="1"/>
  <c r="G47" i="1"/>
  <c r="G48" i="1" s="1"/>
  <c r="G49" i="1" s="1"/>
  <c r="G50" i="1" s="1"/>
  <c r="G51" i="1" s="1"/>
  <c r="G52" i="1" s="1"/>
  <c r="E47" i="1"/>
  <c r="E48" i="1" s="1"/>
  <c r="E49" i="1" s="1"/>
  <c r="E50" i="1" s="1"/>
  <c r="B47" i="1"/>
  <c r="B46" i="1"/>
  <c r="B45" i="1"/>
  <c r="B44" i="1"/>
  <c r="B43" i="1"/>
  <c r="B42" i="1"/>
  <c r="H41" i="1"/>
  <c r="E41" i="1"/>
  <c r="E42" i="1" s="1"/>
  <c r="B41" i="1"/>
  <c r="B40" i="1"/>
  <c r="M40" i="1" s="1"/>
  <c r="B39" i="1"/>
  <c r="M39" i="1" s="1"/>
  <c r="B38" i="1"/>
  <c r="F35" i="1"/>
  <c r="H35" i="1" s="1"/>
  <c r="H29" i="1"/>
  <c r="H25" i="1"/>
  <c r="G281" i="1" l="1"/>
  <c r="G282" i="1" s="1"/>
  <c r="G283" i="1" s="1"/>
  <c r="E281" i="1"/>
  <c r="E282" i="1" s="1"/>
  <c r="E283" i="1" s="1"/>
  <c r="E284" i="1" s="1"/>
  <c r="E285" i="1" s="1"/>
  <c r="E286" i="1" s="1"/>
  <c r="J131" i="1"/>
  <c r="H215" i="1"/>
  <c r="J215" i="1" s="1"/>
  <c r="H383" i="1"/>
  <c r="J383" i="1" s="1"/>
  <c r="G125" i="1"/>
  <c r="G126" i="1" s="1"/>
  <c r="G127" i="1" s="1"/>
  <c r="G128" i="1" s="1"/>
  <c r="G129" i="1" s="1"/>
  <c r="G130" i="1" s="1"/>
  <c r="G209" i="1"/>
  <c r="G210" i="1" s="1"/>
  <c r="G211" i="1" s="1"/>
  <c r="G212" i="1" s="1"/>
  <c r="G213" i="1" s="1"/>
  <c r="G214" i="1" s="1"/>
  <c r="M71" i="1"/>
  <c r="M136" i="1"/>
  <c r="M241" i="1"/>
  <c r="M299" i="1"/>
  <c r="H335" i="1"/>
  <c r="C95" i="1"/>
  <c r="H95" i="1" s="1"/>
  <c r="I95" i="1" s="1"/>
  <c r="M107" i="1"/>
  <c r="E125" i="1"/>
  <c r="E126" i="1" s="1"/>
  <c r="E127" i="1" s="1"/>
  <c r="E128" i="1" s="1"/>
  <c r="E129" i="1" s="1"/>
  <c r="E130" i="1" s="1"/>
  <c r="M264" i="1"/>
  <c r="M359" i="1"/>
  <c r="H359" i="1"/>
  <c r="J359" i="1" s="1"/>
  <c r="J203" i="1"/>
  <c r="H239" i="1"/>
  <c r="I239" i="1" s="1"/>
  <c r="E269" i="1"/>
  <c r="E270" i="1" s="1"/>
  <c r="E271" i="1" s="1"/>
  <c r="M47" i="1"/>
  <c r="C107" i="1"/>
  <c r="H107" i="1" s="1"/>
  <c r="I107" i="1" s="1"/>
  <c r="M131" i="1"/>
  <c r="G197" i="1"/>
  <c r="G198" i="1" s="1"/>
  <c r="G199" i="1" s="1"/>
  <c r="G200" i="1" s="1"/>
  <c r="G201" i="1" s="1"/>
  <c r="G202" i="1" s="1"/>
  <c r="J287" i="1"/>
  <c r="G353" i="1"/>
  <c r="G354" i="1" s="1"/>
  <c r="G355" i="1" s="1"/>
  <c r="G356" i="1" s="1"/>
  <c r="G357" i="1" s="1"/>
  <c r="G358" i="1" s="1"/>
  <c r="M383" i="1"/>
  <c r="M132" i="1"/>
  <c r="I155" i="1"/>
  <c r="J155" i="1"/>
  <c r="M119" i="1"/>
  <c r="M124" i="1"/>
  <c r="E149" i="1"/>
  <c r="E150" i="1" s="1"/>
  <c r="E151" i="1" s="1"/>
  <c r="E152" i="1" s="1"/>
  <c r="E153" i="1" s="1"/>
  <c r="E154" i="1" s="1"/>
  <c r="M210" i="1"/>
  <c r="I287" i="1"/>
  <c r="M83" i="1"/>
  <c r="M95" i="1"/>
  <c r="E113" i="1"/>
  <c r="E114" i="1" s="1"/>
  <c r="G137" i="1"/>
  <c r="G138" i="1" s="1"/>
  <c r="G139" i="1" s="1"/>
  <c r="G140" i="1" s="1"/>
  <c r="G141" i="1" s="1"/>
  <c r="G142" i="1" s="1"/>
  <c r="G149" i="1"/>
  <c r="G150" i="1" s="1"/>
  <c r="G151" i="1" s="1"/>
  <c r="G152" i="1" s="1"/>
  <c r="G153" i="1" s="1"/>
  <c r="M155" i="1"/>
  <c r="M240" i="1"/>
  <c r="M287" i="1"/>
  <c r="H311" i="1"/>
  <c r="M323" i="1"/>
  <c r="G389" i="1"/>
  <c r="G390" i="1" s="1"/>
  <c r="G391" i="1" s="1"/>
  <c r="G392" i="1" s="1"/>
  <c r="G393" i="1" s="1"/>
  <c r="G394" i="1" s="1"/>
  <c r="J35" i="1"/>
  <c r="E265" i="1"/>
  <c r="E266" i="1" s="1"/>
  <c r="M266" i="1" s="1"/>
  <c r="M120" i="1"/>
  <c r="M233" i="1"/>
  <c r="M227" i="1"/>
  <c r="B360" i="1"/>
  <c r="B361" i="1" s="1"/>
  <c r="M361" i="1" s="1"/>
  <c r="M143" i="1"/>
  <c r="H143" i="1"/>
  <c r="J143" i="1" s="1"/>
  <c r="E173" i="1"/>
  <c r="E174" i="1" s="1"/>
  <c r="E175" i="1" s="1"/>
  <c r="E176" i="1" s="1"/>
  <c r="E177" i="1" s="1"/>
  <c r="E178" i="1" s="1"/>
  <c r="M179" i="1"/>
  <c r="M209" i="1"/>
  <c r="B234" i="1"/>
  <c r="B235" i="1" s="1"/>
  <c r="E257" i="1"/>
  <c r="E258" i="1" s="1"/>
  <c r="E259" i="1" s="1"/>
  <c r="E260" i="1" s="1"/>
  <c r="M260" i="1" s="1"/>
  <c r="E293" i="1"/>
  <c r="E294" i="1" s="1"/>
  <c r="E295" i="1" s="1"/>
  <c r="E296" i="1" s="1"/>
  <c r="E297" i="1" s="1"/>
  <c r="E298" i="1" s="1"/>
  <c r="M50" i="1"/>
  <c r="E51" i="1"/>
  <c r="E52" i="1" s="1"/>
  <c r="M52" i="1" s="1"/>
  <c r="M63" i="1"/>
  <c r="E64" i="1"/>
  <c r="M64" i="1" s="1"/>
  <c r="M62" i="1"/>
  <c r="E74" i="1"/>
  <c r="E75" i="1" s="1"/>
  <c r="M73" i="1"/>
  <c r="M72" i="1"/>
  <c r="G157" i="1"/>
  <c r="G158" i="1" s="1"/>
  <c r="G159" i="1" s="1"/>
  <c r="G160" i="1" s="1"/>
  <c r="M160" i="1" s="1"/>
  <c r="M156" i="1"/>
  <c r="C47" i="1"/>
  <c r="M38" i="1"/>
  <c r="M48" i="1"/>
  <c r="C71" i="1"/>
  <c r="E66" i="1"/>
  <c r="E67" i="1" s="1"/>
  <c r="J107" i="1"/>
  <c r="M121" i="1"/>
  <c r="M134" i="1"/>
  <c r="E43" i="1"/>
  <c r="E44" i="1" s="1"/>
  <c r="M49" i="1"/>
  <c r="J119" i="1"/>
  <c r="I119" i="1"/>
  <c r="M122" i="1"/>
  <c r="M135" i="1"/>
  <c r="E53" i="1"/>
  <c r="E54" i="1" s="1"/>
  <c r="H59" i="1"/>
  <c r="M60" i="1"/>
  <c r="M61" i="1"/>
  <c r="E78" i="1"/>
  <c r="E79" i="1" s="1"/>
  <c r="M84" i="1"/>
  <c r="M96" i="1"/>
  <c r="M109" i="1"/>
  <c r="E110" i="1"/>
  <c r="M123" i="1"/>
  <c r="E97" i="1"/>
  <c r="B193" i="1"/>
  <c r="M192" i="1"/>
  <c r="B216" i="1"/>
  <c r="M215" i="1"/>
  <c r="H227" i="1"/>
  <c r="G221" i="1"/>
  <c r="G222" i="1" s="1"/>
  <c r="G223" i="1" s="1"/>
  <c r="G224" i="1" s="1"/>
  <c r="G225" i="1" s="1"/>
  <c r="G226" i="1" s="1"/>
  <c r="E221" i="1"/>
  <c r="E222" i="1" s="1"/>
  <c r="E223" i="1" s="1"/>
  <c r="E224" i="1" s="1"/>
  <c r="E225" i="1" s="1"/>
  <c r="E226" i="1" s="1"/>
  <c r="E253" i="1"/>
  <c r="M252" i="1"/>
  <c r="E278" i="1"/>
  <c r="M277" i="1"/>
  <c r="B313" i="1"/>
  <c r="M312" i="1"/>
  <c r="F396" i="1"/>
  <c r="F400" i="1" s="1"/>
  <c r="G101" i="1"/>
  <c r="G102" i="1" s="1"/>
  <c r="G103" i="1" s="1"/>
  <c r="G104" i="1" s="1"/>
  <c r="G105" i="1" s="1"/>
  <c r="G106" i="1" s="1"/>
  <c r="G113" i="1"/>
  <c r="G114" i="1" s="1"/>
  <c r="G115" i="1" s="1"/>
  <c r="G116" i="1" s="1"/>
  <c r="G117" i="1" s="1"/>
  <c r="G118" i="1" s="1"/>
  <c r="M137" i="1"/>
  <c r="M142" i="1"/>
  <c r="M146" i="1"/>
  <c r="H167" i="1"/>
  <c r="E161" i="1"/>
  <c r="E162" i="1" s="1"/>
  <c r="E163" i="1" s="1"/>
  <c r="E164" i="1" s="1"/>
  <c r="E165" i="1" s="1"/>
  <c r="E166" i="1" s="1"/>
  <c r="M166" i="1" s="1"/>
  <c r="B211" i="1"/>
  <c r="B242" i="1"/>
  <c r="M259" i="1"/>
  <c r="J275" i="1"/>
  <c r="I275" i="1"/>
  <c r="E85" i="1"/>
  <c r="M59" i="1"/>
  <c r="C83" i="1"/>
  <c r="E90" i="1"/>
  <c r="E102" i="1"/>
  <c r="M108" i="1"/>
  <c r="M141" i="1"/>
  <c r="M145" i="1"/>
  <c r="J179" i="1"/>
  <c r="I179" i="1"/>
  <c r="H191" i="1"/>
  <c r="G185" i="1"/>
  <c r="G186" i="1" s="1"/>
  <c r="G187" i="1" s="1"/>
  <c r="G188" i="1" s="1"/>
  <c r="G189" i="1" s="1"/>
  <c r="G190" i="1" s="1"/>
  <c r="E185" i="1"/>
  <c r="E186" i="1" s="1"/>
  <c r="E187" i="1" s="1"/>
  <c r="E188" i="1" s="1"/>
  <c r="E189" i="1" s="1"/>
  <c r="E190" i="1" s="1"/>
  <c r="M231" i="1"/>
  <c r="G284" i="1"/>
  <c r="M335" i="1"/>
  <c r="B336" i="1"/>
  <c r="J335" i="1"/>
  <c r="I335" i="1"/>
  <c r="M147" i="1"/>
  <c r="J25" i="1"/>
  <c r="I131" i="1"/>
  <c r="M133" i="1"/>
  <c r="M144" i="1"/>
  <c r="M148" i="1"/>
  <c r="B169" i="1"/>
  <c r="M168" i="1"/>
  <c r="B180" i="1"/>
  <c r="E204" i="1"/>
  <c r="M203" i="1"/>
  <c r="M276" i="1"/>
  <c r="J299" i="1"/>
  <c r="I299" i="1"/>
  <c r="M167" i="1"/>
  <c r="M191" i="1"/>
  <c r="M230" i="1"/>
  <c r="M239" i="1"/>
  <c r="M251" i="1"/>
  <c r="M265" i="1"/>
  <c r="M229" i="1"/>
  <c r="M263" i="1"/>
  <c r="M275" i="1"/>
  <c r="B289" i="1"/>
  <c r="M288" i="1"/>
  <c r="M228" i="1"/>
  <c r="M232" i="1"/>
  <c r="J239" i="1"/>
  <c r="H251" i="1"/>
  <c r="G245" i="1"/>
  <c r="G246" i="1" s="1"/>
  <c r="G247" i="1" s="1"/>
  <c r="G248" i="1" s="1"/>
  <c r="G249" i="1" s="1"/>
  <c r="G250" i="1" s="1"/>
  <c r="J263" i="1"/>
  <c r="B301" i="1"/>
  <c r="M324" i="1"/>
  <c r="B325" i="1"/>
  <c r="B373" i="1"/>
  <c r="M372" i="1"/>
  <c r="E300" i="1"/>
  <c r="E301" i="1" s="1"/>
  <c r="E302" i="1" s="1"/>
  <c r="E303" i="1" s="1"/>
  <c r="E304" i="1" s="1"/>
  <c r="M311" i="1"/>
  <c r="H323" i="1"/>
  <c r="E317" i="1"/>
  <c r="E318" i="1" s="1"/>
  <c r="E319" i="1" s="1"/>
  <c r="E320" i="1" s="1"/>
  <c r="E321" i="1" s="1"/>
  <c r="E322" i="1" s="1"/>
  <c r="G317" i="1"/>
  <c r="G318" i="1" s="1"/>
  <c r="G319" i="1" s="1"/>
  <c r="G320" i="1" s="1"/>
  <c r="G321" i="1" s="1"/>
  <c r="G322" i="1" s="1"/>
  <c r="G293" i="1"/>
  <c r="G294" i="1" s="1"/>
  <c r="G295" i="1" s="1"/>
  <c r="G296" i="1" s="1"/>
  <c r="G297" i="1" s="1"/>
  <c r="G298" i="1" s="1"/>
  <c r="B349" i="1"/>
  <c r="M348" i="1"/>
  <c r="B384" i="1"/>
  <c r="H347" i="1"/>
  <c r="G341" i="1"/>
  <c r="G342" i="1" s="1"/>
  <c r="G343" i="1" s="1"/>
  <c r="G344" i="1" s="1"/>
  <c r="G345" i="1" s="1"/>
  <c r="G346" i="1" s="1"/>
  <c r="E341" i="1"/>
  <c r="E342" i="1" s="1"/>
  <c r="E343" i="1" s="1"/>
  <c r="E344" i="1" s="1"/>
  <c r="E345" i="1" s="1"/>
  <c r="E346" i="1" s="1"/>
  <c r="H371" i="1"/>
  <c r="G365" i="1"/>
  <c r="G366" i="1" s="1"/>
  <c r="G367" i="1" s="1"/>
  <c r="G368" i="1" s="1"/>
  <c r="G369" i="1" s="1"/>
  <c r="G370" i="1" s="1"/>
  <c r="E365" i="1"/>
  <c r="E366" i="1" s="1"/>
  <c r="E367" i="1" s="1"/>
  <c r="E368" i="1" s="1"/>
  <c r="E369" i="1" s="1"/>
  <c r="E370" i="1" s="1"/>
  <c r="H395" i="1"/>
  <c r="M347" i="1"/>
  <c r="M371" i="1"/>
  <c r="E261" i="1" l="1"/>
  <c r="I215" i="1"/>
  <c r="M139" i="1"/>
  <c r="M281" i="1"/>
  <c r="I383" i="1"/>
  <c r="M282" i="1"/>
  <c r="M283" i="1"/>
  <c r="M234" i="1"/>
  <c r="M152" i="1"/>
  <c r="J95" i="1"/>
  <c r="M53" i="1"/>
  <c r="I359" i="1"/>
  <c r="M126" i="1"/>
  <c r="M270" i="1"/>
  <c r="M130" i="1"/>
  <c r="B362" i="1"/>
  <c r="B363" i="1" s="1"/>
  <c r="M165" i="1"/>
  <c r="E267" i="1"/>
  <c r="E268" i="1" s="1"/>
  <c r="M268" i="1" s="1"/>
  <c r="M128" i="1"/>
  <c r="M164" i="1"/>
  <c r="M129" i="1"/>
  <c r="M125" i="1"/>
  <c r="M269" i="1"/>
  <c r="G89" i="1"/>
  <c r="G90" i="1" s="1"/>
  <c r="G91" i="1" s="1"/>
  <c r="G92" i="1" s="1"/>
  <c r="G93" i="1" s="1"/>
  <c r="G94" i="1" s="1"/>
  <c r="M127" i="1"/>
  <c r="M158" i="1"/>
  <c r="M258" i="1"/>
  <c r="M140" i="1"/>
  <c r="M138" i="1"/>
  <c r="M74" i="1"/>
  <c r="M51" i="1"/>
  <c r="G154" i="1"/>
  <c r="M154" i="1" s="1"/>
  <c r="M153" i="1"/>
  <c r="M149" i="1"/>
  <c r="M360" i="1"/>
  <c r="I143" i="1"/>
  <c r="M150" i="1"/>
  <c r="M257" i="1"/>
  <c r="M151" i="1"/>
  <c r="J311" i="1"/>
  <c r="I311" i="1"/>
  <c r="J395" i="1"/>
  <c r="I395" i="1"/>
  <c r="M384" i="1"/>
  <c r="B385" i="1"/>
  <c r="B290" i="1"/>
  <c r="M289" i="1"/>
  <c r="B170" i="1"/>
  <c r="M169" i="1"/>
  <c r="E272" i="1"/>
  <c r="M271" i="1"/>
  <c r="E115" i="1"/>
  <c r="M114" i="1"/>
  <c r="G77" i="1"/>
  <c r="H83" i="1"/>
  <c r="E262" i="1"/>
  <c r="M262" i="1" s="1"/>
  <c r="M261" i="1"/>
  <c r="I167" i="1"/>
  <c r="J167" i="1"/>
  <c r="E279" i="1"/>
  <c r="M278" i="1"/>
  <c r="M97" i="1"/>
  <c r="E98" i="1"/>
  <c r="I371" i="1"/>
  <c r="J371" i="1"/>
  <c r="M301" i="1"/>
  <c r="B302" i="1"/>
  <c r="E205" i="1"/>
  <c r="M204" i="1"/>
  <c r="B243" i="1"/>
  <c r="M242" i="1"/>
  <c r="G65" i="1"/>
  <c r="H71" i="1"/>
  <c r="M75" i="1"/>
  <c r="E76" i="1"/>
  <c r="M76" i="1" s="1"/>
  <c r="B350" i="1"/>
  <c r="M349" i="1"/>
  <c r="I323" i="1"/>
  <c r="J323" i="1"/>
  <c r="B374" i="1"/>
  <c r="M373" i="1"/>
  <c r="M300" i="1"/>
  <c r="J251" i="1"/>
  <c r="I251" i="1"/>
  <c r="M180" i="1"/>
  <c r="B181" i="1"/>
  <c r="M157" i="1"/>
  <c r="G285" i="1"/>
  <c r="M284" i="1"/>
  <c r="B236" i="1"/>
  <c r="M235" i="1"/>
  <c r="I191" i="1"/>
  <c r="J191" i="1"/>
  <c r="E103" i="1"/>
  <c r="M102" i="1"/>
  <c r="B212" i="1"/>
  <c r="M211" i="1"/>
  <c r="M162" i="1"/>
  <c r="M313" i="1"/>
  <c r="B314" i="1"/>
  <c r="M267" i="1"/>
  <c r="M163" i="1"/>
  <c r="E55" i="1"/>
  <c r="M54" i="1"/>
  <c r="M159" i="1"/>
  <c r="M101" i="1"/>
  <c r="C396" i="1"/>
  <c r="C400" i="1" s="1"/>
  <c r="G41" i="1"/>
  <c r="H47" i="1"/>
  <c r="E254" i="1"/>
  <c r="M253" i="1"/>
  <c r="E45" i="1"/>
  <c r="B194" i="1"/>
  <c r="M193" i="1"/>
  <c r="I59" i="1"/>
  <c r="J59" i="1"/>
  <c r="I347" i="1"/>
  <c r="J347" i="1"/>
  <c r="B326" i="1"/>
  <c r="M325" i="1"/>
  <c r="M336" i="1"/>
  <c r="B337" i="1"/>
  <c r="E91" i="1"/>
  <c r="E86" i="1"/>
  <c r="M85" i="1"/>
  <c r="M161" i="1"/>
  <c r="J227" i="1"/>
  <c r="I227" i="1"/>
  <c r="B217" i="1"/>
  <c r="M216" i="1"/>
  <c r="E111" i="1"/>
  <c r="M110" i="1"/>
  <c r="E80" i="1"/>
  <c r="M113" i="1"/>
  <c r="E68" i="1"/>
  <c r="M362" i="1" l="1"/>
  <c r="M90" i="1"/>
  <c r="M89" i="1"/>
  <c r="E69" i="1"/>
  <c r="G42" i="1"/>
  <c r="M41" i="1"/>
  <c r="I71" i="1"/>
  <c r="J71" i="1"/>
  <c r="M385" i="1"/>
  <c r="B386" i="1"/>
  <c r="M86" i="1"/>
  <c r="E87" i="1"/>
  <c r="B327" i="1"/>
  <c r="M326" i="1"/>
  <c r="B195" i="1"/>
  <c r="M194" i="1"/>
  <c r="E56" i="1"/>
  <c r="M55" i="1"/>
  <c r="M314" i="1"/>
  <c r="B315" i="1"/>
  <c r="B213" i="1"/>
  <c r="M212" i="1"/>
  <c r="G286" i="1"/>
  <c r="M286" i="1" s="1"/>
  <c r="M285" i="1"/>
  <c r="B375" i="1"/>
  <c r="M374" i="1"/>
  <c r="B351" i="1"/>
  <c r="M350" i="1"/>
  <c r="G66" i="1"/>
  <c r="M65" i="1"/>
  <c r="E206" i="1"/>
  <c r="M205" i="1"/>
  <c r="E280" i="1"/>
  <c r="M280" i="1" s="1"/>
  <c r="M279" i="1"/>
  <c r="E116" i="1"/>
  <c r="M115" i="1"/>
  <c r="B171" i="1"/>
  <c r="M170" i="1"/>
  <c r="M111" i="1"/>
  <c r="E112" i="1"/>
  <c r="M112" i="1" s="1"/>
  <c r="M363" i="1"/>
  <c r="B364" i="1"/>
  <c r="E255" i="1"/>
  <c r="M254" i="1"/>
  <c r="M302" i="1"/>
  <c r="B303" i="1"/>
  <c r="E99" i="1"/>
  <c r="M98" i="1"/>
  <c r="I83" i="1"/>
  <c r="J83" i="1"/>
  <c r="E81" i="1"/>
  <c r="B218" i="1"/>
  <c r="M217" i="1"/>
  <c r="M337" i="1"/>
  <c r="B338" i="1"/>
  <c r="E46" i="1"/>
  <c r="M91" i="1"/>
  <c r="E92" i="1"/>
  <c r="J47" i="1"/>
  <c r="I47" i="1"/>
  <c r="H396" i="1"/>
  <c r="H400" i="1" s="1"/>
  <c r="E104" i="1"/>
  <c r="M103" i="1"/>
  <c r="B237" i="1"/>
  <c r="M236" i="1"/>
  <c r="M181" i="1"/>
  <c r="B182" i="1"/>
  <c r="B244" i="1"/>
  <c r="M243" i="1"/>
  <c r="G78" i="1"/>
  <c r="M77" i="1"/>
  <c r="E273" i="1"/>
  <c r="M272" i="1"/>
  <c r="B291" i="1"/>
  <c r="M290" i="1"/>
  <c r="G79" i="1" l="1"/>
  <c r="M78" i="1"/>
  <c r="M104" i="1"/>
  <c r="E105" i="1"/>
  <c r="M338" i="1"/>
  <c r="B339" i="1"/>
  <c r="M273" i="1"/>
  <c r="E274" i="1"/>
  <c r="M274" i="1" s="1"/>
  <c r="B245" i="1"/>
  <c r="M244" i="1"/>
  <c r="M237" i="1"/>
  <c r="B238" i="1"/>
  <c r="M238" i="1" s="1"/>
  <c r="M303" i="1"/>
  <c r="B304" i="1"/>
  <c r="M364" i="1"/>
  <c r="B365" i="1"/>
  <c r="M386" i="1"/>
  <c r="B387" i="1"/>
  <c r="E70" i="1"/>
  <c r="M182" i="1"/>
  <c r="B183" i="1"/>
  <c r="J396" i="1"/>
  <c r="J400" i="1" s="1"/>
  <c r="M218" i="1"/>
  <c r="B219" i="1"/>
  <c r="B172" i="1"/>
  <c r="M171" i="1"/>
  <c r="G67" i="1"/>
  <c r="M66" i="1"/>
  <c r="B376" i="1"/>
  <c r="M375" i="1"/>
  <c r="B214" i="1"/>
  <c r="M214" i="1" s="1"/>
  <c r="M213" i="1"/>
  <c r="M56" i="1"/>
  <c r="E57" i="1"/>
  <c r="B328" i="1"/>
  <c r="M327" i="1"/>
  <c r="G43" i="1"/>
  <c r="M42" i="1"/>
  <c r="B292" i="1"/>
  <c r="M291" i="1"/>
  <c r="E93" i="1"/>
  <c r="M92" i="1"/>
  <c r="M315" i="1"/>
  <c r="B316" i="1"/>
  <c r="M87" i="1"/>
  <c r="E88" i="1"/>
  <c r="M88" i="1" s="1"/>
  <c r="E82" i="1"/>
  <c r="M99" i="1"/>
  <c r="E100" i="1"/>
  <c r="M100" i="1" s="1"/>
  <c r="M255" i="1"/>
  <c r="E256" i="1"/>
  <c r="M256" i="1" s="1"/>
  <c r="E117" i="1"/>
  <c r="M116" i="1"/>
  <c r="E207" i="1"/>
  <c r="M206" i="1"/>
  <c r="B352" i="1"/>
  <c r="M351" i="1"/>
  <c r="B196" i="1"/>
  <c r="M195" i="1"/>
  <c r="B246" i="1" l="1"/>
  <c r="M245" i="1"/>
  <c r="G80" i="1"/>
  <c r="M79" i="1"/>
  <c r="B197" i="1"/>
  <c r="M196" i="1"/>
  <c r="E208" i="1"/>
  <c r="M208" i="1" s="1"/>
  <c r="M207" i="1"/>
  <c r="B293" i="1"/>
  <c r="M292" i="1"/>
  <c r="B329" i="1"/>
  <c r="M328" i="1"/>
  <c r="G68" i="1"/>
  <c r="M67" i="1"/>
  <c r="B220" i="1"/>
  <c r="M219" i="1"/>
  <c r="M183" i="1"/>
  <c r="B184" i="1"/>
  <c r="B366" i="1"/>
  <c r="M365" i="1"/>
  <c r="E106" i="1"/>
  <c r="M106" i="1" s="1"/>
  <c r="M105" i="1"/>
  <c r="M316" i="1"/>
  <c r="B317" i="1"/>
  <c r="B173" i="1"/>
  <c r="M172" i="1"/>
  <c r="E58" i="1"/>
  <c r="M58" i="1" s="1"/>
  <c r="M57" i="1"/>
  <c r="B353" i="1"/>
  <c r="M352" i="1"/>
  <c r="E118" i="1"/>
  <c r="M118" i="1" s="1"/>
  <c r="M117" i="1"/>
  <c r="E94" i="1"/>
  <c r="M94" i="1" s="1"/>
  <c r="M93" i="1"/>
  <c r="G44" i="1"/>
  <c r="M43" i="1"/>
  <c r="B377" i="1"/>
  <c r="M376" i="1"/>
  <c r="M387" i="1"/>
  <c r="B388" i="1"/>
  <c r="M304" i="1"/>
  <c r="B305" i="1"/>
  <c r="M339" i="1"/>
  <c r="B340" i="1"/>
  <c r="G45" i="1" l="1"/>
  <c r="M44" i="1"/>
  <c r="M317" i="1"/>
  <c r="B318" i="1"/>
  <c r="M184" i="1"/>
  <c r="B185" i="1"/>
  <c r="M340" i="1"/>
  <c r="B341" i="1"/>
  <c r="M388" i="1"/>
  <c r="B389" i="1"/>
  <c r="M377" i="1"/>
  <c r="B378" i="1"/>
  <c r="G69" i="1"/>
  <c r="M68" i="1"/>
  <c r="M293" i="1"/>
  <c r="B294" i="1"/>
  <c r="B198" i="1"/>
  <c r="M197" i="1"/>
  <c r="B247" i="1"/>
  <c r="M246" i="1"/>
  <c r="M353" i="1"/>
  <c r="B354" i="1"/>
  <c r="B367" i="1"/>
  <c r="M366" i="1"/>
  <c r="B306" i="1"/>
  <c r="M305" i="1"/>
  <c r="M173" i="1"/>
  <c r="B174" i="1"/>
  <c r="B221" i="1"/>
  <c r="M220" i="1"/>
  <c r="M329" i="1"/>
  <c r="B330" i="1"/>
  <c r="G81" i="1"/>
  <c r="M80" i="1"/>
  <c r="M330" i="1" l="1"/>
  <c r="B331" i="1"/>
  <c r="B307" i="1"/>
  <c r="M306" i="1"/>
  <c r="M174" i="1"/>
  <c r="B175" i="1"/>
  <c r="B199" i="1"/>
  <c r="M198" i="1"/>
  <c r="G70" i="1"/>
  <c r="M70" i="1" s="1"/>
  <c r="M69" i="1"/>
  <c r="B368" i="1"/>
  <c r="M367" i="1"/>
  <c r="M294" i="1"/>
  <c r="B295" i="1"/>
  <c r="M378" i="1"/>
  <c r="B379" i="1"/>
  <c r="B342" i="1"/>
  <c r="M341" i="1"/>
  <c r="B319" i="1"/>
  <c r="M318" i="1"/>
  <c r="G82" i="1"/>
  <c r="M82" i="1" s="1"/>
  <c r="M81" i="1"/>
  <c r="B222" i="1"/>
  <c r="M221" i="1"/>
  <c r="M354" i="1"/>
  <c r="B355" i="1"/>
  <c r="B248" i="1"/>
  <c r="M247" i="1"/>
  <c r="B390" i="1"/>
  <c r="M389" i="1"/>
  <c r="B186" i="1"/>
  <c r="M185" i="1"/>
  <c r="G46" i="1"/>
  <c r="M45" i="1"/>
  <c r="M46" i="1" l="1"/>
  <c r="G396" i="1"/>
  <c r="B391" i="1"/>
  <c r="M390" i="1"/>
  <c r="B187" i="1"/>
  <c r="M186" i="1"/>
  <c r="B249" i="1"/>
  <c r="M248" i="1"/>
  <c r="B223" i="1"/>
  <c r="M222" i="1"/>
  <c r="B320" i="1"/>
  <c r="M319" i="1"/>
  <c r="B369" i="1"/>
  <c r="M368" i="1"/>
  <c r="B200" i="1"/>
  <c r="M199" i="1"/>
  <c r="M355" i="1"/>
  <c r="B356" i="1"/>
  <c r="M295" i="1"/>
  <c r="B296" i="1"/>
  <c r="B308" i="1"/>
  <c r="M307" i="1"/>
  <c r="B343" i="1"/>
  <c r="M342" i="1"/>
  <c r="M175" i="1"/>
  <c r="B176" i="1"/>
  <c r="M331" i="1"/>
  <c r="B332" i="1"/>
  <c r="M379" i="1"/>
  <c r="B380" i="1"/>
  <c r="B344" i="1" l="1"/>
  <c r="M343" i="1"/>
  <c r="B370" i="1"/>
  <c r="M370" i="1" s="1"/>
  <c r="M369" i="1"/>
  <c r="B224" i="1"/>
  <c r="M223" i="1"/>
  <c r="B188" i="1"/>
  <c r="M187" i="1"/>
  <c r="M380" i="1"/>
  <c r="B381" i="1"/>
  <c r="M176" i="1"/>
  <c r="B177" i="1"/>
  <c r="M356" i="1"/>
  <c r="B357" i="1"/>
  <c r="B309" i="1"/>
  <c r="M308" i="1"/>
  <c r="B201" i="1"/>
  <c r="M200" i="1"/>
  <c r="M320" i="1"/>
  <c r="B321" i="1"/>
  <c r="B250" i="1"/>
  <c r="M250" i="1" s="1"/>
  <c r="M249" i="1"/>
  <c r="B392" i="1"/>
  <c r="M391" i="1"/>
  <c r="M332" i="1"/>
  <c r="B333" i="1"/>
  <c r="M296" i="1"/>
  <c r="B297" i="1"/>
  <c r="B202" i="1" l="1"/>
  <c r="M202" i="1" s="1"/>
  <c r="M201" i="1"/>
  <c r="B225" i="1"/>
  <c r="M224" i="1"/>
  <c r="M321" i="1"/>
  <c r="B322" i="1"/>
  <c r="M322" i="1" s="1"/>
  <c r="M177" i="1"/>
  <c r="B178" i="1"/>
  <c r="M178" i="1" s="1"/>
  <c r="B393" i="1"/>
  <c r="M392" i="1"/>
  <c r="B310" i="1"/>
  <c r="M310" i="1" s="1"/>
  <c r="M309" i="1"/>
  <c r="B189" i="1"/>
  <c r="M188" i="1"/>
  <c r="B345" i="1"/>
  <c r="M344" i="1"/>
  <c r="M297" i="1"/>
  <c r="B298" i="1"/>
  <c r="M298" i="1" s="1"/>
  <c r="M333" i="1"/>
  <c r="B334" i="1"/>
  <c r="M334" i="1" s="1"/>
  <c r="M357" i="1"/>
  <c r="B358" i="1"/>
  <c r="M358" i="1" s="1"/>
  <c r="M381" i="1"/>
  <c r="B382" i="1"/>
  <c r="M382" i="1" s="1"/>
  <c r="B394" i="1" l="1"/>
  <c r="M393" i="1"/>
  <c r="B346" i="1"/>
  <c r="M346" i="1" s="1"/>
  <c r="M345" i="1"/>
  <c r="B226" i="1"/>
  <c r="M226" i="1" s="1"/>
  <c r="M225" i="1"/>
  <c r="B190" i="1"/>
  <c r="M190" i="1" s="1"/>
  <c r="M189" i="1"/>
  <c r="M394" i="1" l="1"/>
  <c r="M396" i="1" s="1"/>
  <c r="B396" i="1"/>
</calcChain>
</file>

<file path=xl/sharedStrings.xml><?xml version="1.0" encoding="utf-8"?>
<sst xmlns="http://schemas.openxmlformats.org/spreadsheetml/2006/main" count="47" uniqueCount="41">
  <si>
    <t xml:space="preserve"> </t>
  </si>
  <si>
    <t>PBC Water &amp; Sewer Revenue Bonds, Series 2009</t>
  </si>
  <si>
    <t>FPL Reclaimed Water Project</t>
  </si>
  <si>
    <t>SAP Acct No</t>
  </si>
  <si>
    <t>SAP IO No / PC</t>
  </si>
  <si>
    <t xml:space="preserve">Debit </t>
  </si>
  <si>
    <t>O&amp;M (Rent) Expense - Capital fee - Principal Fee</t>
  </si>
  <si>
    <t>O&amp;M (Rent) Expense - Carrying fee -  Interest Fee</t>
  </si>
  <si>
    <t>O&amp;M (Rent) Expense - Debt Service Charge</t>
  </si>
  <si>
    <t xml:space="preserve">Credit </t>
  </si>
  <si>
    <t>Rent Payable - Capital fee - Principal Fee</t>
  </si>
  <si>
    <t>Rent Payable - Carrying fee -  Interest Fee</t>
  </si>
  <si>
    <t>Rent Payable - Debt Service Charge</t>
  </si>
  <si>
    <t>Accrued</t>
  </si>
  <si>
    <t>(a)</t>
  </si>
  <si>
    <t>(b)</t>
  </si>
  <si>
    <t>5% Debt Service</t>
  </si>
  <si>
    <t>(a + b)</t>
  </si>
  <si>
    <t>Annual</t>
  </si>
  <si>
    <t xml:space="preserve">Accrual </t>
  </si>
  <si>
    <t>Int Payment</t>
  </si>
  <si>
    <t>Total Mthly</t>
  </si>
  <si>
    <t>DATE</t>
  </si>
  <si>
    <t>Principal</t>
  </si>
  <si>
    <t>Principal Owed</t>
  </si>
  <si>
    <t>Coupon Rate</t>
  </si>
  <si>
    <t>Interest</t>
  </si>
  <si>
    <t>Interest Amount</t>
  </si>
  <si>
    <t>Fees (of Prin+Int)</t>
  </si>
  <si>
    <t>Debt Service</t>
  </si>
  <si>
    <t>Debt Service Total</t>
  </si>
  <si>
    <t>Period</t>
  </si>
  <si>
    <t>Date</t>
  </si>
  <si>
    <t>Accrual (New)</t>
  </si>
  <si>
    <t>a</t>
  </si>
  <si>
    <t>4/1/11 Extraordinary Call Bonds</t>
  </si>
  <si>
    <t>b</t>
  </si>
  <si>
    <t>Adjusted Schedule Balance</t>
  </si>
  <si>
    <t>a + b</t>
  </si>
  <si>
    <t>FPL RC-16</t>
  </si>
  <si>
    <t>OPC 010803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</si>
</sst>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9" x14ac:knownFonts="1">
    <font>
      <sz val="12"/>
      <name val="Arial"/>
    </font>
    <font>
      <b/>
      <sz val="12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17" fontId="7" fillId="0" borderId="0" xfId="2" applyNumberFormat="1" applyFon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43" fontId="7" fillId="0" borderId="2" xfId="1" applyFont="1" applyFill="1" applyBorder="1"/>
    <xf numFmtId="17" fontId="7" fillId="0" borderId="2" xfId="2" applyNumberFormat="1" applyFont="1" applyFill="1" applyBorder="1" applyAlignment="1">
      <alignment horizontal="center"/>
    </xf>
    <xf numFmtId="17" fontId="7" fillId="0" borderId="3" xfId="2" applyNumberFormat="1" applyFont="1" applyFill="1" applyBorder="1"/>
    <xf numFmtId="43" fontId="7" fillId="0" borderId="3" xfId="1" applyFont="1" applyFill="1" applyBorder="1"/>
    <xf numFmtId="0" fontId="7" fillId="0" borderId="0" xfId="2" applyNumberFormat="1" applyFont="1" applyFill="1" applyAlignment="1">
      <alignment horizontal="center"/>
    </xf>
    <xf numFmtId="43" fontId="7" fillId="0" borderId="0" xfId="0" applyNumberFormat="1" applyFont="1" applyFill="1"/>
    <xf numFmtId="164" fontId="7" fillId="0" borderId="0" xfId="1" applyNumberFormat="1" applyFont="1" applyFill="1"/>
    <xf numFmtId="14" fontId="7" fillId="0" borderId="0" xfId="0" applyNumberFormat="1" applyFont="1" applyFill="1" applyAlignment="1">
      <alignment horizontal="center"/>
    </xf>
    <xf numFmtId="43" fontId="3" fillId="0" borderId="0" xfId="1" applyFont="1" applyFill="1"/>
    <xf numFmtId="0" fontId="0" fillId="0" borderId="0" xfId="0" applyNumberFormat="1" applyFill="1" applyAlignment="1">
      <alignment horizontal="center"/>
    </xf>
    <xf numFmtId="0" fontId="0" fillId="0" borderId="0" xfId="0" applyFill="1"/>
    <xf numFmtId="43" fontId="3" fillId="0" borderId="2" xfId="1" applyFont="1" applyFill="1" applyBorder="1"/>
    <xf numFmtId="43" fontId="7" fillId="0" borderId="2" xfId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43" fontId="7" fillId="0" borderId="2" xfId="0" applyNumberFormat="1" applyFont="1" applyFill="1" applyBorder="1"/>
    <xf numFmtId="0" fontId="8" fillId="0" borderId="3" xfId="1" applyNumberFormat="1" applyFont="1" applyFill="1" applyBorder="1" applyAlignment="1">
      <alignment horizontal="left"/>
    </xf>
    <xf numFmtId="43" fontId="7" fillId="0" borderId="3" xfId="1" applyFont="1" applyFill="1" applyBorder="1" applyAlignment="1">
      <alignment horizontal="right"/>
    </xf>
    <xf numFmtId="0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43" fontId="3" fillId="0" borderId="0" xfId="1" applyFont="1" applyFill="1" applyBorder="1"/>
    <xf numFmtId="43" fontId="7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2" xfId="0" applyFont="1" applyFill="1" applyBorder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/>
    <xf numFmtId="43" fontId="4" fillId="0" borderId="0" xfId="1" applyFont="1" applyFill="1" applyAlignment="1"/>
    <xf numFmtId="43" fontId="4" fillId="0" borderId="1" xfId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43" fontId="4" fillId="0" borderId="0" xfId="1" applyFont="1" applyFill="1" applyAlignment="1">
      <alignment horizontal="left"/>
    </xf>
    <xf numFmtId="0" fontId="5" fillId="0" borderId="0" xfId="2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6" fillId="0" borderId="0" xfId="2" applyFont="1" applyFill="1"/>
    <xf numFmtId="43" fontId="6" fillId="0" borderId="0" xfId="1" applyFont="1" applyFill="1"/>
    <xf numFmtId="43" fontId="4" fillId="0" borderId="0" xfId="1" applyFont="1" applyFill="1"/>
    <xf numFmtId="43" fontId="6" fillId="0" borderId="0" xfId="1" applyFont="1" applyFill="1" applyAlignment="1">
      <alignment horizontal="center"/>
    </xf>
    <xf numFmtId="0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0" fontId="6" fillId="0" borderId="2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0" xfId="0" applyNumberFormat="1" applyFont="1" applyFill="1"/>
    <xf numFmtId="43" fontId="7" fillId="0" borderId="0" xfId="1" applyFont="1" applyFill="1" applyBorder="1"/>
    <xf numFmtId="0" fontId="1" fillId="0" borderId="0" xfId="0" applyFont="1" applyFill="1" applyAlignment="1">
      <alignment horizontal="center"/>
    </xf>
    <xf numFmtId="0" fontId="6" fillId="0" borderId="0" xfId="0" applyFont="1" applyFill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tabSelected="1" zoomScaleNormal="100" workbookViewId="0">
      <selection activeCell="A2" sqref="A1:A2"/>
    </sheetView>
  </sheetViews>
  <sheetFormatPr defaultColWidth="8.90625" defaultRowHeight="11.4" x14ac:dyDescent="0.2"/>
  <cols>
    <col min="1" max="1" width="9.90625" style="6" customWidth="1"/>
    <col min="2" max="2" width="10.36328125" style="2" customWidth="1"/>
    <col min="3" max="3" width="10.90625" style="6" bestFit="1" customWidth="1"/>
    <col min="4" max="4" width="8.81640625" style="6" bestFit="1" customWidth="1"/>
    <col min="5" max="5" width="10" style="2" customWidth="1"/>
    <col min="6" max="6" width="11.90625" style="2" bestFit="1" customWidth="1"/>
    <col min="7" max="7" width="12.453125" style="2" bestFit="1" customWidth="1"/>
    <col min="8" max="8" width="12.6328125" style="2" customWidth="1"/>
    <col min="9" max="9" width="9.6328125" style="2" customWidth="1"/>
    <col min="10" max="10" width="12.08984375" style="2" customWidth="1"/>
    <col min="11" max="11" width="8.08984375" style="4" customWidth="1"/>
    <col min="12" max="12" width="9.90625" style="6" customWidth="1"/>
    <col min="13" max="13" width="11.36328125" style="6" bestFit="1" customWidth="1"/>
    <col min="14" max="14" width="1.54296875" style="6" customWidth="1"/>
    <col min="15" max="16384" width="8.90625" style="6"/>
  </cols>
  <sheetData>
    <row r="1" spans="1:13" ht="12" x14ac:dyDescent="0.25">
      <c r="A1" s="64" t="s">
        <v>40</v>
      </c>
    </row>
    <row r="2" spans="1:13" ht="12" x14ac:dyDescent="0.25">
      <c r="A2" s="64" t="s">
        <v>39</v>
      </c>
    </row>
    <row r="5" spans="1:13" s="17" customFormat="1" ht="24.6" x14ac:dyDescent="0.4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36"/>
    </row>
    <row r="6" spans="1:13" s="17" customFormat="1" ht="24.6" x14ac:dyDescent="0.4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36"/>
    </row>
    <row r="7" spans="1:13" s="17" customFormat="1" ht="24.6" x14ac:dyDescent="0.4">
      <c r="A7" s="63" t="s">
        <v>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6"/>
    </row>
    <row r="8" spans="1:13" s="17" customFormat="1" ht="18" customHeight="1" x14ac:dyDescent="0.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6"/>
    </row>
    <row r="9" spans="1:13" s="17" customFormat="1" ht="15" x14ac:dyDescent="0.25">
      <c r="A9" s="38"/>
      <c r="B9" s="39"/>
      <c r="C9" s="38"/>
      <c r="D9" s="38"/>
      <c r="E9" s="39"/>
      <c r="F9" s="40" t="s">
        <v>3</v>
      </c>
      <c r="G9" s="40" t="s">
        <v>4</v>
      </c>
      <c r="H9" s="39"/>
      <c r="I9" s="39"/>
      <c r="J9" s="39"/>
      <c r="K9" s="16"/>
      <c r="L9" s="30"/>
      <c r="M9" s="30"/>
    </row>
    <row r="10" spans="1:13" s="17" customFormat="1" ht="15" x14ac:dyDescent="0.25">
      <c r="A10" s="38"/>
      <c r="B10" s="39"/>
      <c r="C10" s="38"/>
      <c r="D10" s="38"/>
      <c r="E10" s="41" t="s">
        <v>5</v>
      </c>
      <c r="F10" s="42">
        <v>5960150</v>
      </c>
      <c r="G10" s="42">
        <v>6020000895</v>
      </c>
      <c r="H10" s="43" t="s">
        <v>6</v>
      </c>
      <c r="I10" s="43"/>
      <c r="J10" s="15"/>
      <c r="K10" s="16"/>
      <c r="L10" s="30"/>
      <c r="M10" s="30"/>
    </row>
    <row r="11" spans="1:13" s="17" customFormat="1" ht="15" x14ac:dyDescent="0.25">
      <c r="A11" s="38"/>
      <c r="B11" s="39"/>
      <c r="C11" s="38"/>
      <c r="D11" s="38"/>
      <c r="E11" s="41" t="s">
        <v>5</v>
      </c>
      <c r="F11" s="42">
        <v>6700025</v>
      </c>
      <c r="G11" s="42">
        <v>6020000895</v>
      </c>
      <c r="H11" s="43" t="s">
        <v>7</v>
      </c>
      <c r="I11" s="43"/>
      <c r="J11" s="15"/>
      <c r="K11" s="16"/>
      <c r="L11" s="30"/>
      <c r="M11" s="30"/>
    </row>
    <row r="12" spans="1:13" s="17" customFormat="1" ht="15" x14ac:dyDescent="0.25">
      <c r="A12" s="38"/>
      <c r="B12" s="39"/>
      <c r="C12" s="38"/>
      <c r="D12" s="38"/>
      <c r="E12" s="41" t="s">
        <v>5</v>
      </c>
      <c r="F12" s="42">
        <v>6701200</v>
      </c>
      <c r="G12" s="42">
        <v>6020000895</v>
      </c>
      <c r="H12" s="43" t="s">
        <v>8</v>
      </c>
      <c r="I12" s="43"/>
      <c r="J12" s="15"/>
      <c r="K12" s="16"/>
      <c r="L12" s="30"/>
      <c r="M12" s="30"/>
    </row>
    <row r="13" spans="1:13" s="17" customFormat="1" ht="15" x14ac:dyDescent="0.25">
      <c r="A13" s="38"/>
      <c r="B13" s="39"/>
      <c r="C13" s="38"/>
      <c r="D13" s="38"/>
      <c r="E13" s="41" t="s">
        <v>9</v>
      </c>
      <c r="F13" s="42">
        <v>2650855</v>
      </c>
      <c r="G13" s="42">
        <v>6037</v>
      </c>
      <c r="H13" s="43" t="s">
        <v>10</v>
      </c>
      <c r="I13" s="43"/>
      <c r="J13" s="15"/>
      <c r="K13" s="16"/>
      <c r="L13" s="30"/>
      <c r="M13" s="30"/>
    </row>
    <row r="14" spans="1:13" s="17" customFormat="1" ht="15" x14ac:dyDescent="0.25">
      <c r="A14" s="38"/>
      <c r="B14" s="39"/>
      <c r="C14" s="38"/>
      <c r="D14" s="38"/>
      <c r="E14" s="41" t="s">
        <v>9</v>
      </c>
      <c r="F14" s="42">
        <v>3300050</v>
      </c>
      <c r="G14" s="42">
        <v>6037</v>
      </c>
      <c r="H14" s="43" t="s">
        <v>11</v>
      </c>
      <c r="I14" s="43"/>
      <c r="J14" s="15"/>
      <c r="K14" s="16"/>
      <c r="L14" s="30"/>
      <c r="M14" s="30"/>
    </row>
    <row r="15" spans="1:13" s="17" customFormat="1" ht="15" x14ac:dyDescent="0.25">
      <c r="A15" s="38"/>
      <c r="B15" s="39"/>
      <c r="C15" s="38"/>
      <c r="D15" s="38"/>
      <c r="E15" s="41" t="s">
        <v>9</v>
      </c>
      <c r="F15" s="42">
        <v>3320150</v>
      </c>
      <c r="G15" s="42">
        <v>6037</v>
      </c>
      <c r="H15" s="43" t="s">
        <v>12</v>
      </c>
      <c r="I15" s="43"/>
      <c r="J15" s="15"/>
      <c r="K15" s="16"/>
      <c r="L15" s="30"/>
      <c r="M15" s="30"/>
    </row>
    <row r="16" spans="1:13" s="17" customFormat="1" ht="15" x14ac:dyDescent="0.25">
      <c r="A16" s="38"/>
      <c r="B16" s="39"/>
      <c r="C16" s="38"/>
      <c r="D16" s="38"/>
      <c r="E16" s="39"/>
      <c r="F16" s="41"/>
      <c r="G16" s="41"/>
      <c r="H16" s="43"/>
      <c r="I16" s="41"/>
      <c r="J16" s="15"/>
      <c r="K16" s="16"/>
    </row>
    <row r="17" spans="1:13" s="30" customFormat="1" ht="13.2" x14ac:dyDescent="0.25">
      <c r="A17" s="44"/>
      <c r="B17" s="45"/>
      <c r="C17" s="46"/>
      <c r="D17" s="46"/>
      <c r="E17" s="47"/>
      <c r="F17" s="48"/>
      <c r="G17" s="41" t="s">
        <v>13</v>
      </c>
      <c r="H17" s="47"/>
      <c r="I17" s="47"/>
      <c r="J17" s="49"/>
      <c r="K17" s="50"/>
    </row>
    <row r="18" spans="1:13" s="31" customFormat="1" ht="13.2" x14ac:dyDescent="0.25">
      <c r="B18" s="49" t="s">
        <v>13</v>
      </c>
      <c r="C18" s="51" t="s">
        <v>14</v>
      </c>
      <c r="D18" s="51"/>
      <c r="E18" s="49" t="s">
        <v>13</v>
      </c>
      <c r="F18" s="49" t="s">
        <v>15</v>
      </c>
      <c r="G18" s="49" t="s">
        <v>16</v>
      </c>
      <c r="H18" s="49" t="s">
        <v>17</v>
      </c>
      <c r="I18" s="49"/>
      <c r="J18" s="49" t="s">
        <v>18</v>
      </c>
      <c r="K18" s="50" t="s">
        <v>19</v>
      </c>
      <c r="L18" s="31" t="s">
        <v>20</v>
      </c>
      <c r="M18" s="31" t="s">
        <v>21</v>
      </c>
    </row>
    <row r="19" spans="1:13" s="32" customFormat="1" ht="12.6" thickBot="1" x14ac:dyDescent="0.3">
      <c r="A19" s="52" t="s">
        <v>22</v>
      </c>
      <c r="B19" s="53" t="s">
        <v>23</v>
      </c>
      <c r="C19" s="52" t="s">
        <v>24</v>
      </c>
      <c r="D19" s="52" t="s">
        <v>25</v>
      </c>
      <c r="E19" s="53" t="s">
        <v>26</v>
      </c>
      <c r="F19" s="53" t="s">
        <v>27</v>
      </c>
      <c r="G19" s="53" t="s">
        <v>28</v>
      </c>
      <c r="H19" s="53" t="s">
        <v>29</v>
      </c>
      <c r="I19" s="53"/>
      <c r="J19" s="53" t="s">
        <v>30</v>
      </c>
      <c r="K19" s="54" t="s">
        <v>31</v>
      </c>
      <c r="L19" s="32" t="s">
        <v>32</v>
      </c>
      <c r="M19" s="32" t="s">
        <v>33</v>
      </c>
    </row>
    <row r="20" spans="1:13" s="33" customFormat="1" ht="12" x14ac:dyDescent="0.25">
      <c r="A20" s="55"/>
      <c r="B20" s="56"/>
      <c r="C20" s="55"/>
      <c r="D20" s="55"/>
      <c r="E20" s="56"/>
      <c r="F20" s="56"/>
      <c r="G20" s="56"/>
      <c r="H20" s="56"/>
      <c r="I20" s="56"/>
      <c r="J20" s="56"/>
      <c r="K20" s="57"/>
    </row>
    <row r="21" spans="1:13" s="34" customFormat="1" ht="12" x14ac:dyDescent="0.25">
      <c r="A21" s="1">
        <v>40056</v>
      </c>
      <c r="B21" s="2"/>
      <c r="C21" s="55"/>
      <c r="D21" s="55"/>
      <c r="E21" s="56"/>
      <c r="F21" s="58"/>
      <c r="G21" s="58"/>
      <c r="H21" s="56"/>
      <c r="I21" s="56"/>
      <c r="J21" s="56"/>
      <c r="K21" s="57"/>
      <c r="L21" s="33"/>
    </row>
    <row r="22" spans="1:13" s="34" customFormat="1" ht="12" x14ac:dyDescent="0.25">
      <c r="A22" s="1">
        <v>40086</v>
      </c>
      <c r="B22" s="2"/>
      <c r="C22" s="55"/>
      <c r="D22" s="55"/>
      <c r="E22" s="56"/>
      <c r="F22" s="58"/>
      <c r="G22" s="58"/>
      <c r="H22" s="56"/>
      <c r="I22" s="56"/>
      <c r="J22" s="56"/>
      <c r="K22" s="57"/>
      <c r="L22" s="33"/>
    </row>
    <row r="23" spans="1:13" x14ac:dyDescent="0.2">
      <c r="A23" s="1">
        <v>40117</v>
      </c>
      <c r="C23" s="2"/>
      <c r="D23" s="2"/>
      <c r="K23" s="11"/>
      <c r="L23" s="5"/>
    </row>
    <row r="24" spans="1:13" x14ac:dyDescent="0.2">
      <c r="A24" s="1">
        <v>40147</v>
      </c>
      <c r="C24" s="2"/>
      <c r="D24" s="2"/>
      <c r="K24" s="11"/>
      <c r="L24" s="14"/>
    </row>
    <row r="25" spans="1:13" x14ac:dyDescent="0.2">
      <c r="A25" s="1">
        <v>40178</v>
      </c>
      <c r="C25" s="2">
        <v>0</v>
      </c>
      <c r="D25" s="2"/>
      <c r="F25" s="3">
        <v>645722.6</v>
      </c>
      <c r="G25" s="3"/>
      <c r="H25" s="2">
        <f>+C25+F25</f>
        <v>645722.6</v>
      </c>
      <c r="J25" s="2">
        <f>+H25</f>
        <v>645722.6</v>
      </c>
      <c r="K25" s="11"/>
      <c r="L25" s="5"/>
    </row>
    <row r="26" spans="1:13" x14ac:dyDescent="0.2">
      <c r="A26" s="1">
        <v>40209</v>
      </c>
      <c r="C26" s="2"/>
      <c r="D26" s="2"/>
      <c r="K26" s="11"/>
      <c r="L26" s="5"/>
    </row>
    <row r="27" spans="1:13" x14ac:dyDescent="0.2">
      <c r="A27" s="1">
        <v>40237</v>
      </c>
      <c r="C27" s="2"/>
      <c r="D27" s="2"/>
      <c r="K27" s="11"/>
      <c r="L27" s="5"/>
    </row>
    <row r="28" spans="1:13" x14ac:dyDescent="0.2">
      <c r="A28" s="1">
        <v>40268</v>
      </c>
      <c r="C28" s="2"/>
      <c r="D28" s="2"/>
      <c r="F28" s="3"/>
      <c r="G28" s="3"/>
      <c r="K28" s="11"/>
      <c r="L28" s="14"/>
    </row>
    <row r="29" spans="1:13" x14ac:dyDescent="0.2">
      <c r="A29" s="1">
        <v>40298</v>
      </c>
      <c r="C29" s="2"/>
      <c r="D29" s="2"/>
      <c r="F29" s="3">
        <v>1684493.75</v>
      </c>
      <c r="G29" s="3"/>
      <c r="H29" s="2">
        <f>+C29+F29</f>
        <v>1684493.75</v>
      </c>
      <c r="K29" s="11"/>
      <c r="L29" s="5"/>
    </row>
    <row r="30" spans="1:13" x14ac:dyDescent="0.2">
      <c r="A30" s="1">
        <v>40329</v>
      </c>
      <c r="C30" s="2"/>
      <c r="D30" s="2"/>
      <c r="F30" s="3"/>
      <c r="G30" s="3"/>
      <c r="K30" s="11"/>
      <c r="L30" s="14"/>
    </row>
    <row r="31" spans="1:13" x14ac:dyDescent="0.2">
      <c r="A31" s="1">
        <v>40359</v>
      </c>
      <c r="C31" s="2"/>
      <c r="D31" s="2"/>
      <c r="F31" s="3"/>
      <c r="G31" s="3"/>
      <c r="K31" s="11"/>
      <c r="L31" s="5"/>
    </row>
    <row r="32" spans="1:13" x14ac:dyDescent="0.2">
      <c r="A32" s="1">
        <v>40390</v>
      </c>
      <c r="C32" s="2"/>
      <c r="D32" s="2"/>
      <c r="F32" s="3"/>
      <c r="G32" s="3"/>
      <c r="K32" s="11"/>
      <c r="L32" s="5"/>
    </row>
    <row r="33" spans="1:13" x14ac:dyDescent="0.2">
      <c r="A33" s="1">
        <v>40421</v>
      </c>
      <c r="C33" s="2"/>
      <c r="D33" s="2"/>
      <c r="F33" s="3"/>
      <c r="G33" s="3"/>
      <c r="K33" s="11"/>
      <c r="L33" s="5"/>
    </row>
    <row r="34" spans="1:13" x14ac:dyDescent="0.2">
      <c r="A34" s="1">
        <v>40451</v>
      </c>
      <c r="C34" s="2"/>
      <c r="D34" s="2"/>
      <c r="F34" s="3"/>
      <c r="G34" s="3"/>
      <c r="K34" s="11"/>
      <c r="L34" s="14"/>
    </row>
    <row r="35" spans="1:13" x14ac:dyDescent="0.2">
      <c r="A35" s="1">
        <v>40482</v>
      </c>
      <c r="C35" s="2"/>
      <c r="D35" s="2"/>
      <c r="F35" s="3">
        <f>+F29</f>
        <v>1684493.75</v>
      </c>
      <c r="G35" s="3"/>
      <c r="H35" s="2">
        <f>+C35+F35</f>
        <v>1684493.75</v>
      </c>
      <c r="J35" s="2">
        <f>+H29+H35</f>
        <v>3368987.5</v>
      </c>
      <c r="L35" s="5"/>
      <c r="M35" s="2"/>
    </row>
    <row r="36" spans="1:13" x14ac:dyDescent="0.2">
      <c r="A36" s="1">
        <v>40512</v>
      </c>
      <c r="C36" s="2"/>
      <c r="D36" s="2"/>
      <c r="F36" s="3"/>
      <c r="G36" s="3"/>
      <c r="L36" s="14"/>
    </row>
    <row r="37" spans="1:13" x14ac:dyDescent="0.2">
      <c r="A37" s="1">
        <v>40543</v>
      </c>
      <c r="C37" s="2"/>
      <c r="D37" s="2"/>
      <c r="F37" s="3"/>
      <c r="G37" s="3"/>
      <c r="L37" s="5"/>
    </row>
    <row r="38" spans="1:13" x14ac:dyDescent="0.2">
      <c r="A38" s="1">
        <v>40574</v>
      </c>
      <c r="B38" s="2">
        <f t="shared" ref="B38:B46" si="0">1065000/9</f>
        <v>118333.33333333333</v>
      </c>
      <c r="C38" s="2"/>
      <c r="D38" s="2"/>
      <c r="F38" s="3"/>
      <c r="G38" s="3"/>
      <c r="J38" s="4"/>
      <c r="K38" s="5"/>
      <c r="M38" s="12">
        <f>+B38+E38+G38</f>
        <v>118333.33333333333</v>
      </c>
    </row>
    <row r="39" spans="1:13" x14ac:dyDescent="0.2">
      <c r="A39" s="1">
        <v>40602</v>
      </c>
      <c r="B39" s="2">
        <f t="shared" si="0"/>
        <v>118333.33333333333</v>
      </c>
      <c r="C39" s="2"/>
      <c r="D39" s="2"/>
      <c r="F39" s="3"/>
      <c r="G39" s="3"/>
      <c r="L39" s="5"/>
      <c r="M39" s="12">
        <f t="shared" ref="M39:M102" si="1">+B39+E39+G39</f>
        <v>118333.33333333333</v>
      </c>
    </row>
    <row r="40" spans="1:13" x14ac:dyDescent="0.2">
      <c r="A40" s="1">
        <v>40633</v>
      </c>
      <c r="B40" s="2">
        <f t="shared" si="0"/>
        <v>118333.33333333333</v>
      </c>
      <c r="C40" s="2"/>
      <c r="D40" s="2"/>
      <c r="F40" s="3"/>
      <c r="G40" s="3"/>
      <c r="L40" s="5"/>
      <c r="M40" s="12">
        <f t="shared" si="1"/>
        <v>118333.33333333333</v>
      </c>
    </row>
    <row r="41" spans="1:13" x14ac:dyDescent="0.2">
      <c r="A41" s="1">
        <v>40663</v>
      </c>
      <c r="B41" s="2">
        <f t="shared" si="0"/>
        <v>118333.33333333333</v>
      </c>
      <c r="C41" s="2"/>
      <c r="D41" s="2"/>
      <c r="E41" s="2">
        <f>+F47/6</f>
        <v>248019.79166666666</v>
      </c>
      <c r="F41" s="3">
        <v>1684493.75</v>
      </c>
      <c r="G41" s="3">
        <f>+SUM((C47+F47)*0.05)/6</f>
        <v>21275.989583333332</v>
      </c>
      <c r="H41" s="2">
        <f>+C41+F41</f>
        <v>1684493.75</v>
      </c>
      <c r="L41" s="5"/>
      <c r="M41" s="12">
        <f t="shared" si="1"/>
        <v>387629.11458333331</v>
      </c>
    </row>
    <row r="42" spans="1:13" x14ac:dyDescent="0.2">
      <c r="A42" s="1">
        <v>40694</v>
      </c>
      <c r="B42" s="2">
        <f t="shared" si="0"/>
        <v>118333.33333333333</v>
      </c>
      <c r="D42" s="2"/>
      <c r="E42" s="2">
        <f>+E41</f>
        <v>248019.79166666666</v>
      </c>
      <c r="F42" s="3"/>
      <c r="G42" s="3">
        <f>+G41</f>
        <v>21275.989583333332</v>
      </c>
      <c r="L42" s="14"/>
      <c r="M42" s="12">
        <f t="shared" si="1"/>
        <v>387629.11458333331</v>
      </c>
    </row>
    <row r="43" spans="1:13" x14ac:dyDescent="0.2">
      <c r="A43" s="1">
        <v>40724</v>
      </c>
      <c r="B43" s="2">
        <f t="shared" si="0"/>
        <v>118333.33333333333</v>
      </c>
      <c r="D43" s="2"/>
      <c r="E43" s="2">
        <f>+E42</f>
        <v>248019.79166666666</v>
      </c>
      <c r="F43" s="3"/>
      <c r="G43" s="3">
        <f>+G42</f>
        <v>21275.989583333332</v>
      </c>
      <c r="L43" s="5"/>
      <c r="M43" s="12">
        <f t="shared" si="1"/>
        <v>387629.11458333331</v>
      </c>
    </row>
    <row r="44" spans="1:13" x14ac:dyDescent="0.2">
      <c r="A44" s="1">
        <v>40755</v>
      </c>
      <c r="B44" s="2">
        <f t="shared" si="0"/>
        <v>118333.33333333333</v>
      </c>
      <c r="D44" s="2"/>
      <c r="E44" s="2">
        <f>+E43</f>
        <v>248019.79166666666</v>
      </c>
      <c r="F44" s="3"/>
      <c r="G44" s="3">
        <f>+G43</f>
        <v>21275.989583333332</v>
      </c>
      <c r="L44" s="5"/>
      <c r="M44" s="12">
        <f t="shared" si="1"/>
        <v>387629.11458333331</v>
      </c>
    </row>
    <row r="45" spans="1:13" x14ac:dyDescent="0.2">
      <c r="A45" s="1">
        <v>40786</v>
      </c>
      <c r="B45" s="2">
        <f t="shared" si="0"/>
        <v>118333.33333333333</v>
      </c>
      <c r="D45" s="2"/>
      <c r="E45" s="2">
        <f>+E44</f>
        <v>248019.79166666666</v>
      </c>
      <c r="F45" s="3"/>
      <c r="G45" s="3">
        <f>+G44</f>
        <v>21275.989583333332</v>
      </c>
      <c r="L45" s="5"/>
      <c r="M45" s="12">
        <f t="shared" si="1"/>
        <v>387629.11458333331</v>
      </c>
    </row>
    <row r="46" spans="1:13" x14ac:dyDescent="0.2">
      <c r="A46" s="1">
        <v>40816</v>
      </c>
      <c r="B46" s="2">
        <f t="shared" si="0"/>
        <v>118333.33333333333</v>
      </c>
      <c r="D46" s="2"/>
      <c r="E46" s="2">
        <f>+E45</f>
        <v>248019.79166666666</v>
      </c>
      <c r="F46" s="3"/>
      <c r="G46" s="3">
        <f>+G45</f>
        <v>21275.989583333332</v>
      </c>
      <c r="L46" s="5"/>
      <c r="M46" s="12">
        <f t="shared" si="1"/>
        <v>387629.11458333331</v>
      </c>
    </row>
    <row r="47" spans="1:13" x14ac:dyDescent="0.2">
      <c r="A47" s="1">
        <v>40847</v>
      </c>
      <c r="B47" s="2">
        <f>1110000/12</f>
        <v>92500</v>
      </c>
      <c r="C47" s="2">
        <f>SUM(B38:B46)</f>
        <v>1065000</v>
      </c>
      <c r="D47" s="13">
        <v>0.04</v>
      </c>
      <c r="E47" s="2">
        <f>+F53/6</f>
        <v>244469.79166666666</v>
      </c>
      <c r="F47" s="3">
        <v>1488118.75</v>
      </c>
      <c r="G47" s="3">
        <f>+SUM((C53+F53)*0.05)/6</f>
        <v>12223.489583333334</v>
      </c>
      <c r="H47" s="2">
        <f>+C47+F47</f>
        <v>2553118.75</v>
      </c>
      <c r="I47" s="2">
        <f>+H47*0.05</f>
        <v>127655.9375</v>
      </c>
      <c r="J47" s="2">
        <f>+H47+H41</f>
        <v>4237612.5</v>
      </c>
      <c r="K47" s="4">
        <v>6</v>
      </c>
      <c r="L47" s="14">
        <v>40817</v>
      </c>
      <c r="M47" s="12">
        <f t="shared" si="1"/>
        <v>349193.28124999994</v>
      </c>
    </row>
    <row r="48" spans="1:13" x14ac:dyDescent="0.2">
      <c r="A48" s="1">
        <v>40877</v>
      </c>
      <c r="B48" s="2">
        <f t="shared" ref="B48:B58" si="2">1110000/12</f>
        <v>92500</v>
      </c>
      <c r="C48" s="2"/>
      <c r="D48" s="2"/>
      <c r="E48" s="2">
        <f>+E47</f>
        <v>244469.79166666666</v>
      </c>
      <c r="F48" s="3"/>
      <c r="G48" s="3">
        <f>+G47</f>
        <v>12223.489583333334</v>
      </c>
      <c r="L48" s="14"/>
      <c r="M48" s="12">
        <f t="shared" si="1"/>
        <v>349193.28124999994</v>
      </c>
    </row>
    <row r="49" spans="1:13" s="35" customFormat="1" ht="12" thickBot="1" x14ac:dyDescent="0.25">
      <c r="A49" s="8">
        <v>40908</v>
      </c>
      <c r="B49" s="7">
        <f t="shared" si="2"/>
        <v>92500</v>
      </c>
      <c r="C49" s="7"/>
      <c r="D49" s="7"/>
      <c r="E49" s="7">
        <f>+E48</f>
        <v>244469.79166666666</v>
      </c>
      <c r="F49" s="19"/>
      <c r="G49" s="19">
        <f>+G48</f>
        <v>12223.489583333334</v>
      </c>
      <c r="H49" s="7"/>
      <c r="I49" s="7"/>
      <c r="J49" s="7"/>
      <c r="K49" s="59"/>
      <c r="L49" s="60"/>
      <c r="M49" s="22">
        <f t="shared" si="1"/>
        <v>349193.28124999994</v>
      </c>
    </row>
    <row r="50" spans="1:13" x14ac:dyDescent="0.2">
      <c r="A50" s="1">
        <v>40939</v>
      </c>
      <c r="B50" s="2">
        <f t="shared" si="2"/>
        <v>92500</v>
      </c>
      <c r="C50" s="2"/>
      <c r="D50" s="2"/>
      <c r="E50" s="2">
        <f>+E49</f>
        <v>244469.79166666666</v>
      </c>
      <c r="F50" s="3"/>
      <c r="G50" s="3">
        <f>+G49</f>
        <v>12223.489583333334</v>
      </c>
      <c r="L50" s="5"/>
      <c r="M50" s="12">
        <f t="shared" si="1"/>
        <v>349193.28124999994</v>
      </c>
    </row>
    <row r="51" spans="1:13" x14ac:dyDescent="0.2">
      <c r="A51" s="1">
        <v>40968</v>
      </c>
      <c r="B51" s="2">
        <f t="shared" si="2"/>
        <v>92500</v>
      </c>
      <c r="C51" s="2"/>
      <c r="D51" s="2"/>
      <c r="E51" s="2">
        <f>+E50</f>
        <v>244469.79166666666</v>
      </c>
      <c r="F51" s="3"/>
      <c r="G51" s="3">
        <f>+G50</f>
        <v>12223.489583333334</v>
      </c>
      <c r="L51" s="5"/>
      <c r="M51" s="12">
        <f t="shared" si="1"/>
        <v>349193.28124999994</v>
      </c>
    </row>
    <row r="52" spans="1:13" x14ac:dyDescent="0.2">
      <c r="A52" s="1">
        <v>40999</v>
      </c>
      <c r="B52" s="2">
        <f t="shared" si="2"/>
        <v>92500</v>
      </c>
      <c r="C52" s="2"/>
      <c r="D52" s="2"/>
      <c r="E52" s="2">
        <f>+E51</f>
        <v>244469.79166666666</v>
      </c>
      <c r="F52" s="3"/>
      <c r="G52" s="3">
        <f>+G51</f>
        <v>12223.489583333334</v>
      </c>
      <c r="L52" s="5"/>
      <c r="M52" s="12">
        <f t="shared" si="1"/>
        <v>349193.28124999994</v>
      </c>
    </row>
    <row r="53" spans="1:13" x14ac:dyDescent="0.2">
      <c r="A53" s="1">
        <v>41029</v>
      </c>
      <c r="B53" s="2">
        <f t="shared" si="2"/>
        <v>92500</v>
      </c>
      <c r="C53" s="2"/>
      <c r="D53" s="13"/>
      <c r="E53" s="2">
        <f>+F59/6</f>
        <v>244469.79166666666</v>
      </c>
      <c r="F53" s="3">
        <v>1466818.75</v>
      </c>
      <c r="G53" s="3">
        <f>+SUM((C59+F59)*0.05)/6</f>
        <v>21473.489583333332</v>
      </c>
      <c r="H53" s="2">
        <f>+C53+F53</f>
        <v>1466818.75</v>
      </c>
      <c r="I53" s="2">
        <f>+H53*0.05</f>
        <v>73340.9375</v>
      </c>
      <c r="L53" s="14"/>
      <c r="M53" s="12">
        <f t="shared" si="1"/>
        <v>358443.28124999994</v>
      </c>
    </row>
    <row r="54" spans="1:13" x14ac:dyDescent="0.2">
      <c r="A54" s="1">
        <v>41060</v>
      </c>
      <c r="B54" s="2">
        <f t="shared" si="2"/>
        <v>92500</v>
      </c>
      <c r="C54" s="2"/>
      <c r="D54" s="2"/>
      <c r="E54" s="2">
        <f>+E53</f>
        <v>244469.79166666666</v>
      </c>
      <c r="F54" s="3"/>
      <c r="G54" s="3">
        <f>+G53</f>
        <v>21473.489583333332</v>
      </c>
      <c r="L54" s="14"/>
      <c r="M54" s="12">
        <f t="shared" si="1"/>
        <v>358443.28124999994</v>
      </c>
    </row>
    <row r="55" spans="1:13" x14ac:dyDescent="0.2">
      <c r="A55" s="1">
        <v>41090</v>
      </c>
      <c r="B55" s="2">
        <f t="shared" si="2"/>
        <v>92500</v>
      </c>
      <c r="C55" s="2"/>
      <c r="D55" s="2"/>
      <c r="E55" s="2">
        <f>+E54</f>
        <v>244469.79166666666</v>
      </c>
      <c r="F55" s="3"/>
      <c r="G55" s="3">
        <f>+G54</f>
        <v>21473.489583333332</v>
      </c>
      <c r="L55" s="5"/>
      <c r="M55" s="12">
        <f t="shared" si="1"/>
        <v>358443.28124999994</v>
      </c>
    </row>
    <row r="56" spans="1:13" x14ac:dyDescent="0.2">
      <c r="A56" s="1">
        <v>41121</v>
      </c>
      <c r="B56" s="2">
        <f t="shared" si="2"/>
        <v>92500</v>
      </c>
      <c r="C56" s="2"/>
      <c r="D56" s="2"/>
      <c r="E56" s="2">
        <f>+E55</f>
        <v>244469.79166666666</v>
      </c>
      <c r="F56" s="3"/>
      <c r="G56" s="3">
        <f>+G55</f>
        <v>21473.489583333332</v>
      </c>
      <c r="L56" s="5"/>
      <c r="M56" s="12">
        <f t="shared" si="1"/>
        <v>358443.28124999994</v>
      </c>
    </row>
    <row r="57" spans="1:13" x14ac:dyDescent="0.2">
      <c r="A57" s="1">
        <v>41152</v>
      </c>
      <c r="B57" s="2">
        <f t="shared" si="2"/>
        <v>92500</v>
      </c>
      <c r="C57" s="2"/>
      <c r="D57" s="2"/>
      <c r="E57" s="2">
        <f>+E56</f>
        <v>244469.79166666666</v>
      </c>
      <c r="F57" s="3"/>
      <c r="G57" s="3">
        <f>+G56</f>
        <v>21473.489583333332</v>
      </c>
      <c r="L57" s="5"/>
      <c r="M57" s="12">
        <f t="shared" si="1"/>
        <v>358443.28124999994</v>
      </c>
    </row>
    <row r="58" spans="1:13" x14ac:dyDescent="0.2">
      <c r="A58" s="1">
        <v>41182</v>
      </c>
      <c r="B58" s="2">
        <f t="shared" si="2"/>
        <v>92500</v>
      </c>
      <c r="C58" s="2"/>
      <c r="D58" s="2"/>
      <c r="E58" s="2">
        <f>+E57</f>
        <v>244469.79166666666</v>
      </c>
      <c r="F58" s="3"/>
      <c r="G58" s="3">
        <f>+G57</f>
        <v>21473.489583333332</v>
      </c>
      <c r="L58" s="5"/>
      <c r="M58" s="12">
        <f t="shared" si="1"/>
        <v>358443.28124999994</v>
      </c>
    </row>
    <row r="59" spans="1:13" x14ac:dyDescent="0.2">
      <c r="A59" s="1">
        <v>41213</v>
      </c>
      <c r="B59" s="2">
        <f t="shared" ref="B59:B70" si="3">1155000/12</f>
        <v>96250</v>
      </c>
      <c r="C59" s="2">
        <v>1110000</v>
      </c>
      <c r="D59" s="13">
        <v>0.04</v>
      </c>
      <c r="E59" s="2">
        <f>+F65/6</f>
        <v>240769.79166666666</v>
      </c>
      <c r="F59" s="3">
        <f>+F53</f>
        <v>1466818.75</v>
      </c>
      <c r="G59" s="3">
        <f>+SUM((C65+F65)*0.05)/6</f>
        <v>12038.489583333334</v>
      </c>
      <c r="H59" s="2">
        <f>+C59+F59</f>
        <v>2576818.75</v>
      </c>
      <c r="I59" s="2">
        <f>+H59*0.05</f>
        <v>128840.9375</v>
      </c>
      <c r="J59" s="2">
        <f>+H59+H53</f>
        <v>4043637.5</v>
      </c>
      <c r="K59" s="4">
        <v>12</v>
      </c>
      <c r="L59" s="14">
        <f>+L47+366</f>
        <v>41183</v>
      </c>
      <c r="M59" s="12">
        <f t="shared" si="1"/>
        <v>349058.28124999994</v>
      </c>
    </row>
    <row r="60" spans="1:13" x14ac:dyDescent="0.2">
      <c r="A60" s="1">
        <v>41243</v>
      </c>
      <c r="B60" s="2">
        <f t="shared" si="3"/>
        <v>96250</v>
      </c>
      <c r="C60" s="2"/>
      <c r="D60" s="2"/>
      <c r="E60" s="2">
        <f>+E59</f>
        <v>240769.79166666666</v>
      </c>
      <c r="F60" s="3"/>
      <c r="G60" s="3">
        <f>+G59</f>
        <v>12038.489583333334</v>
      </c>
      <c r="L60" s="14"/>
      <c r="M60" s="12">
        <f t="shared" si="1"/>
        <v>349058.28124999994</v>
      </c>
    </row>
    <row r="61" spans="1:13" s="35" customFormat="1" ht="12" thickBot="1" x14ac:dyDescent="0.25">
      <c r="A61" s="8">
        <v>41274</v>
      </c>
      <c r="B61" s="7">
        <f t="shared" si="3"/>
        <v>96250</v>
      </c>
      <c r="C61" s="7"/>
      <c r="D61" s="7"/>
      <c r="E61" s="7">
        <f>+E60</f>
        <v>240769.79166666666</v>
      </c>
      <c r="F61" s="19"/>
      <c r="G61" s="19">
        <f>+G60</f>
        <v>12038.489583333334</v>
      </c>
      <c r="H61" s="7"/>
      <c r="I61" s="7"/>
      <c r="J61" s="7"/>
      <c r="K61" s="59"/>
      <c r="L61" s="60"/>
      <c r="M61" s="22">
        <f t="shared" si="1"/>
        <v>349058.28124999994</v>
      </c>
    </row>
    <row r="62" spans="1:13" x14ac:dyDescent="0.2">
      <c r="A62" s="1">
        <v>41305</v>
      </c>
      <c r="B62" s="2">
        <f t="shared" si="3"/>
        <v>96250</v>
      </c>
      <c r="C62" s="2"/>
      <c r="D62" s="2"/>
      <c r="E62" s="2">
        <f>+E61</f>
        <v>240769.79166666666</v>
      </c>
      <c r="F62" s="3"/>
      <c r="G62" s="3">
        <f>+G61</f>
        <v>12038.489583333334</v>
      </c>
      <c r="L62" s="5"/>
      <c r="M62" s="12">
        <f t="shared" si="1"/>
        <v>349058.28124999994</v>
      </c>
    </row>
    <row r="63" spans="1:13" x14ac:dyDescent="0.2">
      <c r="A63" s="1">
        <v>41333</v>
      </c>
      <c r="B63" s="2">
        <f t="shared" si="3"/>
        <v>96250</v>
      </c>
      <c r="C63" s="2"/>
      <c r="D63" s="2"/>
      <c r="E63" s="2">
        <f>+E62</f>
        <v>240769.79166666666</v>
      </c>
      <c r="F63" s="3"/>
      <c r="G63" s="3">
        <f>+G62</f>
        <v>12038.489583333334</v>
      </c>
      <c r="L63" s="5"/>
      <c r="M63" s="12">
        <f t="shared" si="1"/>
        <v>349058.28124999994</v>
      </c>
    </row>
    <row r="64" spans="1:13" x14ac:dyDescent="0.2">
      <c r="A64" s="1">
        <v>41364</v>
      </c>
      <c r="B64" s="2">
        <f t="shared" si="3"/>
        <v>96250</v>
      </c>
      <c r="C64" s="2"/>
      <c r="D64" s="2"/>
      <c r="E64" s="2">
        <f>+E63</f>
        <v>240769.79166666666</v>
      </c>
      <c r="F64" s="3"/>
      <c r="G64" s="3">
        <f>+G63</f>
        <v>12038.489583333334</v>
      </c>
      <c r="L64" s="5"/>
      <c r="M64" s="12">
        <f t="shared" si="1"/>
        <v>349058.28124999994</v>
      </c>
    </row>
    <row r="65" spans="1:13" x14ac:dyDescent="0.2">
      <c r="A65" s="1">
        <v>41394</v>
      </c>
      <c r="B65" s="2">
        <f t="shared" si="3"/>
        <v>96250</v>
      </c>
      <c r="C65" s="2"/>
      <c r="D65" s="13"/>
      <c r="E65" s="2">
        <f>+F71/6</f>
        <v>240769.79166666666</v>
      </c>
      <c r="F65" s="3">
        <v>1444618.75</v>
      </c>
      <c r="G65" s="3">
        <f>+SUM((C71+F71)*0.05)/6</f>
        <v>21663.489583333332</v>
      </c>
      <c r="H65" s="2">
        <f>+C65+F65</f>
        <v>1444618.75</v>
      </c>
      <c r="I65" s="2">
        <f>+H65*0.05</f>
        <v>72230.9375</v>
      </c>
      <c r="L65" s="14"/>
      <c r="M65" s="12">
        <f t="shared" si="1"/>
        <v>358683.28124999994</v>
      </c>
    </row>
    <row r="66" spans="1:13" x14ac:dyDescent="0.2">
      <c r="A66" s="1">
        <v>41425</v>
      </c>
      <c r="B66" s="2">
        <f t="shared" si="3"/>
        <v>96250</v>
      </c>
      <c r="C66" s="2"/>
      <c r="D66" s="2"/>
      <c r="E66" s="2">
        <f>+E65</f>
        <v>240769.79166666666</v>
      </c>
      <c r="F66" s="3"/>
      <c r="G66" s="3">
        <f>+G65</f>
        <v>21663.489583333332</v>
      </c>
      <c r="L66" s="14"/>
      <c r="M66" s="12">
        <f t="shared" si="1"/>
        <v>358683.28124999994</v>
      </c>
    </row>
    <row r="67" spans="1:13" x14ac:dyDescent="0.2">
      <c r="A67" s="1">
        <v>41455</v>
      </c>
      <c r="B67" s="2">
        <f t="shared" si="3"/>
        <v>96250</v>
      </c>
      <c r="C67" s="2"/>
      <c r="D67" s="2"/>
      <c r="E67" s="2">
        <f>+E66</f>
        <v>240769.79166666666</v>
      </c>
      <c r="F67" s="3"/>
      <c r="G67" s="3">
        <f>+G66</f>
        <v>21663.489583333332</v>
      </c>
      <c r="L67" s="5"/>
      <c r="M67" s="12">
        <f t="shared" si="1"/>
        <v>358683.28124999994</v>
      </c>
    </row>
    <row r="68" spans="1:13" x14ac:dyDescent="0.2">
      <c r="A68" s="1">
        <v>41486</v>
      </c>
      <c r="B68" s="2">
        <f t="shared" si="3"/>
        <v>96250</v>
      </c>
      <c r="C68" s="2"/>
      <c r="D68" s="2"/>
      <c r="E68" s="2">
        <f>+E67</f>
        <v>240769.79166666666</v>
      </c>
      <c r="F68" s="3"/>
      <c r="G68" s="3">
        <f>+G67</f>
        <v>21663.489583333332</v>
      </c>
      <c r="L68" s="5"/>
      <c r="M68" s="12">
        <f t="shared" si="1"/>
        <v>358683.28124999994</v>
      </c>
    </row>
    <row r="69" spans="1:13" x14ac:dyDescent="0.2">
      <c r="A69" s="1">
        <v>41517</v>
      </c>
      <c r="B69" s="2">
        <f t="shared" si="3"/>
        <v>96250</v>
      </c>
      <c r="C69" s="2"/>
      <c r="D69" s="2"/>
      <c r="E69" s="2">
        <f>+E68</f>
        <v>240769.79166666666</v>
      </c>
      <c r="F69" s="3"/>
      <c r="G69" s="3">
        <f>+G68</f>
        <v>21663.489583333332</v>
      </c>
      <c r="L69" s="5"/>
      <c r="M69" s="12">
        <f t="shared" si="1"/>
        <v>358683.28124999994</v>
      </c>
    </row>
    <row r="70" spans="1:13" x14ac:dyDescent="0.2">
      <c r="A70" s="1">
        <v>41547</v>
      </c>
      <c r="B70" s="2">
        <f t="shared" si="3"/>
        <v>96250</v>
      </c>
      <c r="C70" s="2"/>
      <c r="D70" s="2"/>
      <c r="E70" s="2">
        <f>+E69</f>
        <v>240769.79166666666</v>
      </c>
      <c r="F70" s="3"/>
      <c r="G70" s="3">
        <f>+G69</f>
        <v>21663.489583333332</v>
      </c>
      <c r="L70" s="5"/>
      <c r="M70" s="12">
        <f t="shared" si="1"/>
        <v>358683.28124999994</v>
      </c>
    </row>
    <row r="71" spans="1:13" x14ac:dyDescent="0.2">
      <c r="A71" s="1">
        <v>41578</v>
      </c>
      <c r="B71" s="2">
        <f t="shared" ref="B71:B82" si="4">1210000/12</f>
        <v>100833.33333333333</v>
      </c>
      <c r="C71" s="2">
        <f>SUM(B59:B70)</f>
        <v>1155000</v>
      </c>
      <c r="D71" s="13">
        <v>0.05</v>
      </c>
      <c r="E71" s="2">
        <f>+F77/6</f>
        <v>235957.29166666666</v>
      </c>
      <c r="F71" s="3">
        <f>+F65</f>
        <v>1444618.75</v>
      </c>
      <c r="G71" s="3">
        <f>+SUM((C77+F77)*0.05)/6</f>
        <v>11797.864583333334</v>
      </c>
      <c r="H71" s="2">
        <f>+C71+F71</f>
        <v>2599618.75</v>
      </c>
      <c r="I71" s="2">
        <f>+H71*0.05</f>
        <v>129980.9375</v>
      </c>
      <c r="J71" s="2">
        <f>+H71+H65</f>
        <v>4044237.5</v>
      </c>
      <c r="L71" s="14">
        <f>+L59+365</f>
        <v>41548</v>
      </c>
      <c r="M71" s="12">
        <f t="shared" si="1"/>
        <v>348588.48958333331</v>
      </c>
    </row>
    <row r="72" spans="1:13" s="17" customFormat="1" ht="15" x14ac:dyDescent="0.25">
      <c r="A72" s="1">
        <v>41608</v>
      </c>
      <c r="B72" s="2">
        <f t="shared" si="4"/>
        <v>100833.33333333333</v>
      </c>
      <c r="C72" s="15"/>
      <c r="D72" s="15"/>
      <c r="E72" s="2">
        <f>+E71</f>
        <v>235957.29166666666</v>
      </c>
      <c r="F72" s="15"/>
      <c r="G72" s="3">
        <f>+G71</f>
        <v>11797.864583333334</v>
      </c>
      <c r="H72" s="15"/>
      <c r="I72" s="15"/>
      <c r="J72" s="15"/>
      <c r="K72" s="16"/>
      <c r="M72" s="12">
        <f t="shared" si="1"/>
        <v>348588.48958333331</v>
      </c>
    </row>
    <row r="73" spans="1:13" s="21" customFormat="1" ht="15.6" thickBot="1" x14ac:dyDescent="0.3">
      <c r="A73" s="8">
        <v>41639</v>
      </c>
      <c r="B73" s="7">
        <f t="shared" si="4"/>
        <v>100833.33333333333</v>
      </c>
      <c r="C73" s="18"/>
      <c r="D73" s="18"/>
      <c r="E73" s="7">
        <f>+E72</f>
        <v>235957.29166666666</v>
      </c>
      <c r="F73" s="18"/>
      <c r="G73" s="19">
        <f>+G72</f>
        <v>11797.864583333334</v>
      </c>
      <c r="H73" s="18"/>
      <c r="I73" s="18"/>
      <c r="J73" s="18"/>
      <c r="K73" s="20"/>
      <c r="M73" s="22">
        <f t="shared" si="1"/>
        <v>348588.48958333331</v>
      </c>
    </row>
    <row r="74" spans="1:13" s="17" customFormat="1" ht="15" x14ac:dyDescent="0.25">
      <c r="A74" s="1">
        <v>41670</v>
      </c>
      <c r="B74" s="2">
        <f t="shared" si="4"/>
        <v>100833.33333333333</v>
      </c>
      <c r="C74" s="15"/>
      <c r="D74" s="15"/>
      <c r="E74" s="2">
        <f>+E73</f>
        <v>235957.29166666666</v>
      </c>
      <c r="F74" s="15"/>
      <c r="G74" s="3">
        <f>+G73</f>
        <v>11797.864583333334</v>
      </c>
      <c r="H74" s="2"/>
      <c r="I74" s="15"/>
      <c r="J74" s="15"/>
      <c r="K74" s="16"/>
      <c r="M74" s="12">
        <f t="shared" si="1"/>
        <v>348588.48958333331</v>
      </c>
    </row>
    <row r="75" spans="1:13" s="17" customFormat="1" ht="15" x14ac:dyDescent="0.25">
      <c r="A75" s="1">
        <v>41698</v>
      </c>
      <c r="B75" s="2">
        <f t="shared" si="4"/>
        <v>100833.33333333333</v>
      </c>
      <c r="C75" s="15"/>
      <c r="D75" s="15"/>
      <c r="E75" s="2">
        <f>+E74</f>
        <v>235957.29166666666</v>
      </c>
      <c r="F75" s="15"/>
      <c r="G75" s="3">
        <f>+G74</f>
        <v>11797.864583333334</v>
      </c>
      <c r="H75" s="2"/>
      <c r="I75" s="15"/>
      <c r="J75" s="15"/>
      <c r="K75" s="16"/>
      <c r="M75" s="12">
        <f t="shared" si="1"/>
        <v>348588.48958333331</v>
      </c>
    </row>
    <row r="76" spans="1:13" s="17" customFormat="1" ht="15" x14ac:dyDescent="0.25">
      <c r="A76" s="1">
        <v>41729</v>
      </c>
      <c r="B76" s="2">
        <f t="shared" si="4"/>
        <v>100833.33333333333</v>
      </c>
      <c r="C76" s="15"/>
      <c r="D76" s="15"/>
      <c r="E76" s="2">
        <f>+E75</f>
        <v>235957.29166666666</v>
      </c>
      <c r="F76" s="15"/>
      <c r="G76" s="3">
        <f>+G75</f>
        <v>11797.864583333334</v>
      </c>
      <c r="H76" s="2"/>
      <c r="I76" s="15"/>
      <c r="J76" s="15"/>
      <c r="K76" s="16"/>
      <c r="M76" s="12">
        <f t="shared" si="1"/>
        <v>348588.48958333331</v>
      </c>
    </row>
    <row r="77" spans="1:13" x14ac:dyDescent="0.2">
      <c r="A77" s="1">
        <v>41759</v>
      </c>
      <c r="B77" s="2">
        <f t="shared" si="4"/>
        <v>100833.33333333333</v>
      </c>
      <c r="C77" s="2"/>
      <c r="D77" s="13"/>
      <c r="E77" s="2">
        <f>+F83/6</f>
        <v>235957.29166666666</v>
      </c>
      <c r="F77" s="3">
        <v>1415743.75</v>
      </c>
      <c r="G77" s="3">
        <f>+SUM((C83+F83)*0.05)/6</f>
        <v>21881.197916666668</v>
      </c>
      <c r="H77" s="2">
        <f>+C77+F77</f>
        <v>1415743.75</v>
      </c>
      <c r="I77" s="2">
        <f>+H77*0.05</f>
        <v>70787.1875</v>
      </c>
      <c r="L77" s="14"/>
      <c r="M77" s="12">
        <f t="shared" si="1"/>
        <v>358671.82291666669</v>
      </c>
    </row>
    <row r="78" spans="1:13" x14ac:dyDescent="0.2">
      <c r="A78" s="1">
        <v>41790</v>
      </c>
      <c r="B78" s="2">
        <f t="shared" si="4"/>
        <v>100833.33333333333</v>
      </c>
      <c r="C78" s="2"/>
      <c r="D78" s="2"/>
      <c r="E78" s="2">
        <f>+E77</f>
        <v>235957.29166666666</v>
      </c>
      <c r="F78" s="3"/>
      <c r="G78" s="3">
        <f>+G77</f>
        <v>21881.197916666668</v>
      </c>
      <c r="L78" s="14"/>
      <c r="M78" s="12">
        <f t="shared" si="1"/>
        <v>358671.82291666669</v>
      </c>
    </row>
    <row r="79" spans="1:13" x14ac:dyDescent="0.2">
      <c r="A79" s="1">
        <v>41820</v>
      </c>
      <c r="B79" s="2">
        <f t="shared" si="4"/>
        <v>100833.33333333333</v>
      </c>
      <c r="C79" s="2"/>
      <c r="D79" s="2"/>
      <c r="E79" s="2">
        <f>+E78</f>
        <v>235957.29166666666</v>
      </c>
      <c r="F79" s="3"/>
      <c r="G79" s="3">
        <f>+G78</f>
        <v>21881.197916666668</v>
      </c>
      <c r="L79" s="5"/>
      <c r="M79" s="12">
        <f t="shared" si="1"/>
        <v>358671.82291666669</v>
      </c>
    </row>
    <row r="80" spans="1:13" x14ac:dyDescent="0.2">
      <c r="A80" s="1">
        <v>41851</v>
      </c>
      <c r="B80" s="2">
        <f t="shared" si="4"/>
        <v>100833.33333333333</v>
      </c>
      <c r="C80" s="2"/>
      <c r="D80" s="2"/>
      <c r="E80" s="2">
        <f>+E79</f>
        <v>235957.29166666666</v>
      </c>
      <c r="F80" s="3"/>
      <c r="G80" s="3">
        <f>+G79</f>
        <v>21881.197916666668</v>
      </c>
      <c r="L80" s="5"/>
      <c r="M80" s="12">
        <f t="shared" si="1"/>
        <v>358671.82291666669</v>
      </c>
    </row>
    <row r="81" spans="1:13" x14ac:dyDescent="0.2">
      <c r="A81" s="1">
        <v>41882</v>
      </c>
      <c r="B81" s="2">
        <f t="shared" si="4"/>
        <v>100833.33333333333</v>
      </c>
      <c r="C81" s="2"/>
      <c r="D81" s="2"/>
      <c r="E81" s="2">
        <f>+E80</f>
        <v>235957.29166666666</v>
      </c>
      <c r="F81" s="3"/>
      <c r="G81" s="3">
        <f>+G80</f>
        <v>21881.197916666668</v>
      </c>
      <c r="L81" s="5"/>
      <c r="M81" s="12">
        <f t="shared" si="1"/>
        <v>358671.82291666669</v>
      </c>
    </row>
    <row r="82" spans="1:13" x14ac:dyDescent="0.2">
      <c r="A82" s="1">
        <v>41912</v>
      </c>
      <c r="B82" s="2">
        <f t="shared" si="4"/>
        <v>100833.33333333333</v>
      </c>
      <c r="C82" s="2"/>
      <c r="D82" s="2"/>
      <c r="E82" s="2">
        <f>+E81+0.01</f>
        <v>235957.30166666667</v>
      </c>
      <c r="F82" s="3"/>
      <c r="G82" s="3">
        <f>+G81-0.01</f>
        <v>21881.187916666669</v>
      </c>
      <c r="L82" s="5"/>
      <c r="M82" s="12">
        <f t="shared" si="1"/>
        <v>358671.82291666669</v>
      </c>
    </row>
    <row r="83" spans="1:13" ht="12" customHeight="1" x14ac:dyDescent="0.2">
      <c r="A83" s="1">
        <v>41943</v>
      </c>
      <c r="B83" s="2">
        <f>1270000/12</f>
        <v>105833.33333333333</v>
      </c>
      <c r="C83" s="2">
        <f>SUM(B71:B82)</f>
        <v>1210000</v>
      </c>
      <c r="D83" s="13">
        <v>0.05</v>
      </c>
      <c r="E83" s="2">
        <f>+F89/6</f>
        <v>230915.625</v>
      </c>
      <c r="F83" s="3">
        <f>+F77</f>
        <v>1415743.75</v>
      </c>
      <c r="G83" s="3">
        <f>+SUM((C89+F89)*0.05)/6</f>
        <v>11545.78125</v>
      </c>
      <c r="H83" s="2">
        <f>+C83+F83</f>
        <v>2625743.75</v>
      </c>
      <c r="I83" s="2">
        <f>+H83*0.05</f>
        <v>131287.1875</v>
      </c>
      <c r="J83" s="2">
        <f>+H83+H77</f>
        <v>4041487.5</v>
      </c>
      <c r="L83" s="14">
        <f>+L71+365</f>
        <v>41913</v>
      </c>
      <c r="M83" s="12">
        <f t="shared" si="1"/>
        <v>348294.73958333331</v>
      </c>
    </row>
    <row r="84" spans="1:13" s="17" customFormat="1" ht="15" x14ac:dyDescent="0.25">
      <c r="A84" s="1">
        <v>41973</v>
      </c>
      <c r="B84" s="2">
        <f t="shared" ref="B84:B94" si="5">1270000/12</f>
        <v>105833.33333333333</v>
      </c>
      <c r="C84" s="15"/>
      <c r="D84" s="15"/>
      <c r="E84" s="2">
        <f>+E83</f>
        <v>230915.625</v>
      </c>
      <c r="F84" s="15"/>
      <c r="G84" s="3">
        <f>+G83</f>
        <v>11545.78125</v>
      </c>
      <c r="H84" s="15"/>
      <c r="I84" s="15"/>
      <c r="J84" s="15"/>
      <c r="K84" s="16"/>
      <c r="M84" s="12">
        <f t="shared" si="1"/>
        <v>348294.73958333331</v>
      </c>
    </row>
    <row r="85" spans="1:13" s="21" customFormat="1" ht="15.6" thickBot="1" x14ac:dyDescent="0.3">
      <c r="A85" s="8">
        <v>42004</v>
      </c>
      <c r="B85" s="7">
        <f t="shared" si="5"/>
        <v>105833.33333333333</v>
      </c>
      <c r="C85" s="18"/>
      <c r="D85" s="18"/>
      <c r="E85" s="7">
        <f>+E84</f>
        <v>230915.625</v>
      </c>
      <c r="F85" s="18"/>
      <c r="G85" s="19">
        <f>+G84</f>
        <v>11545.78125</v>
      </c>
      <c r="H85" s="18"/>
      <c r="I85" s="18"/>
      <c r="J85" s="18"/>
      <c r="K85" s="20"/>
      <c r="M85" s="22">
        <f t="shared" si="1"/>
        <v>348294.73958333331</v>
      </c>
    </row>
    <row r="86" spans="1:13" s="17" customFormat="1" ht="15" x14ac:dyDescent="0.25">
      <c r="A86" s="1">
        <v>42035</v>
      </c>
      <c r="B86" s="2">
        <f t="shared" si="5"/>
        <v>105833.33333333333</v>
      </c>
      <c r="C86" s="15"/>
      <c r="D86" s="15"/>
      <c r="E86" s="2">
        <f>+E85</f>
        <v>230915.625</v>
      </c>
      <c r="F86" s="15"/>
      <c r="G86" s="3">
        <f>+G85</f>
        <v>11545.78125</v>
      </c>
      <c r="H86" s="2"/>
      <c r="I86" s="15"/>
      <c r="J86" s="15"/>
      <c r="K86" s="16"/>
      <c r="M86" s="12">
        <f t="shared" si="1"/>
        <v>348294.73958333331</v>
      </c>
    </row>
    <row r="87" spans="1:13" s="17" customFormat="1" ht="15" x14ac:dyDescent="0.25">
      <c r="A87" s="1">
        <v>42063</v>
      </c>
      <c r="B87" s="2">
        <f t="shared" si="5"/>
        <v>105833.33333333333</v>
      </c>
      <c r="C87" s="15"/>
      <c r="D87" s="15"/>
      <c r="E87" s="2">
        <f>+E86</f>
        <v>230915.625</v>
      </c>
      <c r="F87" s="15"/>
      <c r="G87" s="3">
        <f>+G86</f>
        <v>11545.78125</v>
      </c>
      <c r="H87" s="2"/>
      <c r="I87" s="15"/>
      <c r="J87" s="15"/>
      <c r="K87" s="16"/>
      <c r="M87" s="12">
        <f t="shared" si="1"/>
        <v>348294.73958333331</v>
      </c>
    </row>
    <row r="88" spans="1:13" s="17" customFormat="1" ht="15" x14ac:dyDescent="0.25">
      <c r="A88" s="1">
        <v>42094</v>
      </c>
      <c r="B88" s="2">
        <f t="shared" si="5"/>
        <v>105833.33333333333</v>
      </c>
      <c r="C88" s="15"/>
      <c r="D88" s="15"/>
      <c r="E88" s="2">
        <f>+E87</f>
        <v>230915.625</v>
      </c>
      <c r="F88" s="15"/>
      <c r="G88" s="3">
        <f>+G87</f>
        <v>11545.78125</v>
      </c>
      <c r="H88" s="2"/>
      <c r="I88" s="15"/>
      <c r="J88" s="15"/>
      <c r="K88" s="16"/>
      <c r="M88" s="12">
        <f t="shared" si="1"/>
        <v>348294.73958333331</v>
      </c>
    </row>
    <row r="89" spans="1:13" x14ac:dyDescent="0.2">
      <c r="A89" s="1">
        <v>42124</v>
      </c>
      <c r="B89" s="2">
        <f t="shared" si="5"/>
        <v>105833.33333333333</v>
      </c>
      <c r="C89" s="2"/>
      <c r="D89" s="13"/>
      <c r="E89" s="2">
        <f>+F95/6</f>
        <v>230915.625</v>
      </c>
      <c r="F89" s="3">
        <v>1385493.75</v>
      </c>
      <c r="G89" s="3">
        <f>+SUM((C95+F95)*0.05)/6</f>
        <v>22129.114583333332</v>
      </c>
      <c r="H89" s="2">
        <f>+C89+F89</f>
        <v>1385493.75</v>
      </c>
      <c r="I89" s="2">
        <f>+H89*0.05</f>
        <v>69274.6875</v>
      </c>
      <c r="L89" s="14"/>
      <c r="M89" s="12">
        <f t="shared" si="1"/>
        <v>358878.07291666663</v>
      </c>
    </row>
    <row r="90" spans="1:13" x14ac:dyDescent="0.2">
      <c r="A90" s="1">
        <v>42155</v>
      </c>
      <c r="B90" s="2">
        <f t="shared" si="5"/>
        <v>105833.33333333333</v>
      </c>
      <c r="C90" s="2"/>
      <c r="D90" s="2"/>
      <c r="E90" s="2">
        <f>+E89</f>
        <v>230915.625</v>
      </c>
      <c r="F90" s="3"/>
      <c r="G90" s="3">
        <f>+G89</f>
        <v>22129.114583333332</v>
      </c>
      <c r="L90" s="14"/>
      <c r="M90" s="12">
        <f t="shared" si="1"/>
        <v>358878.07291666663</v>
      </c>
    </row>
    <row r="91" spans="1:13" x14ac:dyDescent="0.2">
      <c r="A91" s="1">
        <v>42185</v>
      </c>
      <c r="B91" s="2">
        <f t="shared" si="5"/>
        <v>105833.33333333333</v>
      </c>
      <c r="C91" s="2"/>
      <c r="D91" s="2"/>
      <c r="E91" s="2">
        <f>+E90</f>
        <v>230915.625</v>
      </c>
      <c r="F91" s="3"/>
      <c r="G91" s="3">
        <f>+G90</f>
        <v>22129.114583333332</v>
      </c>
      <c r="L91" s="5"/>
      <c r="M91" s="12">
        <f t="shared" si="1"/>
        <v>358878.07291666663</v>
      </c>
    </row>
    <row r="92" spans="1:13" x14ac:dyDescent="0.2">
      <c r="A92" s="1">
        <v>42216</v>
      </c>
      <c r="B92" s="2">
        <f t="shared" si="5"/>
        <v>105833.33333333333</v>
      </c>
      <c r="C92" s="2"/>
      <c r="D92" s="2"/>
      <c r="E92" s="2">
        <f>+E91</f>
        <v>230915.625</v>
      </c>
      <c r="F92" s="3"/>
      <c r="G92" s="3">
        <f>+G91</f>
        <v>22129.114583333332</v>
      </c>
      <c r="L92" s="5"/>
      <c r="M92" s="12">
        <f t="shared" si="1"/>
        <v>358878.07291666663</v>
      </c>
    </row>
    <row r="93" spans="1:13" x14ac:dyDescent="0.2">
      <c r="A93" s="1">
        <v>42247</v>
      </c>
      <c r="B93" s="2">
        <f t="shared" si="5"/>
        <v>105833.33333333333</v>
      </c>
      <c r="C93" s="2"/>
      <c r="D93" s="2"/>
      <c r="E93" s="2">
        <f>+E92</f>
        <v>230915.625</v>
      </c>
      <c r="F93" s="3"/>
      <c r="G93" s="3">
        <f>+G92</f>
        <v>22129.114583333332</v>
      </c>
      <c r="L93" s="5"/>
      <c r="M93" s="12">
        <f t="shared" si="1"/>
        <v>358878.07291666663</v>
      </c>
    </row>
    <row r="94" spans="1:13" x14ac:dyDescent="0.2">
      <c r="A94" s="1">
        <v>42277</v>
      </c>
      <c r="B94" s="2">
        <f t="shared" si="5"/>
        <v>105833.33333333333</v>
      </c>
      <c r="C94" s="2"/>
      <c r="D94" s="2"/>
      <c r="E94" s="2">
        <f>+E93</f>
        <v>230915.625</v>
      </c>
      <c r="F94" s="3"/>
      <c r="G94" s="3">
        <f>+G93</f>
        <v>22129.114583333332</v>
      </c>
      <c r="L94" s="5"/>
      <c r="M94" s="12">
        <f t="shared" si="1"/>
        <v>358878.07291666663</v>
      </c>
    </row>
    <row r="95" spans="1:13" x14ac:dyDescent="0.2">
      <c r="A95" s="1">
        <v>42308</v>
      </c>
      <c r="B95" s="2">
        <f>1340000/12</f>
        <v>111666.66666666667</v>
      </c>
      <c r="C95" s="2">
        <f>SUM(B83:B94)</f>
        <v>1270000</v>
      </c>
      <c r="D95" s="13">
        <v>5.2499999999999998E-2</v>
      </c>
      <c r="E95" s="2">
        <f>+F101/6</f>
        <v>225359.375</v>
      </c>
      <c r="F95" s="3">
        <f>+F89</f>
        <v>1385493.75</v>
      </c>
      <c r="G95" s="3">
        <f>+SUM((C101+F101)*0.05)/6</f>
        <v>11267.96875</v>
      </c>
      <c r="H95" s="2">
        <f>+C95+F95</f>
        <v>2655493.75</v>
      </c>
      <c r="I95" s="2">
        <f>+H95*0.05</f>
        <v>132774.6875</v>
      </c>
      <c r="J95" s="2">
        <f>+H95+H89</f>
        <v>4040987.5</v>
      </c>
      <c r="L95" s="14">
        <f>+L83+365</f>
        <v>42278</v>
      </c>
      <c r="M95" s="12">
        <f t="shared" si="1"/>
        <v>348294.01041666669</v>
      </c>
    </row>
    <row r="96" spans="1:13" s="17" customFormat="1" ht="15" x14ac:dyDescent="0.25">
      <c r="A96" s="1">
        <v>42338</v>
      </c>
      <c r="B96" s="2">
        <f t="shared" ref="B96:B106" si="6">1340000/12</f>
        <v>111666.66666666667</v>
      </c>
      <c r="C96" s="15"/>
      <c r="D96" s="15"/>
      <c r="E96" s="2">
        <f>+E95</f>
        <v>225359.375</v>
      </c>
      <c r="F96" s="15"/>
      <c r="G96" s="3">
        <f>+G95</f>
        <v>11267.96875</v>
      </c>
      <c r="H96" s="15"/>
      <c r="I96" s="15"/>
      <c r="J96" s="15"/>
      <c r="K96" s="16"/>
      <c r="M96" s="12">
        <f t="shared" si="1"/>
        <v>348294.01041666669</v>
      </c>
    </row>
    <row r="97" spans="1:13" s="21" customFormat="1" ht="15.6" thickBot="1" x14ac:dyDescent="0.3">
      <c r="A97" s="8">
        <v>42369</v>
      </c>
      <c r="B97" s="7">
        <f t="shared" si="6"/>
        <v>111666.66666666667</v>
      </c>
      <c r="C97" s="18"/>
      <c r="D97" s="18"/>
      <c r="E97" s="7">
        <f>+E96</f>
        <v>225359.375</v>
      </c>
      <c r="F97" s="18"/>
      <c r="G97" s="19">
        <f>+G96</f>
        <v>11267.96875</v>
      </c>
      <c r="H97" s="18"/>
      <c r="I97" s="18"/>
      <c r="J97" s="18"/>
      <c r="K97" s="20"/>
      <c r="M97" s="22">
        <f t="shared" si="1"/>
        <v>348294.01041666669</v>
      </c>
    </row>
    <row r="98" spans="1:13" s="17" customFormat="1" ht="15" x14ac:dyDescent="0.25">
      <c r="A98" s="1">
        <v>42400</v>
      </c>
      <c r="B98" s="2">
        <f t="shared" si="6"/>
        <v>111666.66666666667</v>
      </c>
      <c r="C98" s="15"/>
      <c r="D98" s="15"/>
      <c r="E98" s="2">
        <f>+E97</f>
        <v>225359.375</v>
      </c>
      <c r="F98" s="15"/>
      <c r="G98" s="3">
        <f>+G97</f>
        <v>11267.96875</v>
      </c>
      <c r="H98" s="2"/>
      <c r="I98" s="15"/>
      <c r="J98" s="15"/>
      <c r="K98" s="16"/>
      <c r="M98" s="12">
        <f t="shared" si="1"/>
        <v>348294.01041666669</v>
      </c>
    </row>
    <row r="99" spans="1:13" s="17" customFormat="1" ht="15" x14ac:dyDescent="0.25">
      <c r="A99" s="1">
        <v>42429</v>
      </c>
      <c r="B99" s="2">
        <f t="shared" si="6"/>
        <v>111666.66666666667</v>
      </c>
      <c r="C99" s="15"/>
      <c r="D99" s="15"/>
      <c r="E99" s="2">
        <f>+E98</f>
        <v>225359.375</v>
      </c>
      <c r="F99" s="15"/>
      <c r="G99" s="3">
        <f>+G98</f>
        <v>11267.96875</v>
      </c>
      <c r="H99" s="2"/>
      <c r="I99" s="15"/>
      <c r="J99" s="15"/>
      <c r="K99" s="16"/>
      <c r="M99" s="12">
        <f t="shared" si="1"/>
        <v>348294.01041666669</v>
      </c>
    </row>
    <row r="100" spans="1:13" s="17" customFormat="1" ht="15" x14ac:dyDescent="0.25">
      <c r="A100" s="1">
        <v>42460</v>
      </c>
      <c r="B100" s="2">
        <f t="shared" si="6"/>
        <v>111666.66666666667</v>
      </c>
      <c r="C100" s="15"/>
      <c r="D100" s="15"/>
      <c r="E100" s="2">
        <f>+E99</f>
        <v>225359.375</v>
      </c>
      <c r="F100" s="15"/>
      <c r="G100" s="3">
        <f>+G99</f>
        <v>11267.96875</v>
      </c>
      <c r="H100" s="2"/>
      <c r="I100" s="15"/>
      <c r="J100" s="15"/>
      <c r="K100" s="16"/>
      <c r="M100" s="12">
        <f t="shared" si="1"/>
        <v>348294.01041666669</v>
      </c>
    </row>
    <row r="101" spans="1:13" x14ac:dyDescent="0.2">
      <c r="A101" s="1">
        <v>42490</v>
      </c>
      <c r="B101" s="2">
        <f t="shared" si="6"/>
        <v>111666.66666666667</v>
      </c>
      <c r="C101" s="2"/>
      <c r="D101" s="13"/>
      <c r="E101" s="2">
        <f>+F107/6</f>
        <v>225359.375</v>
      </c>
      <c r="F101" s="3">
        <v>1352156.25</v>
      </c>
      <c r="G101" s="3">
        <f>+SUM((C107+F107)*0.05)/6</f>
        <v>22434.635416666668</v>
      </c>
      <c r="H101" s="2">
        <f>+C101+F101</f>
        <v>1352156.25</v>
      </c>
      <c r="I101" s="2">
        <f>+H101*0.05</f>
        <v>67607.8125</v>
      </c>
      <c r="L101" s="14"/>
      <c r="M101" s="12">
        <f t="shared" si="1"/>
        <v>359460.67708333337</v>
      </c>
    </row>
    <row r="102" spans="1:13" x14ac:dyDescent="0.2">
      <c r="A102" s="1">
        <v>42521</v>
      </c>
      <c r="B102" s="2">
        <f t="shared" si="6"/>
        <v>111666.66666666667</v>
      </c>
      <c r="C102" s="2"/>
      <c r="D102" s="2"/>
      <c r="E102" s="2">
        <f>+E101</f>
        <v>225359.375</v>
      </c>
      <c r="F102" s="3"/>
      <c r="G102" s="3">
        <f>+G101</f>
        <v>22434.635416666668</v>
      </c>
      <c r="L102" s="14"/>
      <c r="M102" s="12">
        <f t="shared" si="1"/>
        <v>359460.67708333337</v>
      </c>
    </row>
    <row r="103" spans="1:13" x14ac:dyDescent="0.2">
      <c r="A103" s="1">
        <v>42551</v>
      </c>
      <c r="B103" s="2">
        <f t="shared" si="6"/>
        <v>111666.66666666667</v>
      </c>
      <c r="C103" s="2"/>
      <c r="D103" s="2"/>
      <c r="E103" s="2">
        <f>+E102</f>
        <v>225359.375</v>
      </c>
      <c r="F103" s="3"/>
      <c r="G103" s="3">
        <f>+G102</f>
        <v>22434.635416666668</v>
      </c>
      <c r="L103" s="5"/>
      <c r="M103" s="12">
        <f t="shared" ref="M103:M166" si="7">+B103+E103+G103</f>
        <v>359460.67708333337</v>
      </c>
    </row>
    <row r="104" spans="1:13" x14ac:dyDescent="0.2">
      <c r="A104" s="1">
        <v>42582</v>
      </c>
      <c r="B104" s="2">
        <f t="shared" si="6"/>
        <v>111666.66666666667</v>
      </c>
      <c r="C104" s="2"/>
      <c r="D104" s="2"/>
      <c r="E104" s="2">
        <f>+E103</f>
        <v>225359.375</v>
      </c>
      <c r="F104" s="3"/>
      <c r="G104" s="3">
        <f>+G103</f>
        <v>22434.635416666668</v>
      </c>
      <c r="L104" s="5"/>
      <c r="M104" s="12">
        <f t="shared" si="7"/>
        <v>359460.67708333337</v>
      </c>
    </row>
    <row r="105" spans="1:13" x14ac:dyDescent="0.2">
      <c r="A105" s="1">
        <v>42613</v>
      </c>
      <c r="B105" s="2">
        <f t="shared" si="6"/>
        <v>111666.66666666667</v>
      </c>
      <c r="C105" s="2"/>
      <c r="D105" s="2"/>
      <c r="E105" s="2">
        <f>+E104</f>
        <v>225359.375</v>
      </c>
      <c r="F105" s="3"/>
      <c r="G105" s="3">
        <f>+G104</f>
        <v>22434.635416666668</v>
      </c>
      <c r="L105" s="5"/>
      <c r="M105" s="12">
        <f t="shared" si="7"/>
        <v>359460.67708333337</v>
      </c>
    </row>
    <row r="106" spans="1:13" x14ac:dyDescent="0.2">
      <c r="A106" s="1">
        <v>42643</v>
      </c>
      <c r="B106" s="2">
        <f t="shared" si="6"/>
        <v>111666.66666666667</v>
      </c>
      <c r="C106" s="2"/>
      <c r="D106" s="2"/>
      <c r="E106" s="2">
        <f>+E105</f>
        <v>225359.375</v>
      </c>
      <c r="F106" s="3"/>
      <c r="G106" s="3">
        <f>+G105</f>
        <v>22434.635416666668</v>
      </c>
      <c r="L106" s="5"/>
      <c r="M106" s="12">
        <f t="shared" si="7"/>
        <v>359460.67708333337</v>
      </c>
    </row>
    <row r="107" spans="1:13" x14ac:dyDescent="0.2">
      <c r="A107" s="1">
        <v>42674</v>
      </c>
      <c r="B107" s="2">
        <f>+$C$119/12</f>
        <v>115833.33333333333</v>
      </c>
      <c r="C107" s="2">
        <f>SUM(B95:B106)</f>
        <v>1340000</v>
      </c>
      <c r="D107" s="13">
        <v>0.04</v>
      </c>
      <c r="E107" s="2">
        <f>+F113/6</f>
        <v>220892.70833333334</v>
      </c>
      <c r="F107" s="3">
        <f>+F101</f>
        <v>1352156.25</v>
      </c>
      <c r="G107" s="3">
        <f>+SUM((C113+F113)*0.05)/6</f>
        <v>11044.635416666666</v>
      </c>
      <c r="H107" s="2">
        <f>+C107+F107</f>
        <v>2692156.25</v>
      </c>
      <c r="I107" s="2">
        <f>+H107*0.05</f>
        <v>134607.8125</v>
      </c>
      <c r="J107" s="2">
        <f>+H107+H101</f>
        <v>4044312.5</v>
      </c>
      <c r="L107" s="14">
        <f>+L95+366</f>
        <v>42644</v>
      </c>
      <c r="M107" s="12">
        <f t="shared" si="7"/>
        <v>347770.67708333337</v>
      </c>
    </row>
    <row r="108" spans="1:13" s="17" customFormat="1" ht="15" x14ac:dyDescent="0.25">
      <c r="A108" s="1">
        <v>42704</v>
      </c>
      <c r="B108" s="2">
        <f t="shared" ref="B108:B118" si="8">+$C$119/12</f>
        <v>115833.33333333333</v>
      </c>
      <c r="C108" s="15"/>
      <c r="D108" s="15"/>
      <c r="E108" s="2">
        <f>+E107</f>
        <v>220892.70833333334</v>
      </c>
      <c r="F108" s="15"/>
      <c r="G108" s="3">
        <f>+G107</f>
        <v>11044.635416666666</v>
      </c>
      <c r="H108" s="15"/>
      <c r="I108" s="15"/>
      <c r="J108" s="15"/>
      <c r="K108" s="16"/>
      <c r="M108" s="12">
        <f t="shared" si="7"/>
        <v>347770.67708333337</v>
      </c>
    </row>
    <row r="109" spans="1:13" s="21" customFormat="1" ht="15.6" thickBot="1" x14ac:dyDescent="0.3">
      <c r="A109" s="8">
        <v>42735</v>
      </c>
      <c r="B109" s="7">
        <f t="shared" si="8"/>
        <v>115833.33333333333</v>
      </c>
      <c r="C109" s="18"/>
      <c r="D109" s="18"/>
      <c r="E109" s="7">
        <f>+E108</f>
        <v>220892.70833333334</v>
      </c>
      <c r="F109" s="18"/>
      <c r="G109" s="19">
        <f>+G108</f>
        <v>11044.635416666666</v>
      </c>
      <c r="H109" s="18"/>
      <c r="I109" s="18"/>
      <c r="J109" s="18"/>
      <c r="K109" s="20"/>
      <c r="M109" s="22">
        <f t="shared" si="7"/>
        <v>347770.67708333337</v>
      </c>
    </row>
    <row r="110" spans="1:13" s="17" customFormat="1" ht="15" x14ac:dyDescent="0.25">
      <c r="A110" s="1">
        <v>42766</v>
      </c>
      <c r="B110" s="2">
        <f t="shared" si="8"/>
        <v>115833.33333333333</v>
      </c>
      <c r="C110" s="15"/>
      <c r="D110" s="15"/>
      <c r="E110" s="2">
        <f>+E109</f>
        <v>220892.70833333334</v>
      </c>
      <c r="F110" s="15"/>
      <c r="G110" s="3">
        <f>+G109</f>
        <v>11044.635416666666</v>
      </c>
      <c r="H110" s="2"/>
      <c r="I110" s="15"/>
      <c r="J110" s="15"/>
      <c r="K110" s="16"/>
      <c r="M110" s="12">
        <f t="shared" si="7"/>
        <v>347770.67708333337</v>
      </c>
    </row>
    <row r="111" spans="1:13" s="17" customFormat="1" ht="15" x14ac:dyDescent="0.25">
      <c r="A111" s="1">
        <v>42794</v>
      </c>
      <c r="B111" s="2">
        <f t="shared" si="8"/>
        <v>115833.33333333333</v>
      </c>
      <c r="C111" s="15"/>
      <c r="D111" s="15"/>
      <c r="E111" s="2">
        <f>+E110</f>
        <v>220892.70833333334</v>
      </c>
      <c r="F111" s="15"/>
      <c r="G111" s="3">
        <f>+G110</f>
        <v>11044.635416666666</v>
      </c>
      <c r="H111" s="2"/>
      <c r="I111" s="15"/>
      <c r="J111" s="15"/>
      <c r="K111" s="16"/>
      <c r="M111" s="12">
        <f t="shared" si="7"/>
        <v>347770.67708333337</v>
      </c>
    </row>
    <row r="112" spans="1:13" s="17" customFormat="1" ht="15" x14ac:dyDescent="0.25">
      <c r="A112" s="1">
        <v>42825</v>
      </c>
      <c r="B112" s="2">
        <f t="shared" si="8"/>
        <v>115833.33333333333</v>
      </c>
      <c r="C112" s="15"/>
      <c r="D112" s="15"/>
      <c r="E112" s="2">
        <f>+E111</f>
        <v>220892.70833333334</v>
      </c>
      <c r="F112" s="15"/>
      <c r="G112" s="3">
        <f>+G111</f>
        <v>11044.635416666666</v>
      </c>
      <c r="H112" s="2"/>
      <c r="I112" s="15"/>
      <c r="J112" s="15"/>
      <c r="K112" s="16"/>
      <c r="M112" s="12">
        <f t="shared" si="7"/>
        <v>347770.67708333337</v>
      </c>
    </row>
    <row r="113" spans="1:13" x14ac:dyDescent="0.2">
      <c r="A113" s="1">
        <v>42855</v>
      </c>
      <c r="B113" s="2">
        <f t="shared" si="8"/>
        <v>115833.33333333333</v>
      </c>
      <c r="C113" s="2"/>
      <c r="D113" s="13"/>
      <c r="E113" s="2">
        <f>+F119/6</f>
        <v>220892.70833333334</v>
      </c>
      <c r="F113" s="3">
        <v>1325356.25</v>
      </c>
      <c r="G113" s="3">
        <f>+SUM((C119+F119)*0.05)/6</f>
        <v>22627.96875</v>
      </c>
      <c r="H113" s="2">
        <f>+C113+F113</f>
        <v>1325356.25</v>
      </c>
      <c r="I113" s="2">
        <f>+H113*0.05</f>
        <v>66267.8125</v>
      </c>
      <c r="L113" s="14"/>
      <c r="M113" s="12">
        <f t="shared" si="7"/>
        <v>359354.01041666669</v>
      </c>
    </row>
    <row r="114" spans="1:13" x14ac:dyDescent="0.2">
      <c r="A114" s="1">
        <v>42886</v>
      </c>
      <c r="B114" s="2">
        <f t="shared" si="8"/>
        <v>115833.33333333333</v>
      </c>
      <c r="C114" s="2"/>
      <c r="D114" s="2"/>
      <c r="E114" s="2">
        <f>+E113</f>
        <v>220892.70833333334</v>
      </c>
      <c r="F114" s="3"/>
      <c r="G114" s="3">
        <f>+G113</f>
        <v>22627.96875</v>
      </c>
      <c r="L114" s="14"/>
      <c r="M114" s="12">
        <f t="shared" si="7"/>
        <v>359354.01041666669</v>
      </c>
    </row>
    <row r="115" spans="1:13" x14ac:dyDescent="0.2">
      <c r="A115" s="1">
        <v>42916</v>
      </c>
      <c r="B115" s="2">
        <f t="shared" si="8"/>
        <v>115833.33333333333</v>
      </c>
      <c r="C115" s="2"/>
      <c r="D115" s="2"/>
      <c r="E115" s="2">
        <f>+E114</f>
        <v>220892.70833333334</v>
      </c>
      <c r="F115" s="3"/>
      <c r="G115" s="3">
        <f>+G114</f>
        <v>22627.96875</v>
      </c>
      <c r="L115" s="5"/>
      <c r="M115" s="12">
        <f t="shared" si="7"/>
        <v>359354.01041666669</v>
      </c>
    </row>
    <row r="116" spans="1:13" x14ac:dyDescent="0.2">
      <c r="A116" s="1">
        <v>42947</v>
      </c>
      <c r="B116" s="2">
        <f t="shared" si="8"/>
        <v>115833.33333333333</v>
      </c>
      <c r="C116" s="2"/>
      <c r="D116" s="2"/>
      <c r="E116" s="2">
        <f>+E115</f>
        <v>220892.70833333334</v>
      </c>
      <c r="F116" s="3"/>
      <c r="G116" s="3">
        <f>+G115</f>
        <v>22627.96875</v>
      </c>
      <c r="L116" s="5"/>
      <c r="M116" s="12">
        <f t="shared" si="7"/>
        <v>359354.01041666669</v>
      </c>
    </row>
    <row r="117" spans="1:13" x14ac:dyDescent="0.2">
      <c r="A117" s="1">
        <v>42978</v>
      </c>
      <c r="B117" s="2">
        <f t="shared" si="8"/>
        <v>115833.33333333333</v>
      </c>
      <c r="C117" s="2"/>
      <c r="D117" s="2"/>
      <c r="E117" s="2">
        <f>+E116</f>
        <v>220892.70833333334</v>
      </c>
      <c r="F117" s="3"/>
      <c r="G117" s="3">
        <f>+G116</f>
        <v>22627.96875</v>
      </c>
      <c r="L117" s="5"/>
      <c r="M117" s="12">
        <f t="shared" si="7"/>
        <v>359354.01041666669</v>
      </c>
    </row>
    <row r="118" spans="1:13" x14ac:dyDescent="0.2">
      <c r="A118" s="1">
        <v>43008</v>
      </c>
      <c r="B118" s="2">
        <f t="shared" si="8"/>
        <v>115833.33333333333</v>
      </c>
      <c r="C118" s="2"/>
      <c r="D118" s="2"/>
      <c r="E118" s="2">
        <f>+E117</f>
        <v>220892.70833333334</v>
      </c>
      <c r="F118" s="3"/>
      <c r="G118" s="3">
        <f>+G117</f>
        <v>22627.96875</v>
      </c>
      <c r="L118" s="5"/>
      <c r="M118" s="12">
        <f t="shared" si="7"/>
        <v>359354.01041666669</v>
      </c>
    </row>
    <row r="119" spans="1:13" x14ac:dyDescent="0.2">
      <c r="A119" s="1">
        <v>43039</v>
      </c>
      <c r="B119" s="2">
        <f>+$C$131/12</f>
        <v>120833.33333333333</v>
      </c>
      <c r="C119" s="2">
        <v>1390000</v>
      </c>
      <c r="D119" s="13">
        <v>0.04</v>
      </c>
      <c r="E119" s="2">
        <f>+F125/6</f>
        <v>216259.375</v>
      </c>
      <c r="F119" s="3">
        <f>+F113</f>
        <v>1325356.25</v>
      </c>
      <c r="G119" s="3">
        <f>+SUM((C125+F125)*0.05)/6</f>
        <v>10812.96875</v>
      </c>
      <c r="H119" s="2">
        <f>+C119+F119</f>
        <v>2715356.25</v>
      </c>
      <c r="I119" s="2">
        <f>+H119*0.05</f>
        <v>135767.8125</v>
      </c>
      <c r="J119" s="2">
        <f>+H119+H113</f>
        <v>4040712.5</v>
      </c>
      <c r="L119" s="14">
        <f>+L107+365</f>
        <v>43009</v>
      </c>
      <c r="M119" s="12">
        <f t="shared" si="7"/>
        <v>347905.67708333331</v>
      </c>
    </row>
    <row r="120" spans="1:13" s="17" customFormat="1" ht="15" x14ac:dyDescent="0.25">
      <c r="A120" s="1">
        <v>43069</v>
      </c>
      <c r="B120" s="2">
        <f t="shared" ref="B120:B130" si="9">+$C$131/12</f>
        <v>120833.33333333333</v>
      </c>
      <c r="C120" s="15"/>
      <c r="D120" s="15"/>
      <c r="E120" s="2">
        <f>+E119</f>
        <v>216259.375</v>
      </c>
      <c r="F120" s="15"/>
      <c r="G120" s="3">
        <f>+G119</f>
        <v>10812.96875</v>
      </c>
      <c r="H120" s="15"/>
      <c r="I120" s="15"/>
      <c r="J120" s="15"/>
      <c r="K120" s="16"/>
      <c r="M120" s="12">
        <f t="shared" si="7"/>
        <v>347905.67708333331</v>
      </c>
    </row>
    <row r="121" spans="1:13" s="21" customFormat="1" ht="15.6" thickBot="1" x14ac:dyDescent="0.3">
      <c r="A121" s="8">
        <v>43100</v>
      </c>
      <c r="B121" s="7">
        <f t="shared" si="9"/>
        <v>120833.33333333333</v>
      </c>
      <c r="C121" s="18"/>
      <c r="D121" s="18"/>
      <c r="E121" s="7">
        <f>+E120</f>
        <v>216259.375</v>
      </c>
      <c r="F121" s="18"/>
      <c r="G121" s="19">
        <f>+G120</f>
        <v>10812.96875</v>
      </c>
      <c r="H121" s="18"/>
      <c r="I121" s="18"/>
      <c r="J121" s="18"/>
      <c r="K121" s="20"/>
      <c r="M121" s="22">
        <f t="shared" si="7"/>
        <v>347905.67708333331</v>
      </c>
    </row>
    <row r="122" spans="1:13" s="17" customFormat="1" ht="15" x14ac:dyDescent="0.25">
      <c r="A122" s="1">
        <v>43131</v>
      </c>
      <c r="B122" s="2">
        <f t="shared" si="9"/>
        <v>120833.33333333333</v>
      </c>
      <c r="C122" s="15"/>
      <c r="D122" s="15"/>
      <c r="E122" s="2">
        <f>+E121</f>
        <v>216259.375</v>
      </c>
      <c r="F122" s="15"/>
      <c r="G122" s="3">
        <f>+G121</f>
        <v>10812.96875</v>
      </c>
      <c r="H122" s="2"/>
      <c r="I122" s="15"/>
      <c r="J122" s="15"/>
      <c r="K122" s="16"/>
      <c r="M122" s="12">
        <f t="shared" si="7"/>
        <v>347905.67708333331</v>
      </c>
    </row>
    <row r="123" spans="1:13" s="17" customFormat="1" ht="15" x14ac:dyDescent="0.25">
      <c r="A123" s="1">
        <v>43159</v>
      </c>
      <c r="B123" s="2">
        <f t="shared" si="9"/>
        <v>120833.33333333333</v>
      </c>
      <c r="C123" s="15"/>
      <c r="D123" s="15"/>
      <c r="E123" s="2">
        <f>+E122</f>
        <v>216259.375</v>
      </c>
      <c r="F123" s="15"/>
      <c r="G123" s="3">
        <f>+G122</f>
        <v>10812.96875</v>
      </c>
      <c r="H123" s="2"/>
      <c r="I123" s="15"/>
      <c r="J123" s="15"/>
      <c r="K123" s="16"/>
      <c r="M123" s="12">
        <f t="shared" si="7"/>
        <v>347905.67708333331</v>
      </c>
    </row>
    <row r="124" spans="1:13" s="17" customFormat="1" ht="15" x14ac:dyDescent="0.25">
      <c r="A124" s="1">
        <v>43190</v>
      </c>
      <c r="B124" s="2">
        <f t="shared" si="9"/>
        <v>120833.33333333333</v>
      </c>
      <c r="C124" s="15"/>
      <c r="D124" s="15"/>
      <c r="E124" s="2">
        <f>+E123</f>
        <v>216259.375</v>
      </c>
      <c r="F124" s="15"/>
      <c r="G124" s="3">
        <f>+G123</f>
        <v>10812.96875</v>
      </c>
      <c r="H124" s="2"/>
      <c r="I124" s="15"/>
      <c r="J124" s="15"/>
      <c r="K124" s="16"/>
      <c r="M124" s="12">
        <f t="shared" si="7"/>
        <v>347905.67708333331</v>
      </c>
    </row>
    <row r="125" spans="1:13" x14ac:dyDescent="0.2">
      <c r="A125" s="1">
        <v>43220</v>
      </c>
      <c r="B125" s="2">
        <f t="shared" si="9"/>
        <v>120833.33333333333</v>
      </c>
      <c r="C125" s="2"/>
      <c r="D125" s="13"/>
      <c r="E125" s="2">
        <f>+F131/6</f>
        <v>216259.375</v>
      </c>
      <c r="F125" s="3">
        <v>1297556.25</v>
      </c>
      <c r="G125" s="3">
        <f>+SUM((C131+F131)*0.05)/6</f>
        <v>22896.302083333332</v>
      </c>
      <c r="H125" s="2">
        <f>+C125+F125</f>
        <v>1297556.25</v>
      </c>
      <c r="I125" s="2">
        <f>+H125*0.05</f>
        <v>64877.8125</v>
      </c>
      <c r="L125" s="14"/>
      <c r="M125" s="12">
        <f t="shared" si="7"/>
        <v>359989.01041666663</v>
      </c>
    </row>
    <row r="126" spans="1:13" x14ac:dyDescent="0.2">
      <c r="A126" s="1">
        <v>43251</v>
      </c>
      <c r="B126" s="2">
        <f t="shared" si="9"/>
        <v>120833.33333333333</v>
      </c>
      <c r="C126" s="2"/>
      <c r="D126" s="2"/>
      <c r="E126" s="2">
        <f>+E125</f>
        <v>216259.375</v>
      </c>
      <c r="F126" s="3"/>
      <c r="G126" s="3">
        <f>+G125</f>
        <v>22896.302083333332</v>
      </c>
      <c r="L126" s="14"/>
      <c r="M126" s="12">
        <f t="shared" si="7"/>
        <v>359989.01041666663</v>
      </c>
    </row>
    <row r="127" spans="1:13" x14ac:dyDescent="0.2">
      <c r="A127" s="1">
        <v>43281</v>
      </c>
      <c r="B127" s="2">
        <f t="shared" si="9"/>
        <v>120833.33333333333</v>
      </c>
      <c r="C127" s="2"/>
      <c r="D127" s="2"/>
      <c r="E127" s="2">
        <f>+E126</f>
        <v>216259.375</v>
      </c>
      <c r="F127" s="3"/>
      <c r="G127" s="3">
        <f>+G126</f>
        <v>22896.302083333332</v>
      </c>
      <c r="L127" s="5"/>
      <c r="M127" s="12">
        <f t="shared" si="7"/>
        <v>359989.01041666663</v>
      </c>
    </row>
    <row r="128" spans="1:13" x14ac:dyDescent="0.2">
      <c r="A128" s="1">
        <v>43312</v>
      </c>
      <c r="B128" s="2">
        <f t="shared" si="9"/>
        <v>120833.33333333333</v>
      </c>
      <c r="C128" s="2"/>
      <c r="D128" s="2"/>
      <c r="E128" s="2">
        <f>+E127</f>
        <v>216259.375</v>
      </c>
      <c r="F128" s="3"/>
      <c r="G128" s="3">
        <f>+G127</f>
        <v>22896.302083333332</v>
      </c>
      <c r="L128" s="5"/>
      <c r="M128" s="12">
        <f t="shared" si="7"/>
        <v>359989.01041666663</v>
      </c>
    </row>
    <row r="129" spans="1:13" x14ac:dyDescent="0.2">
      <c r="A129" s="1">
        <v>43343</v>
      </c>
      <c r="B129" s="2">
        <f t="shared" si="9"/>
        <v>120833.33333333333</v>
      </c>
      <c r="C129" s="2"/>
      <c r="D129" s="2"/>
      <c r="E129" s="2">
        <f>+E128</f>
        <v>216259.375</v>
      </c>
      <c r="F129" s="3"/>
      <c r="G129" s="3">
        <f>+G128</f>
        <v>22896.302083333332</v>
      </c>
      <c r="L129" s="5"/>
      <c r="M129" s="12">
        <f t="shared" si="7"/>
        <v>359989.01041666663</v>
      </c>
    </row>
    <row r="130" spans="1:13" x14ac:dyDescent="0.2">
      <c r="A130" s="1">
        <v>43373</v>
      </c>
      <c r="B130" s="2">
        <f t="shared" si="9"/>
        <v>120833.33333333333</v>
      </c>
      <c r="C130" s="2"/>
      <c r="D130" s="2"/>
      <c r="E130" s="2">
        <f>+E129</f>
        <v>216259.375</v>
      </c>
      <c r="F130" s="3"/>
      <c r="G130" s="3">
        <f>+G129</f>
        <v>22896.302083333332</v>
      </c>
      <c r="L130" s="5"/>
      <c r="M130" s="12">
        <f t="shared" si="7"/>
        <v>359989.01041666663</v>
      </c>
    </row>
    <row r="131" spans="1:13" x14ac:dyDescent="0.2">
      <c r="A131" s="1">
        <v>43404</v>
      </c>
      <c r="B131" s="2">
        <f>+$C$143/12</f>
        <v>126250</v>
      </c>
      <c r="C131" s="2">
        <v>1450000</v>
      </c>
      <c r="D131" s="13">
        <v>4.4999999999999998E-2</v>
      </c>
      <c r="E131" s="2">
        <f>+F137/6</f>
        <v>210821.875</v>
      </c>
      <c r="F131" s="3">
        <f>+F125</f>
        <v>1297556.25</v>
      </c>
      <c r="G131" s="3">
        <f>+SUM((C137+F137)*0.05)/6</f>
        <v>10541.09375</v>
      </c>
      <c r="H131" s="2">
        <f>+C131+F131</f>
        <v>2747556.25</v>
      </c>
      <c r="I131" s="2">
        <f>+H131*0.05</f>
        <v>137377.8125</v>
      </c>
      <c r="J131" s="2">
        <f>+H131+H125</f>
        <v>4045112.5</v>
      </c>
      <c r="L131" s="14">
        <f>+L119+365</f>
        <v>43374</v>
      </c>
      <c r="M131" s="12">
        <f t="shared" si="7"/>
        <v>347612.96875</v>
      </c>
    </row>
    <row r="132" spans="1:13" s="17" customFormat="1" ht="15" x14ac:dyDescent="0.25">
      <c r="A132" s="1">
        <v>43434</v>
      </c>
      <c r="B132" s="2">
        <f t="shared" ref="B132:B142" si="10">+$C$143/12</f>
        <v>126250</v>
      </c>
      <c r="C132" s="15"/>
      <c r="D132" s="15"/>
      <c r="E132" s="2">
        <f>+E131</f>
        <v>210821.875</v>
      </c>
      <c r="F132" s="15"/>
      <c r="G132" s="3">
        <f>+G131</f>
        <v>10541.09375</v>
      </c>
      <c r="H132" s="15"/>
      <c r="I132" s="15"/>
      <c r="J132" s="15"/>
      <c r="K132" s="16"/>
      <c r="M132" s="12">
        <f t="shared" si="7"/>
        <v>347612.96875</v>
      </c>
    </row>
    <row r="133" spans="1:13" s="21" customFormat="1" ht="15.6" thickBot="1" x14ac:dyDescent="0.3">
      <c r="A133" s="8">
        <v>43465</v>
      </c>
      <c r="B133" s="7">
        <f t="shared" si="10"/>
        <v>126250</v>
      </c>
      <c r="C133" s="18"/>
      <c r="D133" s="18"/>
      <c r="E133" s="7">
        <f>+E132</f>
        <v>210821.875</v>
      </c>
      <c r="F133" s="18"/>
      <c r="G133" s="19">
        <f>+G132</f>
        <v>10541.09375</v>
      </c>
      <c r="H133" s="18"/>
      <c r="I133" s="18"/>
      <c r="J133" s="18"/>
      <c r="K133" s="20"/>
      <c r="M133" s="22">
        <f t="shared" si="7"/>
        <v>347612.96875</v>
      </c>
    </row>
    <row r="134" spans="1:13" s="17" customFormat="1" ht="15" x14ac:dyDescent="0.25">
      <c r="A134" s="1">
        <v>43496</v>
      </c>
      <c r="B134" s="2">
        <f t="shared" si="10"/>
        <v>126250</v>
      </c>
      <c r="C134" s="15"/>
      <c r="D134" s="15"/>
      <c r="E134" s="2">
        <f>+E133</f>
        <v>210821.875</v>
      </c>
      <c r="F134" s="15"/>
      <c r="G134" s="3">
        <f>+G133</f>
        <v>10541.09375</v>
      </c>
      <c r="H134" s="2"/>
      <c r="I134" s="15"/>
      <c r="J134" s="2"/>
      <c r="K134" s="16"/>
      <c r="M134" s="12">
        <f t="shared" si="7"/>
        <v>347612.96875</v>
      </c>
    </row>
    <row r="135" spans="1:13" s="17" customFormat="1" ht="15" x14ac:dyDescent="0.25">
      <c r="A135" s="1">
        <v>43524</v>
      </c>
      <c r="B135" s="2">
        <f t="shared" si="10"/>
        <v>126250</v>
      </c>
      <c r="C135" s="15"/>
      <c r="D135" s="15"/>
      <c r="E135" s="2">
        <f>+E134</f>
        <v>210821.875</v>
      </c>
      <c r="F135" s="15"/>
      <c r="G135" s="3">
        <f>+G134</f>
        <v>10541.09375</v>
      </c>
      <c r="H135" s="2"/>
      <c r="I135" s="15"/>
      <c r="J135" s="2"/>
      <c r="K135" s="16"/>
      <c r="M135" s="12">
        <f t="shared" si="7"/>
        <v>347612.96875</v>
      </c>
    </row>
    <row r="136" spans="1:13" s="17" customFormat="1" ht="15" x14ac:dyDescent="0.25">
      <c r="A136" s="1">
        <v>43555</v>
      </c>
      <c r="B136" s="2">
        <f t="shared" si="10"/>
        <v>126250</v>
      </c>
      <c r="C136" s="15"/>
      <c r="D136" s="15"/>
      <c r="E136" s="2">
        <f>+E135</f>
        <v>210821.875</v>
      </c>
      <c r="F136" s="15"/>
      <c r="G136" s="3">
        <f>+G135</f>
        <v>10541.09375</v>
      </c>
      <c r="H136" s="2"/>
      <c r="I136" s="15"/>
      <c r="J136" s="2"/>
      <c r="K136" s="16"/>
      <c r="M136" s="12">
        <f t="shared" si="7"/>
        <v>347612.96875</v>
      </c>
    </row>
    <row r="137" spans="1:13" x14ac:dyDescent="0.2">
      <c r="A137" s="1">
        <v>43585</v>
      </c>
      <c r="B137" s="2">
        <f t="shared" si="10"/>
        <v>126250</v>
      </c>
      <c r="C137" s="2"/>
      <c r="D137" s="13"/>
      <c r="E137" s="2">
        <f>+F143/6</f>
        <v>210821.875</v>
      </c>
      <c r="F137" s="3">
        <v>1264931.25</v>
      </c>
      <c r="G137" s="3">
        <f>+SUM((C143+F143)*0.05)/6</f>
        <v>23166.09375</v>
      </c>
      <c r="H137" s="2">
        <f>+C137+F137</f>
        <v>1264931.25</v>
      </c>
      <c r="I137" s="2">
        <f>+H137*0.05</f>
        <v>63246.5625</v>
      </c>
      <c r="L137" s="14"/>
      <c r="M137" s="12">
        <f t="shared" si="7"/>
        <v>360237.96875</v>
      </c>
    </row>
    <row r="138" spans="1:13" x14ac:dyDescent="0.2">
      <c r="A138" s="1">
        <v>43616</v>
      </c>
      <c r="B138" s="2">
        <f t="shared" si="10"/>
        <v>126250</v>
      </c>
      <c r="C138" s="2"/>
      <c r="D138" s="2"/>
      <c r="E138" s="2">
        <f>+E137</f>
        <v>210821.875</v>
      </c>
      <c r="F138" s="3"/>
      <c r="G138" s="3">
        <f>+G137</f>
        <v>23166.09375</v>
      </c>
      <c r="L138" s="14"/>
      <c r="M138" s="12">
        <f t="shared" si="7"/>
        <v>360237.96875</v>
      </c>
    </row>
    <row r="139" spans="1:13" x14ac:dyDescent="0.2">
      <c r="A139" s="1">
        <v>43646</v>
      </c>
      <c r="B139" s="2">
        <f t="shared" si="10"/>
        <v>126250</v>
      </c>
      <c r="C139" s="2"/>
      <c r="D139" s="2"/>
      <c r="E139" s="2">
        <f>+E138</f>
        <v>210821.875</v>
      </c>
      <c r="F139" s="3"/>
      <c r="G139" s="3">
        <f>+G138</f>
        <v>23166.09375</v>
      </c>
      <c r="L139" s="5"/>
      <c r="M139" s="12">
        <f t="shared" si="7"/>
        <v>360237.96875</v>
      </c>
    </row>
    <row r="140" spans="1:13" x14ac:dyDescent="0.2">
      <c r="A140" s="1">
        <v>43677</v>
      </c>
      <c r="B140" s="2">
        <f t="shared" si="10"/>
        <v>126250</v>
      </c>
      <c r="C140" s="2"/>
      <c r="D140" s="2"/>
      <c r="E140" s="2">
        <f>+E139</f>
        <v>210821.875</v>
      </c>
      <c r="F140" s="3"/>
      <c r="G140" s="3">
        <f>+G139</f>
        <v>23166.09375</v>
      </c>
      <c r="L140" s="5"/>
      <c r="M140" s="12">
        <f t="shared" si="7"/>
        <v>360237.96875</v>
      </c>
    </row>
    <row r="141" spans="1:13" x14ac:dyDescent="0.2">
      <c r="A141" s="1">
        <v>43708</v>
      </c>
      <c r="B141" s="2">
        <f t="shared" si="10"/>
        <v>126250</v>
      </c>
      <c r="C141" s="2"/>
      <c r="D141" s="2"/>
      <c r="E141" s="2">
        <f>+E140</f>
        <v>210821.875</v>
      </c>
      <c r="F141" s="3"/>
      <c r="G141" s="3">
        <f>+G140</f>
        <v>23166.09375</v>
      </c>
      <c r="L141" s="5"/>
      <c r="M141" s="12">
        <f t="shared" si="7"/>
        <v>360237.96875</v>
      </c>
    </row>
    <row r="142" spans="1:13" x14ac:dyDescent="0.2">
      <c r="A142" s="1">
        <v>43738</v>
      </c>
      <c r="B142" s="2">
        <f t="shared" si="10"/>
        <v>126250</v>
      </c>
      <c r="C142" s="2"/>
      <c r="D142" s="2"/>
      <c r="E142" s="2">
        <f>+E141</f>
        <v>210821.875</v>
      </c>
      <c r="F142" s="3"/>
      <c r="G142" s="3">
        <f>+G141</f>
        <v>23166.09375</v>
      </c>
      <c r="L142" s="5"/>
      <c r="M142" s="12">
        <f t="shared" si="7"/>
        <v>360237.96875</v>
      </c>
    </row>
    <row r="143" spans="1:13" x14ac:dyDescent="0.2">
      <c r="A143" s="1">
        <v>43769</v>
      </c>
      <c r="B143" s="2">
        <f t="shared" ref="B143:B154" si="11">+$C$155/12</f>
        <v>132500</v>
      </c>
      <c r="C143" s="2">
        <v>1515000</v>
      </c>
      <c r="D143" s="13">
        <v>5.2499999999999998E-2</v>
      </c>
      <c r="E143" s="2">
        <f>+F149/6</f>
        <v>204193.75</v>
      </c>
      <c r="F143" s="3">
        <f>+F137</f>
        <v>1264931.25</v>
      </c>
      <c r="G143" s="3">
        <f>+SUM((C149+F149)*0.05)/6</f>
        <v>10209.6875</v>
      </c>
      <c r="H143" s="2">
        <f>+C143+F143</f>
        <v>2779931.25</v>
      </c>
      <c r="I143" s="2">
        <f>+H143*0.05</f>
        <v>138996.5625</v>
      </c>
      <c r="J143" s="2">
        <f>+H143+H137</f>
        <v>4044862.5</v>
      </c>
      <c r="L143" s="14"/>
      <c r="M143" s="12">
        <f t="shared" si="7"/>
        <v>346903.4375</v>
      </c>
    </row>
    <row r="144" spans="1:13" s="17" customFormat="1" ht="15" x14ac:dyDescent="0.25">
      <c r="A144" s="1">
        <v>43799</v>
      </c>
      <c r="B144" s="2">
        <f t="shared" si="11"/>
        <v>132500</v>
      </c>
      <c r="C144" s="15"/>
      <c r="D144" s="15"/>
      <c r="E144" s="2">
        <f>+E143</f>
        <v>204193.75</v>
      </c>
      <c r="F144" s="15"/>
      <c r="G144" s="3">
        <f>+G143</f>
        <v>10209.6875</v>
      </c>
      <c r="H144" s="15"/>
      <c r="I144" s="15"/>
      <c r="J144" s="2"/>
      <c r="K144" s="16"/>
      <c r="M144" s="12">
        <f t="shared" si="7"/>
        <v>346903.4375</v>
      </c>
    </row>
    <row r="145" spans="1:13" s="21" customFormat="1" ht="15.6" thickBot="1" x14ac:dyDescent="0.3">
      <c r="A145" s="8">
        <v>43830</v>
      </c>
      <c r="B145" s="7">
        <f t="shared" si="11"/>
        <v>132500</v>
      </c>
      <c r="C145" s="18"/>
      <c r="D145" s="18"/>
      <c r="E145" s="7">
        <f>+E144</f>
        <v>204193.75</v>
      </c>
      <c r="F145" s="18"/>
      <c r="G145" s="19">
        <f>+G144</f>
        <v>10209.6875</v>
      </c>
      <c r="H145" s="18"/>
      <c r="I145" s="18"/>
      <c r="J145" s="7"/>
      <c r="K145" s="20"/>
      <c r="M145" s="22">
        <f t="shared" si="7"/>
        <v>346903.4375</v>
      </c>
    </row>
    <row r="146" spans="1:13" s="17" customFormat="1" ht="15" x14ac:dyDescent="0.25">
      <c r="A146" s="1">
        <v>43861</v>
      </c>
      <c r="B146" s="2">
        <f t="shared" si="11"/>
        <v>132500</v>
      </c>
      <c r="C146" s="15"/>
      <c r="D146" s="15"/>
      <c r="E146" s="2">
        <f>+E145</f>
        <v>204193.75</v>
      </c>
      <c r="F146" s="15"/>
      <c r="G146" s="3">
        <f>+G145</f>
        <v>10209.6875</v>
      </c>
      <c r="H146" s="2"/>
      <c r="I146" s="15"/>
      <c r="J146" s="2"/>
      <c r="K146" s="16"/>
      <c r="M146" s="12">
        <f t="shared" si="7"/>
        <v>346903.4375</v>
      </c>
    </row>
    <row r="147" spans="1:13" s="17" customFormat="1" ht="15" x14ac:dyDescent="0.25">
      <c r="A147" s="1">
        <v>43890</v>
      </c>
      <c r="B147" s="2">
        <f t="shared" si="11"/>
        <v>132500</v>
      </c>
      <c r="C147" s="15"/>
      <c r="D147" s="15"/>
      <c r="E147" s="2">
        <f>+E146</f>
        <v>204193.75</v>
      </c>
      <c r="F147" s="15"/>
      <c r="G147" s="3">
        <f>+G146</f>
        <v>10209.6875</v>
      </c>
      <c r="H147" s="2"/>
      <c r="I147" s="15"/>
      <c r="J147" s="2"/>
      <c r="K147" s="16"/>
      <c r="M147" s="12">
        <f t="shared" si="7"/>
        <v>346903.4375</v>
      </c>
    </row>
    <row r="148" spans="1:13" s="17" customFormat="1" ht="15" x14ac:dyDescent="0.25">
      <c r="A148" s="1">
        <v>43921</v>
      </c>
      <c r="B148" s="2">
        <f t="shared" si="11"/>
        <v>132500</v>
      </c>
      <c r="C148" s="15"/>
      <c r="D148" s="15"/>
      <c r="E148" s="2">
        <f>+E147</f>
        <v>204193.75</v>
      </c>
      <c r="F148" s="15"/>
      <c r="G148" s="3">
        <f>+G147</f>
        <v>10209.6875</v>
      </c>
      <c r="H148" s="2"/>
      <c r="I148" s="15"/>
      <c r="J148" s="2"/>
      <c r="K148" s="16"/>
      <c r="M148" s="12">
        <f t="shared" si="7"/>
        <v>346903.4375</v>
      </c>
    </row>
    <row r="149" spans="1:13" x14ac:dyDescent="0.2">
      <c r="A149" s="1">
        <v>43951</v>
      </c>
      <c r="B149" s="2">
        <f t="shared" si="11"/>
        <v>132500</v>
      </c>
      <c r="C149" s="2"/>
      <c r="D149" s="13"/>
      <c r="E149" s="2">
        <f>+F155/6</f>
        <v>204193.75</v>
      </c>
      <c r="F149" s="3">
        <v>1225162.5</v>
      </c>
      <c r="G149" s="3">
        <f>+SUM((C155+F155)*0.05)/6</f>
        <v>23459.6875</v>
      </c>
      <c r="H149" s="2">
        <f>+C149+F149</f>
        <v>1225162.5</v>
      </c>
      <c r="I149" s="2">
        <f>+H149*0.05</f>
        <v>61258.125</v>
      </c>
      <c r="L149" s="14"/>
      <c r="M149" s="12">
        <f t="shared" si="7"/>
        <v>360153.4375</v>
      </c>
    </row>
    <row r="150" spans="1:13" x14ac:dyDescent="0.2">
      <c r="A150" s="1">
        <v>43982</v>
      </c>
      <c r="B150" s="2">
        <f t="shared" si="11"/>
        <v>132500</v>
      </c>
      <c r="C150" s="2"/>
      <c r="D150" s="2"/>
      <c r="E150" s="2">
        <f>+E149</f>
        <v>204193.75</v>
      </c>
      <c r="F150" s="3"/>
      <c r="G150" s="3">
        <f>+G149</f>
        <v>23459.6875</v>
      </c>
      <c r="L150" s="14"/>
      <c r="M150" s="12">
        <f t="shared" si="7"/>
        <v>360153.4375</v>
      </c>
    </row>
    <row r="151" spans="1:13" x14ac:dyDescent="0.2">
      <c r="A151" s="1">
        <v>44012</v>
      </c>
      <c r="B151" s="2">
        <f t="shared" si="11"/>
        <v>132500</v>
      </c>
      <c r="C151" s="2"/>
      <c r="D151" s="2"/>
      <c r="E151" s="2">
        <f>+E150</f>
        <v>204193.75</v>
      </c>
      <c r="F151" s="3"/>
      <c r="G151" s="3">
        <f>+G150</f>
        <v>23459.6875</v>
      </c>
      <c r="L151" s="5"/>
      <c r="M151" s="12">
        <f t="shared" si="7"/>
        <v>360153.4375</v>
      </c>
    </row>
    <row r="152" spans="1:13" x14ac:dyDescent="0.2">
      <c r="A152" s="1">
        <v>44043</v>
      </c>
      <c r="B152" s="2">
        <f t="shared" si="11"/>
        <v>132500</v>
      </c>
      <c r="C152" s="2"/>
      <c r="D152" s="2"/>
      <c r="E152" s="2">
        <f>+E151</f>
        <v>204193.75</v>
      </c>
      <c r="F152" s="3"/>
      <c r="G152" s="3">
        <f>+G151</f>
        <v>23459.6875</v>
      </c>
      <c r="L152" s="5"/>
      <c r="M152" s="12">
        <f t="shared" si="7"/>
        <v>360153.4375</v>
      </c>
    </row>
    <row r="153" spans="1:13" x14ac:dyDescent="0.2">
      <c r="A153" s="1">
        <v>44074</v>
      </c>
      <c r="B153" s="2">
        <f t="shared" si="11"/>
        <v>132500</v>
      </c>
      <c r="C153" s="2"/>
      <c r="D153" s="2"/>
      <c r="E153" s="2">
        <f>+E152</f>
        <v>204193.75</v>
      </c>
      <c r="F153" s="3"/>
      <c r="G153" s="3">
        <f>+G152</f>
        <v>23459.6875</v>
      </c>
      <c r="L153" s="5"/>
      <c r="M153" s="12">
        <f t="shared" si="7"/>
        <v>360153.4375</v>
      </c>
    </row>
    <row r="154" spans="1:13" x14ac:dyDescent="0.2">
      <c r="A154" s="1">
        <v>44104</v>
      </c>
      <c r="B154" s="2">
        <f t="shared" si="11"/>
        <v>132500</v>
      </c>
      <c r="C154" s="2"/>
      <c r="D154" s="2"/>
      <c r="E154" s="2">
        <f>+E153</f>
        <v>204193.75</v>
      </c>
      <c r="F154" s="3"/>
      <c r="G154" s="3">
        <f>+G153</f>
        <v>23459.6875</v>
      </c>
      <c r="L154" s="5"/>
      <c r="M154" s="12">
        <f t="shared" si="7"/>
        <v>360153.4375</v>
      </c>
    </row>
    <row r="155" spans="1:13" x14ac:dyDescent="0.2">
      <c r="A155" s="1">
        <v>44135</v>
      </c>
      <c r="B155" s="2">
        <f>+$C$167/12</f>
        <v>139166.66666666666</v>
      </c>
      <c r="C155" s="2">
        <v>1590000</v>
      </c>
      <c r="D155" s="13"/>
      <c r="E155" s="2">
        <f>+F161/6</f>
        <v>197568.75</v>
      </c>
      <c r="F155" s="3">
        <f>+F149</f>
        <v>1225162.5</v>
      </c>
      <c r="G155" s="3">
        <f>+SUM((C161+F161)*0.05)/6</f>
        <v>9878.4375</v>
      </c>
      <c r="H155" s="2">
        <f>+C155+F155</f>
        <v>2815162.5</v>
      </c>
      <c r="I155" s="2">
        <f>+H155*0.05</f>
        <v>140758.125</v>
      </c>
      <c r="J155" s="2">
        <f>+H155+H149</f>
        <v>4040325</v>
      </c>
      <c r="L155" s="14"/>
      <c r="M155" s="12">
        <f t="shared" si="7"/>
        <v>346613.85416666663</v>
      </c>
    </row>
    <row r="156" spans="1:13" s="17" customFormat="1" ht="15" x14ac:dyDescent="0.25">
      <c r="A156" s="1">
        <v>44165</v>
      </c>
      <c r="B156" s="2">
        <f t="shared" ref="B156:B166" si="12">+$C$167/12</f>
        <v>139166.66666666666</v>
      </c>
      <c r="C156" s="15"/>
      <c r="D156" s="15"/>
      <c r="E156" s="2">
        <f>+E155</f>
        <v>197568.75</v>
      </c>
      <c r="F156" s="15"/>
      <c r="G156" s="3">
        <f>+G155</f>
        <v>9878.4375</v>
      </c>
      <c r="H156" s="15"/>
      <c r="I156" s="15"/>
      <c r="J156" s="15"/>
      <c r="K156" s="16"/>
      <c r="M156" s="12">
        <f t="shared" si="7"/>
        <v>346613.85416666663</v>
      </c>
    </row>
    <row r="157" spans="1:13" s="21" customFormat="1" ht="15.6" thickBot="1" x14ac:dyDescent="0.3">
      <c r="A157" s="8">
        <v>44196</v>
      </c>
      <c r="B157" s="7">
        <f t="shared" si="12"/>
        <v>139166.66666666666</v>
      </c>
      <c r="C157" s="18"/>
      <c r="D157" s="18"/>
      <c r="E157" s="7">
        <f>+E156</f>
        <v>197568.75</v>
      </c>
      <c r="F157" s="18"/>
      <c r="G157" s="19">
        <f>+G156</f>
        <v>9878.4375</v>
      </c>
      <c r="H157" s="18"/>
      <c r="I157" s="18"/>
      <c r="J157" s="18"/>
      <c r="K157" s="20"/>
      <c r="M157" s="22">
        <f t="shared" si="7"/>
        <v>346613.85416666663</v>
      </c>
    </row>
    <row r="158" spans="1:13" s="17" customFormat="1" ht="15" x14ac:dyDescent="0.25">
      <c r="A158" s="1">
        <v>44227</v>
      </c>
      <c r="B158" s="2">
        <f t="shared" si="12"/>
        <v>139166.66666666666</v>
      </c>
      <c r="C158" s="15"/>
      <c r="D158" s="15"/>
      <c r="E158" s="2">
        <f>+E157</f>
        <v>197568.75</v>
      </c>
      <c r="F158" s="15"/>
      <c r="G158" s="3">
        <f>+G157</f>
        <v>9878.4375</v>
      </c>
      <c r="H158" s="2"/>
      <c r="I158" s="15"/>
      <c r="J158" s="15"/>
      <c r="K158" s="16"/>
      <c r="M158" s="12">
        <f t="shared" si="7"/>
        <v>346613.85416666663</v>
      </c>
    </row>
    <row r="159" spans="1:13" s="17" customFormat="1" ht="15" x14ac:dyDescent="0.25">
      <c r="A159" s="1">
        <v>44255</v>
      </c>
      <c r="B159" s="2">
        <f t="shared" si="12"/>
        <v>139166.66666666666</v>
      </c>
      <c r="C159" s="15"/>
      <c r="D159" s="15"/>
      <c r="E159" s="2">
        <f>+E158</f>
        <v>197568.75</v>
      </c>
      <c r="F159" s="15"/>
      <c r="G159" s="3">
        <f>+G158</f>
        <v>9878.4375</v>
      </c>
      <c r="H159" s="2"/>
      <c r="I159" s="15"/>
      <c r="J159" s="15"/>
      <c r="K159" s="16"/>
      <c r="M159" s="12">
        <f t="shared" si="7"/>
        <v>346613.85416666663</v>
      </c>
    </row>
    <row r="160" spans="1:13" s="17" customFormat="1" ht="15" x14ac:dyDescent="0.25">
      <c r="A160" s="1">
        <v>44286</v>
      </c>
      <c r="B160" s="2">
        <f t="shared" si="12"/>
        <v>139166.66666666666</v>
      </c>
      <c r="C160" s="15"/>
      <c r="D160" s="15"/>
      <c r="E160" s="2">
        <f>+E159</f>
        <v>197568.75</v>
      </c>
      <c r="F160" s="15"/>
      <c r="G160" s="3">
        <f>+G159</f>
        <v>9878.4375</v>
      </c>
      <c r="H160" s="2"/>
      <c r="I160" s="15"/>
      <c r="J160" s="15"/>
      <c r="K160" s="16"/>
      <c r="M160" s="12">
        <f t="shared" si="7"/>
        <v>346613.85416666663</v>
      </c>
    </row>
    <row r="161" spans="1:13" x14ac:dyDescent="0.2">
      <c r="A161" s="1">
        <v>44316</v>
      </c>
      <c r="B161" s="2">
        <f t="shared" si="12"/>
        <v>139166.66666666666</v>
      </c>
      <c r="C161" s="2"/>
      <c r="D161" s="13"/>
      <c r="E161" s="2">
        <f>+F167/6</f>
        <v>197568.75</v>
      </c>
      <c r="F161" s="3">
        <v>1185412.5</v>
      </c>
      <c r="G161" s="3">
        <f>+SUM((C167+F167)*0.05)/6</f>
        <v>23795.104166666668</v>
      </c>
      <c r="H161" s="2">
        <f>+C161+F161</f>
        <v>1185412.5</v>
      </c>
      <c r="I161" s="2">
        <f>+H161*0.05</f>
        <v>59270.625</v>
      </c>
      <c r="L161" s="14"/>
      <c r="M161" s="12">
        <f t="shared" si="7"/>
        <v>360530.52083333331</v>
      </c>
    </row>
    <row r="162" spans="1:13" x14ac:dyDescent="0.2">
      <c r="A162" s="1">
        <v>44347</v>
      </c>
      <c r="B162" s="2">
        <f t="shared" si="12"/>
        <v>139166.66666666666</v>
      </c>
      <c r="C162" s="2"/>
      <c r="D162" s="2"/>
      <c r="E162" s="2">
        <f>+E161</f>
        <v>197568.75</v>
      </c>
      <c r="F162" s="3"/>
      <c r="G162" s="3">
        <f>+G161</f>
        <v>23795.104166666668</v>
      </c>
      <c r="L162" s="14"/>
      <c r="M162" s="12">
        <f t="shared" si="7"/>
        <v>360530.52083333331</v>
      </c>
    </row>
    <row r="163" spans="1:13" x14ac:dyDescent="0.2">
      <c r="A163" s="1">
        <v>44377</v>
      </c>
      <c r="B163" s="2">
        <f t="shared" si="12"/>
        <v>139166.66666666666</v>
      </c>
      <c r="C163" s="2"/>
      <c r="D163" s="2"/>
      <c r="E163" s="2">
        <f>+E162</f>
        <v>197568.75</v>
      </c>
      <c r="F163" s="3"/>
      <c r="G163" s="3">
        <f>+G162</f>
        <v>23795.104166666668</v>
      </c>
      <c r="L163" s="5"/>
      <c r="M163" s="12">
        <f t="shared" si="7"/>
        <v>360530.52083333331</v>
      </c>
    </row>
    <row r="164" spans="1:13" x14ac:dyDescent="0.2">
      <c r="A164" s="1">
        <v>44408</v>
      </c>
      <c r="B164" s="2">
        <f t="shared" si="12"/>
        <v>139166.66666666666</v>
      </c>
      <c r="C164" s="2"/>
      <c r="D164" s="2"/>
      <c r="E164" s="2">
        <f>+E163</f>
        <v>197568.75</v>
      </c>
      <c r="F164" s="3"/>
      <c r="G164" s="3">
        <f>+G163</f>
        <v>23795.104166666668</v>
      </c>
      <c r="L164" s="5"/>
      <c r="M164" s="12">
        <f t="shared" si="7"/>
        <v>360530.52083333331</v>
      </c>
    </row>
    <row r="165" spans="1:13" x14ac:dyDescent="0.2">
      <c r="A165" s="1">
        <v>44439</v>
      </c>
      <c r="B165" s="2">
        <f t="shared" si="12"/>
        <v>139166.66666666666</v>
      </c>
      <c r="C165" s="2"/>
      <c r="D165" s="2"/>
      <c r="E165" s="2">
        <f>+E164</f>
        <v>197568.75</v>
      </c>
      <c r="F165" s="3"/>
      <c r="G165" s="3">
        <f>+G164</f>
        <v>23795.104166666668</v>
      </c>
      <c r="L165" s="5"/>
      <c r="M165" s="12">
        <f t="shared" si="7"/>
        <v>360530.52083333331</v>
      </c>
    </row>
    <row r="166" spans="1:13" x14ac:dyDescent="0.2">
      <c r="A166" s="1">
        <v>44469</v>
      </c>
      <c r="B166" s="2">
        <f t="shared" si="12"/>
        <v>139166.66666666666</v>
      </c>
      <c r="C166" s="2"/>
      <c r="D166" s="2"/>
      <c r="E166" s="2">
        <f>+E165</f>
        <v>197568.75</v>
      </c>
      <c r="F166" s="3"/>
      <c r="G166" s="3">
        <f>+G165</f>
        <v>23795.104166666668</v>
      </c>
      <c r="L166" s="5"/>
      <c r="M166" s="12">
        <f t="shared" si="7"/>
        <v>360530.52083333331</v>
      </c>
    </row>
    <row r="167" spans="1:13" x14ac:dyDescent="0.2">
      <c r="A167" s="1">
        <v>44500</v>
      </c>
      <c r="B167" s="2">
        <f>+$C$179/12</f>
        <v>146250</v>
      </c>
      <c r="C167" s="2">
        <v>1670000</v>
      </c>
      <c r="D167" s="13"/>
      <c r="E167" s="2">
        <f>+F173/6</f>
        <v>190610.41666666666</v>
      </c>
      <c r="F167" s="3">
        <f>+F161</f>
        <v>1185412.5</v>
      </c>
      <c r="G167" s="3">
        <f>+SUM((C173+F173)*0.05)/6</f>
        <v>9530.5208333333339</v>
      </c>
      <c r="H167" s="2">
        <f>+C167+F167</f>
        <v>2855412.5</v>
      </c>
      <c r="I167" s="2">
        <f>+H167*0.05</f>
        <v>142770.625</v>
      </c>
      <c r="J167" s="2">
        <f>+H167+H161</f>
        <v>4040825</v>
      </c>
      <c r="L167" s="14"/>
      <c r="M167" s="12">
        <f t="shared" ref="M167:M230" si="13">+B167+E167+G167</f>
        <v>346390.93749999994</v>
      </c>
    </row>
    <row r="168" spans="1:13" s="17" customFormat="1" ht="15" x14ac:dyDescent="0.25">
      <c r="A168" s="1">
        <v>44530</v>
      </c>
      <c r="B168" s="2">
        <f>+B167</f>
        <v>146250</v>
      </c>
      <c r="E168" s="2">
        <f>+E167</f>
        <v>190610.41666666666</v>
      </c>
      <c r="F168" s="15"/>
      <c r="G168" s="3">
        <f>+G167</f>
        <v>9530.5208333333339</v>
      </c>
      <c r="H168" s="15"/>
      <c r="I168" s="15"/>
      <c r="J168" s="15"/>
      <c r="K168" s="16"/>
      <c r="M168" s="12">
        <f t="shared" si="13"/>
        <v>346390.93749999994</v>
      </c>
    </row>
    <row r="169" spans="1:13" s="21" customFormat="1" ht="15.6" thickBot="1" x14ac:dyDescent="0.3">
      <c r="A169" s="8">
        <v>44561</v>
      </c>
      <c r="B169" s="7">
        <f>+B168</f>
        <v>146250</v>
      </c>
      <c r="E169" s="7">
        <f>+E168</f>
        <v>190610.41666666666</v>
      </c>
      <c r="F169" s="18"/>
      <c r="G169" s="19">
        <f>+G168</f>
        <v>9530.5208333333339</v>
      </c>
      <c r="H169" s="18"/>
      <c r="I169" s="18"/>
      <c r="J169" s="18"/>
      <c r="K169" s="20"/>
      <c r="M169" s="22">
        <f t="shared" si="13"/>
        <v>346390.93749999994</v>
      </c>
    </row>
    <row r="170" spans="1:13" s="17" customFormat="1" ht="15" x14ac:dyDescent="0.25">
      <c r="A170" s="1">
        <v>44592</v>
      </c>
      <c r="B170" s="2">
        <f>+B169</f>
        <v>146250</v>
      </c>
      <c r="C170" s="15"/>
      <c r="D170" s="15"/>
      <c r="E170" s="2">
        <f>+E169</f>
        <v>190610.41666666666</v>
      </c>
      <c r="F170" s="15"/>
      <c r="G170" s="3">
        <f>+G169</f>
        <v>9530.5208333333339</v>
      </c>
      <c r="H170" s="2"/>
      <c r="I170" s="15"/>
      <c r="J170" s="15"/>
      <c r="K170" s="16"/>
      <c r="M170" s="12">
        <f t="shared" si="13"/>
        <v>346390.93749999994</v>
      </c>
    </row>
    <row r="171" spans="1:13" s="17" customFormat="1" ht="15" x14ac:dyDescent="0.25">
      <c r="A171" s="1">
        <v>44620</v>
      </c>
      <c r="B171" s="2">
        <f>+B170</f>
        <v>146250</v>
      </c>
      <c r="C171" s="15"/>
      <c r="D171" s="15"/>
      <c r="E171" s="2">
        <f>+E170</f>
        <v>190610.41666666666</v>
      </c>
      <c r="F171" s="15"/>
      <c r="G171" s="3">
        <f>+G170</f>
        <v>9530.5208333333339</v>
      </c>
      <c r="H171" s="2"/>
      <c r="I171" s="15"/>
      <c r="J171" s="15"/>
      <c r="K171" s="16"/>
      <c r="M171" s="12">
        <f t="shared" si="13"/>
        <v>346390.93749999994</v>
      </c>
    </row>
    <row r="172" spans="1:13" s="17" customFormat="1" ht="15" x14ac:dyDescent="0.25">
      <c r="A172" s="1">
        <v>44651</v>
      </c>
      <c r="B172" s="2">
        <f t="shared" ref="B172:B178" si="14">+B171</f>
        <v>146250</v>
      </c>
      <c r="C172" s="15"/>
      <c r="D172" s="15"/>
      <c r="E172" s="2">
        <f>+E171</f>
        <v>190610.41666666666</v>
      </c>
      <c r="F172" s="15"/>
      <c r="G172" s="3">
        <f>+G171</f>
        <v>9530.5208333333339</v>
      </c>
      <c r="H172" s="2"/>
      <c r="I172" s="15"/>
      <c r="J172" s="15"/>
      <c r="K172" s="16"/>
      <c r="M172" s="12">
        <f t="shared" si="13"/>
        <v>346390.93749999994</v>
      </c>
    </row>
    <row r="173" spans="1:13" x14ac:dyDescent="0.2">
      <c r="A173" s="1">
        <v>44681</v>
      </c>
      <c r="B173" s="2">
        <f t="shared" si="14"/>
        <v>146250</v>
      </c>
      <c r="C173" s="2"/>
      <c r="D173" s="13"/>
      <c r="E173" s="2">
        <f>+F179/6</f>
        <v>190610.41666666666</v>
      </c>
      <c r="F173" s="3">
        <v>1143662.5</v>
      </c>
      <c r="G173" s="3">
        <f>+SUM((C179+F179)*0.05)/6</f>
        <v>24155.520833333332</v>
      </c>
      <c r="H173" s="2">
        <f>+C173+F173</f>
        <v>1143662.5</v>
      </c>
      <c r="I173" s="2">
        <f>+H173*0.05</f>
        <v>57183.125</v>
      </c>
      <c r="L173" s="14"/>
      <c r="M173" s="12">
        <f t="shared" si="13"/>
        <v>361015.93749999994</v>
      </c>
    </row>
    <row r="174" spans="1:13" x14ac:dyDescent="0.2">
      <c r="A174" s="1">
        <v>44712</v>
      </c>
      <c r="B174" s="2">
        <f t="shared" si="14"/>
        <v>146250</v>
      </c>
      <c r="C174" s="2"/>
      <c r="D174" s="2"/>
      <c r="E174" s="2">
        <f>+E173</f>
        <v>190610.41666666666</v>
      </c>
      <c r="F174" s="3"/>
      <c r="G174" s="3">
        <f>+G173</f>
        <v>24155.520833333332</v>
      </c>
      <c r="L174" s="14"/>
      <c r="M174" s="12">
        <f t="shared" si="13"/>
        <v>361015.93749999994</v>
      </c>
    </row>
    <row r="175" spans="1:13" x14ac:dyDescent="0.2">
      <c r="A175" s="1">
        <v>44742</v>
      </c>
      <c r="B175" s="2">
        <f t="shared" si="14"/>
        <v>146250</v>
      </c>
      <c r="C175" s="2"/>
      <c r="D175" s="2"/>
      <c r="E175" s="2">
        <f>+E174</f>
        <v>190610.41666666666</v>
      </c>
      <c r="F175" s="3"/>
      <c r="G175" s="3">
        <f>+G174</f>
        <v>24155.520833333332</v>
      </c>
      <c r="L175" s="5"/>
      <c r="M175" s="12">
        <f t="shared" si="13"/>
        <v>361015.93749999994</v>
      </c>
    </row>
    <row r="176" spans="1:13" x14ac:dyDescent="0.2">
      <c r="A176" s="1">
        <v>44773</v>
      </c>
      <c r="B176" s="2">
        <f t="shared" si="14"/>
        <v>146250</v>
      </c>
      <c r="C176" s="2"/>
      <c r="D176" s="2"/>
      <c r="E176" s="2">
        <f>+E175</f>
        <v>190610.41666666666</v>
      </c>
      <c r="F176" s="3"/>
      <c r="G176" s="3">
        <f>+G175</f>
        <v>24155.520833333332</v>
      </c>
      <c r="L176" s="5"/>
      <c r="M176" s="12">
        <f t="shared" si="13"/>
        <v>361015.93749999994</v>
      </c>
    </row>
    <row r="177" spans="1:13" x14ac:dyDescent="0.2">
      <c r="A177" s="1">
        <v>44804</v>
      </c>
      <c r="B177" s="2">
        <f t="shared" si="14"/>
        <v>146250</v>
      </c>
      <c r="C177" s="2"/>
      <c r="D177" s="2"/>
      <c r="E177" s="2">
        <f>+E176</f>
        <v>190610.41666666666</v>
      </c>
      <c r="F177" s="3"/>
      <c r="G177" s="3">
        <f>+G176</f>
        <v>24155.520833333332</v>
      </c>
      <c r="L177" s="5"/>
      <c r="M177" s="12">
        <f t="shared" si="13"/>
        <v>361015.93749999994</v>
      </c>
    </row>
    <row r="178" spans="1:13" x14ac:dyDescent="0.2">
      <c r="A178" s="1">
        <v>44834</v>
      </c>
      <c r="B178" s="2">
        <f t="shared" si="14"/>
        <v>146250</v>
      </c>
      <c r="C178" s="2"/>
      <c r="D178" s="2"/>
      <c r="E178" s="2">
        <f>+E177</f>
        <v>190610.41666666666</v>
      </c>
      <c r="F178" s="3"/>
      <c r="G178" s="3">
        <f>+G177</f>
        <v>24155.520833333332</v>
      </c>
      <c r="L178" s="5"/>
      <c r="M178" s="12">
        <f t="shared" si="13"/>
        <v>361015.93749999994</v>
      </c>
    </row>
    <row r="179" spans="1:13" x14ac:dyDescent="0.2">
      <c r="A179" s="1">
        <v>44865</v>
      </c>
      <c r="B179" s="2">
        <f>+$C$191/12</f>
        <v>152083.33333333334</v>
      </c>
      <c r="C179" s="2">
        <v>1755000</v>
      </c>
      <c r="D179" s="13"/>
      <c r="E179" s="2">
        <f>+F185/6</f>
        <v>184760.41666666666</v>
      </c>
      <c r="F179" s="3">
        <f>+F173</f>
        <v>1143662.5</v>
      </c>
      <c r="G179" s="3">
        <f>+SUM((C185+F185)*0.05)/6</f>
        <v>9238.0208333333339</v>
      </c>
      <c r="H179" s="2">
        <f>+C179+F179</f>
        <v>2898662.5</v>
      </c>
      <c r="I179" s="2">
        <f>+H179*0.05</f>
        <v>144933.125</v>
      </c>
      <c r="J179" s="2">
        <f>+H179+H173</f>
        <v>4042325</v>
      </c>
      <c r="L179" s="14"/>
      <c r="M179" s="12">
        <f t="shared" si="13"/>
        <v>346081.77083333331</v>
      </c>
    </row>
    <row r="180" spans="1:13" s="17" customFormat="1" ht="15" x14ac:dyDescent="0.25">
      <c r="A180" s="1">
        <v>44895</v>
      </c>
      <c r="B180" s="2">
        <f>+B179</f>
        <v>152083.33333333334</v>
      </c>
      <c r="E180" s="2">
        <f>+E179</f>
        <v>184760.41666666666</v>
      </c>
      <c r="F180" s="15"/>
      <c r="G180" s="3">
        <f>+G179</f>
        <v>9238.0208333333339</v>
      </c>
      <c r="H180" s="15"/>
      <c r="I180" s="15"/>
      <c r="J180" s="15"/>
      <c r="K180" s="16"/>
      <c r="M180" s="12">
        <f t="shared" si="13"/>
        <v>346081.77083333331</v>
      </c>
    </row>
    <row r="181" spans="1:13" s="21" customFormat="1" ht="15.6" thickBot="1" x14ac:dyDescent="0.3">
      <c r="A181" s="8">
        <v>44926</v>
      </c>
      <c r="B181" s="7">
        <f>+B180</f>
        <v>152083.33333333334</v>
      </c>
      <c r="E181" s="7">
        <f>+E180</f>
        <v>184760.41666666666</v>
      </c>
      <c r="F181" s="18"/>
      <c r="G181" s="19">
        <f>+G180</f>
        <v>9238.0208333333339</v>
      </c>
      <c r="H181" s="18"/>
      <c r="I181" s="18"/>
      <c r="J181" s="18"/>
      <c r="K181" s="20"/>
      <c r="M181" s="22">
        <f t="shared" si="13"/>
        <v>346081.77083333331</v>
      </c>
    </row>
    <row r="182" spans="1:13" s="17" customFormat="1" ht="15" x14ac:dyDescent="0.25">
      <c r="A182" s="1">
        <v>44957</v>
      </c>
      <c r="B182" s="2">
        <f>+B181</f>
        <v>152083.33333333334</v>
      </c>
      <c r="C182" s="15"/>
      <c r="D182" s="15"/>
      <c r="E182" s="2">
        <f>+E181</f>
        <v>184760.41666666666</v>
      </c>
      <c r="F182" s="15"/>
      <c r="G182" s="3">
        <f>+G181</f>
        <v>9238.0208333333339</v>
      </c>
      <c r="H182" s="2"/>
      <c r="I182" s="15"/>
      <c r="J182" s="15"/>
      <c r="K182" s="16"/>
      <c r="M182" s="12">
        <f t="shared" si="13"/>
        <v>346081.77083333331</v>
      </c>
    </row>
    <row r="183" spans="1:13" s="17" customFormat="1" ht="15" x14ac:dyDescent="0.25">
      <c r="A183" s="1">
        <v>44985</v>
      </c>
      <c r="B183" s="2">
        <f>+B182</f>
        <v>152083.33333333334</v>
      </c>
      <c r="C183" s="15"/>
      <c r="D183" s="15"/>
      <c r="E183" s="2">
        <f>+E182</f>
        <v>184760.41666666666</v>
      </c>
      <c r="F183" s="15"/>
      <c r="G183" s="3">
        <f>+G182</f>
        <v>9238.0208333333339</v>
      </c>
      <c r="H183" s="2"/>
      <c r="I183" s="15"/>
      <c r="J183" s="15"/>
      <c r="K183" s="16"/>
      <c r="M183" s="12">
        <f t="shared" si="13"/>
        <v>346081.77083333331</v>
      </c>
    </row>
    <row r="184" spans="1:13" s="17" customFormat="1" ht="15" x14ac:dyDescent="0.25">
      <c r="A184" s="1">
        <v>45016</v>
      </c>
      <c r="B184" s="2">
        <f t="shared" ref="B184:B190" si="15">+B183</f>
        <v>152083.33333333334</v>
      </c>
      <c r="C184" s="15"/>
      <c r="D184" s="15"/>
      <c r="E184" s="2">
        <f>+E183</f>
        <v>184760.41666666666</v>
      </c>
      <c r="F184" s="15"/>
      <c r="G184" s="3">
        <f>+G183</f>
        <v>9238.0208333333339</v>
      </c>
      <c r="H184" s="2"/>
      <c r="I184" s="15"/>
      <c r="J184" s="15"/>
      <c r="K184" s="16"/>
      <c r="M184" s="12">
        <f t="shared" si="13"/>
        <v>346081.77083333331</v>
      </c>
    </row>
    <row r="185" spans="1:13" x14ac:dyDescent="0.2">
      <c r="A185" s="1">
        <v>45046</v>
      </c>
      <c r="B185" s="2">
        <f t="shared" si="15"/>
        <v>152083.33333333334</v>
      </c>
      <c r="C185" s="2"/>
      <c r="D185" s="13"/>
      <c r="E185" s="2">
        <f>+F191/6</f>
        <v>184760.41666666666</v>
      </c>
      <c r="F185" s="3">
        <v>1108562.5</v>
      </c>
      <c r="G185" s="3">
        <f>+SUM((C191+F191)*0.05)/6</f>
        <v>24446.354166666668</v>
      </c>
      <c r="H185" s="2">
        <f>+C185+F185</f>
        <v>1108562.5</v>
      </c>
      <c r="I185" s="2">
        <f>+H185*0.05</f>
        <v>55428.125</v>
      </c>
      <c r="L185" s="14"/>
      <c r="M185" s="12">
        <f t="shared" si="13"/>
        <v>361290.10416666669</v>
      </c>
    </row>
    <row r="186" spans="1:13" x14ac:dyDescent="0.2">
      <c r="A186" s="1">
        <v>45077</v>
      </c>
      <c r="B186" s="2">
        <f t="shared" si="15"/>
        <v>152083.33333333334</v>
      </c>
      <c r="C186" s="2"/>
      <c r="D186" s="2"/>
      <c r="E186" s="2">
        <f>+E185</f>
        <v>184760.41666666666</v>
      </c>
      <c r="F186" s="3"/>
      <c r="G186" s="3">
        <f>+G185</f>
        <v>24446.354166666668</v>
      </c>
      <c r="L186" s="14"/>
      <c r="M186" s="12">
        <f t="shared" si="13"/>
        <v>361290.10416666669</v>
      </c>
    </row>
    <row r="187" spans="1:13" x14ac:dyDescent="0.2">
      <c r="A187" s="1">
        <v>45107</v>
      </c>
      <c r="B187" s="2">
        <f t="shared" si="15"/>
        <v>152083.33333333334</v>
      </c>
      <c r="C187" s="2"/>
      <c r="D187" s="2"/>
      <c r="E187" s="2">
        <f>+E186</f>
        <v>184760.41666666666</v>
      </c>
      <c r="F187" s="3"/>
      <c r="G187" s="3">
        <f>+G186</f>
        <v>24446.354166666668</v>
      </c>
      <c r="L187" s="5"/>
      <c r="M187" s="12">
        <f t="shared" si="13"/>
        <v>361290.10416666669</v>
      </c>
    </row>
    <row r="188" spans="1:13" x14ac:dyDescent="0.2">
      <c r="A188" s="1">
        <v>45138</v>
      </c>
      <c r="B188" s="2">
        <f t="shared" si="15"/>
        <v>152083.33333333334</v>
      </c>
      <c r="C188" s="2"/>
      <c r="D188" s="2"/>
      <c r="E188" s="2">
        <f>+E187</f>
        <v>184760.41666666666</v>
      </c>
      <c r="F188" s="3"/>
      <c r="G188" s="3">
        <f>+G187</f>
        <v>24446.354166666668</v>
      </c>
      <c r="L188" s="5"/>
      <c r="M188" s="12">
        <f t="shared" si="13"/>
        <v>361290.10416666669</v>
      </c>
    </row>
    <row r="189" spans="1:13" x14ac:dyDescent="0.2">
      <c r="A189" s="1">
        <v>45169</v>
      </c>
      <c r="B189" s="2">
        <f t="shared" si="15"/>
        <v>152083.33333333334</v>
      </c>
      <c r="C189" s="2"/>
      <c r="D189" s="2"/>
      <c r="E189" s="2">
        <f>+E188</f>
        <v>184760.41666666666</v>
      </c>
      <c r="F189" s="3"/>
      <c r="G189" s="3">
        <f>+G188</f>
        <v>24446.354166666668</v>
      </c>
      <c r="L189" s="5"/>
      <c r="M189" s="12">
        <f t="shared" si="13"/>
        <v>361290.10416666669</v>
      </c>
    </row>
    <row r="190" spans="1:13" x14ac:dyDescent="0.2">
      <c r="A190" s="1">
        <v>45199</v>
      </c>
      <c r="B190" s="2">
        <f t="shared" si="15"/>
        <v>152083.33333333334</v>
      </c>
      <c r="C190" s="2"/>
      <c r="D190" s="2"/>
      <c r="E190" s="2">
        <f>+E189</f>
        <v>184760.41666666666</v>
      </c>
      <c r="F190" s="3"/>
      <c r="G190" s="3">
        <f>+G189</f>
        <v>24446.354166666668</v>
      </c>
      <c r="L190" s="5"/>
      <c r="M190" s="12">
        <f t="shared" si="13"/>
        <v>361290.10416666669</v>
      </c>
    </row>
    <row r="191" spans="1:13" x14ac:dyDescent="0.2">
      <c r="A191" s="1">
        <v>45230</v>
      </c>
      <c r="B191" s="2">
        <f>+$C$203/12</f>
        <v>159583.33333333334</v>
      </c>
      <c r="C191" s="2">
        <v>1825000</v>
      </c>
      <c r="D191" s="13"/>
      <c r="E191" s="2">
        <f>+F197/6</f>
        <v>177156.25</v>
      </c>
      <c r="F191" s="3">
        <f>+F185</f>
        <v>1108562.5</v>
      </c>
      <c r="G191" s="3">
        <f>+SUM((C197+F197)*0.05)/6</f>
        <v>8857.8125</v>
      </c>
      <c r="H191" s="2">
        <f>+C191+F191</f>
        <v>2933562.5</v>
      </c>
      <c r="I191" s="2">
        <f>+H191*0.05</f>
        <v>146678.125</v>
      </c>
      <c r="J191" s="2">
        <f>+H191+H185</f>
        <v>4042125</v>
      </c>
      <c r="L191" s="14"/>
      <c r="M191" s="12">
        <f t="shared" si="13"/>
        <v>345597.39583333337</v>
      </c>
    </row>
    <row r="192" spans="1:13" s="17" customFormat="1" ht="15" x14ac:dyDescent="0.25">
      <c r="A192" s="1">
        <v>45260</v>
      </c>
      <c r="B192" s="2">
        <f>+B191</f>
        <v>159583.33333333334</v>
      </c>
      <c r="E192" s="2">
        <f>+E191</f>
        <v>177156.25</v>
      </c>
      <c r="F192" s="15"/>
      <c r="G192" s="3">
        <f>+G191</f>
        <v>8857.8125</v>
      </c>
      <c r="H192" s="15"/>
      <c r="I192" s="15"/>
      <c r="J192" s="15"/>
      <c r="K192" s="16"/>
      <c r="M192" s="12">
        <f t="shared" si="13"/>
        <v>345597.39583333337</v>
      </c>
    </row>
    <row r="193" spans="1:13" s="21" customFormat="1" ht="15.6" thickBot="1" x14ac:dyDescent="0.3">
      <c r="A193" s="8">
        <v>45291</v>
      </c>
      <c r="B193" s="7">
        <f>+B192</f>
        <v>159583.33333333334</v>
      </c>
      <c r="E193" s="7">
        <f>+E192</f>
        <v>177156.25</v>
      </c>
      <c r="F193" s="18"/>
      <c r="G193" s="19">
        <f>+G192</f>
        <v>8857.8125</v>
      </c>
      <c r="H193" s="18"/>
      <c r="I193" s="18"/>
      <c r="J193" s="18"/>
      <c r="K193" s="20"/>
      <c r="M193" s="22">
        <f t="shared" si="13"/>
        <v>345597.39583333337</v>
      </c>
    </row>
    <row r="194" spans="1:13" s="17" customFormat="1" ht="15" x14ac:dyDescent="0.25">
      <c r="A194" s="1">
        <v>45322</v>
      </c>
      <c r="B194" s="2">
        <f>+B193</f>
        <v>159583.33333333334</v>
      </c>
      <c r="C194" s="15"/>
      <c r="D194" s="15"/>
      <c r="E194" s="2">
        <f>+E193</f>
        <v>177156.25</v>
      </c>
      <c r="F194" s="15"/>
      <c r="G194" s="3">
        <f>+G193</f>
        <v>8857.8125</v>
      </c>
      <c r="H194" s="2"/>
      <c r="I194" s="15"/>
      <c r="J194" s="15"/>
      <c r="K194" s="16"/>
      <c r="M194" s="12">
        <f t="shared" si="13"/>
        <v>345597.39583333337</v>
      </c>
    </row>
    <row r="195" spans="1:13" s="17" customFormat="1" ht="15" x14ac:dyDescent="0.25">
      <c r="A195" s="1">
        <v>45351</v>
      </c>
      <c r="B195" s="2">
        <f>+B194</f>
        <v>159583.33333333334</v>
      </c>
      <c r="C195" s="15"/>
      <c r="D195" s="15"/>
      <c r="E195" s="2">
        <f>+E194</f>
        <v>177156.25</v>
      </c>
      <c r="F195" s="15"/>
      <c r="G195" s="3">
        <f>+G194</f>
        <v>8857.8125</v>
      </c>
      <c r="H195" s="2"/>
      <c r="I195" s="15"/>
      <c r="J195" s="15"/>
      <c r="K195" s="16"/>
      <c r="M195" s="12">
        <f t="shared" si="13"/>
        <v>345597.39583333337</v>
      </c>
    </row>
    <row r="196" spans="1:13" s="17" customFormat="1" ht="15" x14ac:dyDescent="0.25">
      <c r="A196" s="1">
        <v>45382</v>
      </c>
      <c r="B196" s="2">
        <f t="shared" ref="B196:B202" si="16">+B195</f>
        <v>159583.33333333334</v>
      </c>
      <c r="C196" s="15"/>
      <c r="D196" s="15"/>
      <c r="E196" s="2">
        <f>+E195</f>
        <v>177156.25</v>
      </c>
      <c r="F196" s="15"/>
      <c r="G196" s="3">
        <f>+G195</f>
        <v>8857.8125</v>
      </c>
      <c r="H196" s="2"/>
      <c r="I196" s="15"/>
      <c r="J196" s="15"/>
      <c r="K196" s="16"/>
      <c r="M196" s="12">
        <f t="shared" si="13"/>
        <v>345597.39583333337</v>
      </c>
    </row>
    <row r="197" spans="1:13" x14ac:dyDescent="0.2">
      <c r="A197" s="1">
        <v>45412</v>
      </c>
      <c r="B197" s="2">
        <f t="shared" si="16"/>
        <v>159583.33333333334</v>
      </c>
      <c r="C197" s="2"/>
      <c r="D197" s="13"/>
      <c r="E197" s="2">
        <f>+F203/6</f>
        <v>177156.25</v>
      </c>
      <c r="F197" s="3">
        <v>1062937.5</v>
      </c>
      <c r="G197" s="3">
        <f>+SUM((C203+F203)*0.05)/6</f>
        <v>24816.145833333332</v>
      </c>
      <c r="H197" s="2">
        <f>+C197+F197</f>
        <v>1062937.5</v>
      </c>
      <c r="I197" s="2">
        <f>+H197*0.05</f>
        <v>53146.875</v>
      </c>
      <c r="L197" s="14"/>
      <c r="M197" s="12">
        <f t="shared" si="13"/>
        <v>361555.72916666669</v>
      </c>
    </row>
    <row r="198" spans="1:13" x14ac:dyDescent="0.2">
      <c r="A198" s="1">
        <v>45443</v>
      </c>
      <c r="B198" s="2">
        <f t="shared" si="16"/>
        <v>159583.33333333334</v>
      </c>
      <c r="C198" s="2"/>
      <c r="D198" s="2"/>
      <c r="E198" s="2">
        <f>+E197</f>
        <v>177156.25</v>
      </c>
      <c r="F198" s="3"/>
      <c r="G198" s="3">
        <f>+G197</f>
        <v>24816.145833333332</v>
      </c>
      <c r="L198" s="14"/>
      <c r="M198" s="12">
        <f t="shared" si="13"/>
        <v>361555.72916666669</v>
      </c>
    </row>
    <row r="199" spans="1:13" x14ac:dyDescent="0.2">
      <c r="A199" s="1">
        <v>45473</v>
      </c>
      <c r="B199" s="2">
        <f t="shared" si="16"/>
        <v>159583.33333333334</v>
      </c>
      <c r="C199" s="2"/>
      <c r="D199" s="2"/>
      <c r="E199" s="2">
        <f>+E198</f>
        <v>177156.25</v>
      </c>
      <c r="F199" s="3"/>
      <c r="G199" s="3">
        <f>+G198</f>
        <v>24816.145833333332</v>
      </c>
      <c r="L199" s="5"/>
      <c r="M199" s="12">
        <f t="shared" si="13"/>
        <v>361555.72916666669</v>
      </c>
    </row>
    <row r="200" spans="1:13" x14ac:dyDescent="0.2">
      <c r="A200" s="1">
        <v>45504</v>
      </c>
      <c r="B200" s="2">
        <f t="shared" si="16"/>
        <v>159583.33333333334</v>
      </c>
      <c r="C200" s="2"/>
      <c r="D200" s="2"/>
      <c r="E200" s="2">
        <f>+E199</f>
        <v>177156.25</v>
      </c>
      <c r="F200" s="3"/>
      <c r="G200" s="3">
        <f>+G199</f>
        <v>24816.145833333332</v>
      </c>
      <c r="L200" s="5"/>
      <c r="M200" s="12">
        <f t="shared" si="13"/>
        <v>361555.72916666669</v>
      </c>
    </row>
    <row r="201" spans="1:13" x14ac:dyDescent="0.2">
      <c r="A201" s="1">
        <v>45535</v>
      </c>
      <c r="B201" s="2">
        <f t="shared" si="16"/>
        <v>159583.33333333334</v>
      </c>
      <c r="C201" s="2"/>
      <c r="D201" s="2"/>
      <c r="E201" s="2">
        <f>+E200</f>
        <v>177156.25</v>
      </c>
      <c r="F201" s="3"/>
      <c r="G201" s="3">
        <f>+G200</f>
        <v>24816.145833333332</v>
      </c>
      <c r="L201" s="5"/>
      <c r="M201" s="12">
        <f t="shared" si="13"/>
        <v>361555.72916666669</v>
      </c>
    </row>
    <row r="202" spans="1:13" x14ac:dyDescent="0.2">
      <c r="A202" s="1">
        <v>45565</v>
      </c>
      <c r="B202" s="2">
        <f t="shared" si="16"/>
        <v>159583.33333333334</v>
      </c>
      <c r="C202" s="2"/>
      <c r="D202" s="2"/>
      <c r="E202" s="2">
        <f>+E201</f>
        <v>177156.25</v>
      </c>
      <c r="F202" s="3"/>
      <c r="G202" s="3">
        <f>+G201</f>
        <v>24816.145833333332</v>
      </c>
      <c r="L202" s="5"/>
      <c r="M202" s="12">
        <f t="shared" si="13"/>
        <v>361555.72916666669</v>
      </c>
    </row>
    <row r="203" spans="1:13" x14ac:dyDescent="0.2">
      <c r="A203" s="1">
        <v>45596</v>
      </c>
      <c r="B203" s="2">
        <f>+$C$215/12</f>
        <v>167500</v>
      </c>
      <c r="C203" s="2">
        <v>1915000</v>
      </c>
      <c r="D203" s="13"/>
      <c r="E203" s="2">
        <f>+F209/6</f>
        <v>169177.08333333334</v>
      </c>
      <c r="F203" s="3">
        <f>+F197</f>
        <v>1062937.5</v>
      </c>
      <c r="G203" s="3">
        <f>+SUM((C209+F209)*0.05)/6</f>
        <v>8458.8541666666661</v>
      </c>
      <c r="H203" s="2">
        <f>+C203+F203</f>
        <v>2977937.5</v>
      </c>
      <c r="I203" s="2">
        <f>+H203*0.05</f>
        <v>148896.875</v>
      </c>
      <c r="J203" s="2">
        <f>+H203+H197</f>
        <v>4040875</v>
      </c>
      <c r="L203" s="14"/>
      <c r="M203" s="12">
        <f t="shared" si="13"/>
        <v>345135.93750000006</v>
      </c>
    </row>
    <row r="204" spans="1:13" s="17" customFormat="1" ht="15" x14ac:dyDescent="0.25">
      <c r="A204" s="1">
        <v>45626</v>
      </c>
      <c r="B204" s="2">
        <f>+B203</f>
        <v>167500</v>
      </c>
      <c r="E204" s="2">
        <f>+E203</f>
        <v>169177.08333333334</v>
      </c>
      <c r="F204" s="15"/>
      <c r="G204" s="3">
        <f>+G203</f>
        <v>8458.8541666666661</v>
      </c>
      <c r="H204" s="15"/>
      <c r="I204" s="15"/>
      <c r="J204" s="15"/>
      <c r="K204" s="16"/>
      <c r="M204" s="12">
        <f t="shared" si="13"/>
        <v>345135.93750000006</v>
      </c>
    </row>
    <row r="205" spans="1:13" s="21" customFormat="1" ht="15.6" thickBot="1" x14ac:dyDescent="0.3">
      <c r="A205" s="8">
        <v>45657</v>
      </c>
      <c r="B205" s="7">
        <f>+B204</f>
        <v>167500</v>
      </c>
      <c r="E205" s="7">
        <f>+E204</f>
        <v>169177.08333333334</v>
      </c>
      <c r="F205" s="18"/>
      <c r="G205" s="19">
        <f>+G204</f>
        <v>8458.8541666666661</v>
      </c>
      <c r="H205" s="18"/>
      <c r="I205" s="18"/>
      <c r="J205" s="18"/>
      <c r="K205" s="20"/>
      <c r="M205" s="22">
        <f t="shared" si="13"/>
        <v>345135.93750000006</v>
      </c>
    </row>
    <row r="206" spans="1:13" s="17" customFormat="1" ht="15" x14ac:dyDescent="0.25">
      <c r="A206" s="1">
        <v>45688</v>
      </c>
      <c r="B206" s="2">
        <f>+B205</f>
        <v>167500</v>
      </c>
      <c r="C206" s="15"/>
      <c r="D206" s="15"/>
      <c r="E206" s="2">
        <f>+E205</f>
        <v>169177.08333333334</v>
      </c>
      <c r="F206" s="15"/>
      <c r="G206" s="3">
        <f>+G205</f>
        <v>8458.8541666666661</v>
      </c>
      <c r="H206" s="2"/>
      <c r="I206" s="15"/>
      <c r="J206" s="15"/>
      <c r="K206" s="16"/>
      <c r="M206" s="12">
        <f t="shared" si="13"/>
        <v>345135.93750000006</v>
      </c>
    </row>
    <row r="207" spans="1:13" s="17" customFormat="1" ht="15" x14ac:dyDescent="0.25">
      <c r="A207" s="1">
        <v>45716</v>
      </c>
      <c r="B207" s="2">
        <f>+B206</f>
        <v>167500</v>
      </c>
      <c r="C207" s="15"/>
      <c r="D207" s="15"/>
      <c r="E207" s="2">
        <f>+E206</f>
        <v>169177.08333333334</v>
      </c>
      <c r="F207" s="15"/>
      <c r="G207" s="3">
        <f>+G206</f>
        <v>8458.8541666666661</v>
      </c>
      <c r="H207" s="2"/>
      <c r="I207" s="15"/>
      <c r="J207" s="15"/>
      <c r="K207" s="16"/>
      <c r="M207" s="12">
        <f t="shared" si="13"/>
        <v>345135.93750000006</v>
      </c>
    </row>
    <row r="208" spans="1:13" s="17" customFormat="1" ht="15" x14ac:dyDescent="0.25">
      <c r="A208" s="1">
        <v>45747</v>
      </c>
      <c r="B208" s="2">
        <f t="shared" ref="B208:B214" si="17">+B207</f>
        <v>167500</v>
      </c>
      <c r="C208" s="15"/>
      <c r="D208" s="15"/>
      <c r="E208" s="2">
        <f>+E207</f>
        <v>169177.08333333334</v>
      </c>
      <c r="F208" s="15"/>
      <c r="G208" s="3">
        <f>+G207</f>
        <v>8458.8541666666661</v>
      </c>
      <c r="H208" s="2"/>
      <c r="I208" s="15"/>
      <c r="J208" s="15"/>
      <c r="K208" s="16"/>
      <c r="M208" s="12">
        <f t="shared" si="13"/>
        <v>345135.93750000006</v>
      </c>
    </row>
    <row r="209" spans="1:13" x14ac:dyDescent="0.2">
      <c r="A209" s="1">
        <v>45777</v>
      </c>
      <c r="B209" s="2">
        <f t="shared" si="17"/>
        <v>167500</v>
      </c>
      <c r="C209" s="2"/>
      <c r="D209" s="13"/>
      <c r="E209" s="2">
        <f>+F215/6</f>
        <v>169177.08333333334</v>
      </c>
      <c r="F209" s="3">
        <v>1015062.5</v>
      </c>
      <c r="G209" s="3">
        <f>+SUM((C215+F215)*0.05)/6</f>
        <v>25208.854166666668</v>
      </c>
      <c r="H209" s="2">
        <f>+C209+F209</f>
        <v>1015062.5</v>
      </c>
      <c r="I209" s="2">
        <f>+H209*0.05</f>
        <v>50753.125</v>
      </c>
      <c r="L209" s="14"/>
      <c r="M209" s="12">
        <f t="shared" si="13"/>
        <v>361885.93750000006</v>
      </c>
    </row>
    <row r="210" spans="1:13" x14ac:dyDescent="0.2">
      <c r="A210" s="1">
        <v>45808</v>
      </c>
      <c r="B210" s="2">
        <f t="shared" si="17"/>
        <v>167500</v>
      </c>
      <c r="C210" s="2"/>
      <c r="D210" s="2"/>
      <c r="E210" s="2">
        <f>+E209</f>
        <v>169177.08333333334</v>
      </c>
      <c r="F210" s="3"/>
      <c r="G210" s="3">
        <f>+G209</f>
        <v>25208.854166666668</v>
      </c>
      <c r="L210" s="14"/>
      <c r="M210" s="12">
        <f t="shared" si="13"/>
        <v>361885.93750000006</v>
      </c>
    </row>
    <row r="211" spans="1:13" x14ac:dyDescent="0.2">
      <c r="A211" s="1">
        <v>45838</v>
      </c>
      <c r="B211" s="2">
        <f t="shared" si="17"/>
        <v>167500</v>
      </c>
      <c r="C211" s="2"/>
      <c r="D211" s="2"/>
      <c r="E211" s="2">
        <f>+E210</f>
        <v>169177.08333333334</v>
      </c>
      <c r="F211" s="3"/>
      <c r="G211" s="3">
        <f>+G210</f>
        <v>25208.854166666668</v>
      </c>
      <c r="L211" s="5"/>
      <c r="M211" s="12">
        <f t="shared" si="13"/>
        <v>361885.93750000006</v>
      </c>
    </row>
    <row r="212" spans="1:13" x14ac:dyDescent="0.2">
      <c r="A212" s="1">
        <v>45869</v>
      </c>
      <c r="B212" s="2">
        <f t="shared" si="17"/>
        <v>167500</v>
      </c>
      <c r="C212" s="2"/>
      <c r="D212" s="2"/>
      <c r="E212" s="2">
        <f>+E211</f>
        <v>169177.08333333334</v>
      </c>
      <c r="F212" s="3"/>
      <c r="G212" s="3">
        <f>+G211</f>
        <v>25208.854166666668</v>
      </c>
      <c r="L212" s="5"/>
      <c r="M212" s="12">
        <f t="shared" si="13"/>
        <v>361885.93750000006</v>
      </c>
    </row>
    <row r="213" spans="1:13" x14ac:dyDescent="0.2">
      <c r="A213" s="1">
        <v>45900</v>
      </c>
      <c r="B213" s="2">
        <f t="shared" si="17"/>
        <v>167500</v>
      </c>
      <c r="C213" s="2"/>
      <c r="D213" s="2"/>
      <c r="E213" s="2">
        <f>+E212</f>
        <v>169177.08333333334</v>
      </c>
      <c r="F213" s="3"/>
      <c r="G213" s="3">
        <f>+G212</f>
        <v>25208.854166666668</v>
      </c>
      <c r="L213" s="5"/>
      <c r="M213" s="12">
        <f t="shared" si="13"/>
        <v>361885.93750000006</v>
      </c>
    </row>
    <row r="214" spans="1:13" x14ac:dyDescent="0.2">
      <c r="A214" s="1">
        <v>45930</v>
      </c>
      <c r="B214" s="2">
        <f t="shared" si="17"/>
        <v>167500</v>
      </c>
      <c r="C214" s="2"/>
      <c r="D214" s="2"/>
      <c r="E214" s="2">
        <f>+E213</f>
        <v>169177.08333333334</v>
      </c>
      <c r="F214" s="3"/>
      <c r="G214" s="3">
        <f>+G213</f>
        <v>25208.854166666668</v>
      </c>
      <c r="L214" s="5"/>
      <c r="M214" s="12">
        <f t="shared" si="13"/>
        <v>361885.93750000006</v>
      </c>
    </row>
    <row r="215" spans="1:13" x14ac:dyDescent="0.2">
      <c r="A215" s="1">
        <v>45961</v>
      </c>
      <c r="B215" s="2">
        <f>+$C$227/12</f>
        <v>175000</v>
      </c>
      <c r="C215" s="2">
        <v>2010000</v>
      </c>
      <c r="D215" s="13"/>
      <c r="E215" s="2">
        <f>+F221/6</f>
        <v>162058.33333333334</v>
      </c>
      <c r="F215" s="3">
        <f>+F209</f>
        <v>1015062.5</v>
      </c>
      <c r="G215" s="3">
        <f>+SUM((C221+F221)*0.05)/6</f>
        <v>8102.916666666667</v>
      </c>
      <c r="H215" s="2">
        <f>+C215+F215</f>
        <v>3025062.5</v>
      </c>
      <c r="I215" s="2">
        <f>+H215*0.05</f>
        <v>151253.125</v>
      </c>
      <c r="J215" s="2">
        <f>+H215+H209</f>
        <v>4040125</v>
      </c>
      <c r="L215" s="14"/>
      <c r="M215" s="12">
        <f t="shared" si="13"/>
        <v>345161.25000000006</v>
      </c>
    </row>
    <row r="216" spans="1:13" s="17" customFormat="1" ht="15" x14ac:dyDescent="0.25">
      <c r="A216" s="1">
        <v>45991</v>
      </c>
      <c r="B216" s="2">
        <f>+B215</f>
        <v>175000</v>
      </c>
      <c r="E216" s="2">
        <f>+E215</f>
        <v>162058.33333333334</v>
      </c>
      <c r="F216" s="15"/>
      <c r="G216" s="3">
        <f>+G215</f>
        <v>8102.916666666667</v>
      </c>
      <c r="H216" s="15"/>
      <c r="I216" s="15"/>
      <c r="J216" s="15"/>
      <c r="K216" s="16"/>
      <c r="M216" s="12">
        <f t="shared" si="13"/>
        <v>345161.25000000006</v>
      </c>
    </row>
    <row r="217" spans="1:13" s="21" customFormat="1" ht="15.6" thickBot="1" x14ac:dyDescent="0.3">
      <c r="A217" s="8">
        <v>46022</v>
      </c>
      <c r="B217" s="7">
        <f>+B216</f>
        <v>175000</v>
      </c>
      <c r="E217" s="7">
        <f>+E216</f>
        <v>162058.33333333334</v>
      </c>
      <c r="F217" s="18"/>
      <c r="G217" s="19">
        <f>+G216</f>
        <v>8102.916666666667</v>
      </c>
      <c r="H217" s="18"/>
      <c r="I217" s="18"/>
      <c r="J217" s="18"/>
      <c r="K217" s="20"/>
      <c r="M217" s="22">
        <f t="shared" si="13"/>
        <v>345161.25000000006</v>
      </c>
    </row>
    <row r="218" spans="1:13" s="17" customFormat="1" ht="15" x14ac:dyDescent="0.25">
      <c r="A218" s="1">
        <v>46053</v>
      </c>
      <c r="B218" s="2">
        <f>+B217</f>
        <v>175000</v>
      </c>
      <c r="C218" s="15"/>
      <c r="D218" s="15"/>
      <c r="E218" s="2">
        <f>+E217</f>
        <v>162058.33333333334</v>
      </c>
      <c r="F218" s="15"/>
      <c r="G218" s="3">
        <f>+G217</f>
        <v>8102.916666666667</v>
      </c>
      <c r="H218" s="2"/>
      <c r="I218" s="15"/>
      <c r="J218" s="2"/>
      <c r="K218" s="16"/>
      <c r="M218" s="12">
        <f t="shared" si="13"/>
        <v>345161.25000000006</v>
      </c>
    </row>
    <row r="219" spans="1:13" s="17" customFormat="1" ht="15" x14ac:dyDescent="0.25">
      <c r="A219" s="1">
        <v>46081</v>
      </c>
      <c r="B219" s="2">
        <f>+B218</f>
        <v>175000</v>
      </c>
      <c r="C219" s="15"/>
      <c r="D219" s="15"/>
      <c r="E219" s="2">
        <f>+E218</f>
        <v>162058.33333333334</v>
      </c>
      <c r="F219" s="15"/>
      <c r="G219" s="3">
        <f>+G218</f>
        <v>8102.916666666667</v>
      </c>
      <c r="H219" s="2"/>
      <c r="I219" s="15"/>
      <c r="J219" s="2"/>
      <c r="K219" s="16"/>
      <c r="M219" s="12">
        <f t="shared" si="13"/>
        <v>345161.25000000006</v>
      </c>
    </row>
    <row r="220" spans="1:13" s="17" customFormat="1" ht="15" x14ac:dyDescent="0.25">
      <c r="A220" s="1">
        <v>46112</v>
      </c>
      <c r="B220" s="2">
        <f t="shared" ref="B220:B226" si="18">+B219</f>
        <v>175000</v>
      </c>
      <c r="C220" s="15"/>
      <c r="D220" s="15"/>
      <c r="E220" s="2">
        <f>+E219</f>
        <v>162058.33333333334</v>
      </c>
      <c r="F220" s="15"/>
      <c r="G220" s="3">
        <f>+G219</f>
        <v>8102.916666666667</v>
      </c>
      <c r="H220" s="2"/>
      <c r="I220" s="15"/>
      <c r="J220" s="2"/>
      <c r="K220" s="16"/>
      <c r="M220" s="12">
        <f t="shared" si="13"/>
        <v>345161.25000000006</v>
      </c>
    </row>
    <row r="221" spans="1:13" x14ac:dyDescent="0.2">
      <c r="A221" s="1">
        <v>46142</v>
      </c>
      <c r="B221" s="2">
        <f t="shared" si="18"/>
        <v>175000</v>
      </c>
      <c r="C221" s="2"/>
      <c r="D221" s="13"/>
      <c r="E221" s="2">
        <f>+F227/6</f>
        <v>162058.33333333334</v>
      </c>
      <c r="F221" s="3">
        <v>972350</v>
      </c>
      <c r="G221" s="3">
        <f>+SUM((C227+F227)*0.05)/6</f>
        <v>25602.916666666668</v>
      </c>
      <c r="H221" s="2">
        <f>+C221+F221</f>
        <v>972350</v>
      </c>
      <c r="I221" s="2">
        <f>+H221*0.05</f>
        <v>48617.5</v>
      </c>
      <c r="L221" s="14"/>
      <c r="M221" s="12">
        <f t="shared" si="13"/>
        <v>362661.25000000006</v>
      </c>
    </row>
    <row r="222" spans="1:13" x14ac:dyDescent="0.2">
      <c r="A222" s="1">
        <v>46173</v>
      </c>
      <c r="B222" s="2">
        <f t="shared" si="18"/>
        <v>175000</v>
      </c>
      <c r="C222" s="2"/>
      <c r="D222" s="2"/>
      <c r="E222" s="2">
        <f>+E221</f>
        <v>162058.33333333334</v>
      </c>
      <c r="F222" s="3"/>
      <c r="G222" s="3">
        <f>+G221</f>
        <v>25602.916666666668</v>
      </c>
      <c r="L222" s="14"/>
      <c r="M222" s="12">
        <f t="shared" si="13"/>
        <v>362661.25000000006</v>
      </c>
    </row>
    <row r="223" spans="1:13" x14ac:dyDescent="0.2">
      <c r="A223" s="1">
        <v>46203</v>
      </c>
      <c r="B223" s="2">
        <f t="shared" si="18"/>
        <v>175000</v>
      </c>
      <c r="C223" s="2"/>
      <c r="D223" s="2"/>
      <c r="E223" s="2">
        <f>+E222</f>
        <v>162058.33333333334</v>
      </c>
      <c r="F223" s="3"/>
      <c r="G223" s="3">
        <f>+G222</f>
        <v>25602.916666666668</v>
      </c>
      <c r="L223" s="5"/>
      <c r="M223" s="12">
        <f t="shared" si="13"/>
        <v>362661.25000000006</v>
      </c>
    </row>
    <row r="224" spans="1:13" x14ac:dyDescent="0.2">
      <c r="A224" s="1">
        <v>46234</v>
      </c>
      <c r="B224" s="2">
        <f t="shared" si="18"/>
        <v>175000</v>
      </c>
      <c r="C224" s="2"/>
      <c r="D224" s="2"/>
      <c r="E224" s="2">
        <f>+E223</f>
        <v>162058.33333333334</v>
      </c>
      <c r="F224" s="3"/>
      <c r="G224" s="3">
        <f>+G223</f>
        <v>25602.916666666668</v>
      </c>
      <c r="L224" s="5"/>
      <c r="M224" s="12">
        <f t="shared" si="13"/>
        <v>362661.25000000006</v>
      </c>
    </row>
    <row r="225" spans="1:13" x14ac:dyDescent="0.2">
      <c r="A225" s="1">
        <v>46265</v>
      </c>
      <c r="B225" s="2">
        <f t="shared" si="18"/>
        <v>175000</v>
      </c>
      <c r="C225" s="2"/>
      <c r="D225" s="2"/>
      <c r="E225" s="2">
        <f>+E224</f>
        <v>162058.33333333334</v>
      </c>
      <c r="F225" s="3"/>
      <c r="G225" s="3">
        <f>+G224</f>
        <v>25602.916666666668</v>
      </c>
      <c r="L225" s="5"/>
      <c r="M225" s="12">
        <f t="shared" si="13"/>
        <v>362661.25000000006</v>
      </c>
    </row>
    <row r="226" spans="1:13" x14ac:dyDescent="0.2">
      <c r="A226" s="1">
        <v>46295</v>
      </c>
      <c r="B226" s="2">
        <f t="shared" si="18"/>
        <v>175000</v>
      </c>
      <c r="C226" s="2"/>
      <c r="D226" s="2"/>
      <c r="E226" s="2">
        <f>+E225</f>
        <v>162058.33333333334</v>
      </c>
      <c r="F226" s="3"/>
      <c r="G226" s="3">
        <f>+G225</f>
        <v>25602.916666666668</v>
      </c>
      <c r="L226" s="5"/>
      <c r="M226" s="12">
        <f t="shared" si="13"/>
        <v>362661.25000000006</v>
      </c>
    </row>
    <row r="227" spans="1:13" x14ac:dyDescent="0.2">
      <c r="A227" s="1">
        <v>46326</v>
      </c>
      <c r="B227" s="2">
        <f>+$C$239/12</f>
        <v>183750</v>
      </c>
      <c r="C227" s="2">
        <v>2100000</v>
      </c>
      <c r="D227" s="13"/>
      <c r="E227" s="2">
        <f>+F233/6</f>
        <v>153308.33333333334</v>
      </c>
      <c r="F227" s="3">
        <f>+F221</f>
        <v>972350</v>
      </c>
      <c r="G227" s="3">
        <f>+SUM((C233+F233)*0.05)/6</f>
        <v>7665.416666666667</v>
      </c>
      <c r="H227" s="2">
        <f>+C227+F227</f>
        <v>3072350</v>
      </c>
      <c r="I227" s="2">
        <f>+H227*0.05</f>
        <v>153617.5</v>
      </c>
      <c r="J227" s="2">
        <f>+H227+H221</f>
        <v>4044700</v>
      </c>
      <c r="L227" s="14"/>
      <c r="M227" s="12">
        <f t="shared" si="13"/>
        <v>344723.75000000006</v>
      </c>
    </row>
    <row r="228" spans="1:13" s="17" customFormat="1" ht="15" x14ac:dyDescent="0.25">
      <c r="A228" s="1">
        <v>46356</v>
      </c>
      <c r="B228" s="2">
        <f>+B227</f>
        <v>183750</v>
      </c>
      <c r="E228" s="2">
        <f>+E227</f>
        <v>153308.33333333334</v>
      </c>
      <c r="F228" s="15"/>
      <c r="G228" s="3">
        <f>+G227</f>
        <v>7665.416666666667</v>
      </c>
      <c r="H228" s="15"/>
      <c r="I228" s="15"/>
      <c r="J228" s="2"/>
      <c r="K228" s="16"/>
      <c r="M228" s="12">
        <f t="shared" si="13"/>
        <v>344723.75000000006</v>
      </c>
    </row>
    <row r="229" spans="1:13" s="21" customFormat="1" ht="15.6" thickBot="1" x14ac:dyDescent="0.3">
      <c r="A229" s="8">
        <v>46387</v>
      </c>
      <c r="B229" s="7">
        <f>+B228</f>
        <v>183750</v>
      </c>
      <c r="E229" s="7">
        <f>+E228</f>
        <v>153308.33333333334</v>
      </c>
      <c r="F229" s="18"/>
      <c r="G229" s="19">
        <f>+G228</f>
        <v>7665.416666666667</v>
      </c>
      <c r="H229" s="18"/>
      <c r="I229" s="18"/>
      <c r="J229" s="7"/>
      <c r="K229" s="20"/>
      <c r="M229" s="22">
        <f t="shared" si="13"/>
        <v>344723.75000000006</v>
      </c>
    </row>
    <row r="230" spans="1:13" s="17" customFormat="1" ht="15" x14ac:dyDescent="0.25">
      <c r="A230" s="1">
        <v>46418</v>
      </c>
      <c r="B230" s="2">
        <f>+B229</f>
        <v>183750</v>
      </c>
      <c r="C230" s="15"/>
      <c r="D230" s="15"/>
      <c r="E230" s="2">
        <f>+E229</f>
        <v>153308.33333333334</v>
      </c>
      <c r="F230" s="15"/>
      <c r="G230" s="3">
        <f>+G229</f>
        <v>7665.416666666667</v>
      </c>
      <c r="H230" s="2"/>
      <c r="I230" s="15"/>
      <c r="J230" s="2"/>
      <c r="K230" s="16"/>
      <c r="M230" s="12">
        <f t="shared" si="13"/>
        <v>344723.75000000006</v>
      </c>
    </row>
    <row r="231" spans="1:13" s="17" customFormat="1" ht="15" x14ac:dyDescent="0.25">
      <c r="A231" s="1">
        <v>46446</v>
      </c>
      <c r="B231" s="2">
        <f>+B230</f>
        <v>183750</v>
      </c>
      <c r="C231" s="15"/>
      <c r="D231" s="15"/>
      <c r="E231" s="2">
        <f>+E230</f>
        <v>153308.33333333334</v>
      </c>
      <c r="F231" s="15"/>
      <c r="G231" s="3">
        <f>+G230</f>
        <v>7665.416666666667</v>
      </c>
      <c r="H231" s="2"/>
      <c r="I231" s="15"/>
      <c r="J231" s="2"/>
      <c r="K231" s="16"/>
      <c r="M231" s="12">
        <f t="shared" ref="M231:M294" si="19">+B231+E231+G231</f>
        <v>344723.75000000006</v>
      </c>
    </row>
    <row r="232" spans="1:13" s="17" customFormat="1" ht="15" x14ac:dyDescent="0.25">
      <c r="A232" s="1">
        <v>46477</v>
      </c>
      <c r="B232" s="2">
        <f t="shared" ref="B232:B238" si="20">+B231</f>
        <v>183750</v>
      </c>
      <c r="C232" s="15"/>
      <c r="D232" s="15"/>
      <c r="E232" s="2">
        <f>+E231</f>
        <v>153308.33333333334</v>
      </c>
      <c r="F232" s="15"/>
      <c r="G232" s="3">
        <f>+G231</f>
        <v>7665.416666666667</v>
      </c>
      <c r="H232" s="2"/>
      <c r="I232" s="15"/>
      <c r="J232" s="2"/>
      <c r="K232" s="16"/>
      <c r="M232" s="12">
        <f t="shared" si="19"/>
        <v>344723.75000000006</v>
      </c>
    </row>
    <row r="233" spans="1:13" x14ac:dyDescent="0.2">
      <c r="A233" s="1">
        <v>46507</v>
      </c>
      <c r="B233" s="2">
        <f t="shared" si="20"/>
        <v>183750</v>
      </c>
      <c r="C233" s="2"/>
      <c r="D233" s="13"/>
      <c r="E233" s="2">
        <f>+F239/6</f>
        <v>153308.33333333334</v>
      </c>
      <c r="F233" s="3">
        <v>919850</v>
      </c>
      <c r="G233" s="3">
        <f>+SUM((C239+F239)*0.05)/6</f>
        <v>26040.416666666668</v>
      </c>
      <c r="H233" s="2">
        <f>+C233+F233</f>
        <v>919850</v>
      </c>
      <c r="I233" s="2">
        <f>+H233*0.05</f>
        <v>45992.5</v>
      </c>
      <c r="L233" s="14"/>
      <c r="M233" s="12">
        <f t="shared" si="19"/>
        <v>363098.75000000006</v>
      </c>
    </row>
    <row r="234" spans="1:13" x14ac:dyDescent="0.2">
      <c r="A234" s="1">
        <v>46538</v>
      </c>
      <c r="B234" s="2">
        <f t="shared" si="20"/>
        <v>183750</v>
      </c>
      <c r="C234" s="2"/>
      <c r="D234" s="2"/>
      <c r="E234" s="2">
        <f>+E233</f>
        <v>153308.33333333334</v>
      </c>
      <c r="F234" s="3"/>
      <c r="G234" s="3">
        <f>+G233</f>
        <v>26040.416666666668</v>
      </c>
      <c r="L234" s="14"/>
      <c r="M234" s="12">
        <f t="shared" si="19"/>
        <v>363098.75000000006</v>
      </c>
    </row>
    <row r="235" spans="1:13" x14ac:dyDescent="0.2">
      <c r="A235" s="1">
        <v>46568</v>
      </c>
      <c r="B235" s="2">
        <f t="shared" si="20"/>
        <v>183750</v>
      </c>
      <c r="C235" s="2"/>
      <c r="D235" s="2"/>
      <c r="E235" s="2">
        <f>+E234</f>
        <v>153308.33333333334</v>
      </c>
      <c r="F235" s="3"/>
      <c r="G235" s="3">
        <f>+G234</f>
        <v>26040.416666666668</v>
      </c>
      <c r="L235" s="5"/>
      <c r="M235" s="12">
        <f t="shared" si="19"/>
        <v>363098.75000000006</v>
      </c>
    </row>
    <row r="236" spans="1:13" x14ac:dyDescent="0.2">
      <c r="A236" s="1">
        <v>46599</v>
      </c>
      <c r="B236" s="2">
        <f t="shared" si="20"/>
        <v>183750</v>
      </c>
      <c r="C236" s="2"/>
      <c r="D236" s="2"/>
      <c r="E236" s="2">
        <f>+E235</f>
        <v>153308.33333333334</v>
      </c>
      <c r="F236" s="3"/>
      <c r="G236" s="3">
        <f>+G235</f>
        <v>26040.416666666668</v>
      </c>
      <c r="L236" s="5"/>
      <c r="M236" s="12">
        <f t="shared" si="19"/>
        <v>363098.75000000006</v>
      </c>
    </row>
    <row r="237" spans="1:13" x14ac:dyDescent="0.2">
      <c r="A237" s="1">
        <v>46630</v>
      </c>
      <c r="B237" s="2">
        <f t="shared" si="20"/>
        <v>183750</v>
      </c>
      <c r="C237" s="2"/>
      <c r="D237" s="2"/>
      <c r="E237" s="2">
        <f>+E236</f>
        <v>153308.33333333334</v>
      </c>
      <c r="F237" s="3"/>
      <c r="G237" s="3">
        <f>+G236</f>
        <v>26040.416666666668</v>
      </c>
      <c r="L237" s="5"/>
      <c r="M237" s="12">
        <f t="shared" si="19"/>
        <v>363098.75000000006</v>
      </c>
    </row>
    <row r="238" spans="1:13" x14ac:dyDescent="0.2">
      <c r="A238" s="1">
        <v>46660</v>
      </c>
      <c r="B238" s="2">
        <f t="shared" si="20"/>
        <v>183750</v>
      </c>
      <c r="C238" s="2"/>
      <c r="D238" s="2"/>
      <c r="E238" s="2">
        <f>+E237</f>
        <v>153308.33333333334</v>
      </c>
      <c r="F238" s="3"/>
      <c r="G238" s="3">
        <f>+G237</f>
        <v>26040.416666666668</v>
      </c>
      <c r="L238" s="5"/>
      <c r="M238" s="12">
        <f t="shared" si="19"/>
        <v>363098.75000000006</v>
      </c>
    </row>
    <row r="239" spans="1:13" x14ac:dyDescent="0.2">
      <c r="A239" s="1">
        <v>46691</v>
      </c>
      <c r="B239" s="2">
        <f>+$C$251/12</f>
        <v>193333.33333333334</v>
      </c>
      <c r="C239" s="2">
        <v>2205000</v>
      </c>
      <c r="D239" s="13"/>
      <c r="E239" s="2">
        <f>+F245/6</f>
        <v>143661.45833333334</v>
      </c>
      <c r="F239" s="3">
        <f>+F233</f>
        <v>919850</v>
      </c>
      <c r="G239" s="3">
        <f>+SUM((C245+F245)*0.05)/6</f>
        <v>7183.072916666667</v>
      </c>
      <c r="H239" s="2">
        <f>+C239+F239</f>
        <v>3124850</v>
      </c>
      <c r="I239" s="2">
        <f>+H239*0.05</f>
        <v>156242.5</v>
      </c>
      <c r="J239" s="2">
        <f>+H239+H233</f>
        <v>4044700</v>
      </c>
      <c r="L239" s="14"/>
      <c r="M239" s="12">
        <f t="shared" si="19"/>
        <v>344177.86458333337</v>
      </c>
    </row>
    <row r="240" spans="1:13" s="17" customFormat="1" ht="15" x14ac:dyDescent="0.25">
      <c r="A240" s="1">
        <v>46721</v>
      </c>
      <c r="B240" s="2">
        <f>+B239</f>
        <v>193333.33333333334</v>
      </c>
      <c r="E240" s="2">
        <f>+E239</f>
        <v>143661.45833333334</v>
      </c>
      <c r="F240" s="15"/>
      <c r="G240" s="3">
        <f>+G239</f>
        <v>7183.072916666667</v>
      </c>
      <c r="H240" s="15"/>
      <c r="I240" s="15"/>
      <c r="J240" s="15"/>
      <c r="K240" s="16"/>
      <c r="M240" s="12">
        <f t="shared" si="19"/>
        <v>344177.86458333337</v>
      </c>
    </row>
    <row r="241" spans="1:13" s="21" customFormat="1" ht="15.6" thickBot="1" x14ac:dyDescent="0.3">
      <c r="A241" s="8">
        <v>46752</v>
      </c>
      <c r="B241" s="7">
        <f>+B240</f>
        <v>193333.33333333334</v>
      </c>
      <c r="E241" s="7">
        <f>+E240</f>
        <v>143661.45833333334</v>
      </c>
      <c r="F241" s="18"/>
      <c r="G241" s="19">
        <f>+G240</f>
        <v>7183.072916666667</v>
      </c>
      <c r="H241" s="18"/>
      <c r="I241" s="18"/>
      <c r="J241" s="18"/>
      <c r="K241" s="20"/>
      <c r="M241" s="22">
        <f t="shared" si="19"/>
        <v>344177.86458333337</v>
      </c>
    </row>
    <row r="242" spans="1:13" s="17" customFormat="1" ht="15" x14ac:dyDescent="0.25">
      <c r="A242" s="1">
        <v>46783</v>
      </c>
      <c r="B242" s="2">
        <f>+B241</f>
        <v>193333.33333333334</v>
      </c>
      <c r="C242" s="15"/>
      <c r="D242" s="15"/>
      <c r="E242" s="2">
        <f>+E241</f>
        <v>143661.45833333334</v>
      </c>
      <c r="F242" s="15"/>
      <c r="G242" s="3">
        <f>+G241</f>
        <v>7183.072916666667</v>
      </c>
      <c r="H242" s="2"/>
      <c r="I242" s="15"/>
      <c r="J242" s="15"/>
      <c r="K242" s="16"/>
      <c r="M242" s="12">
        <f t="shared" si="19"/>
        <v>344177.86458333337</v>
      </c>
    </row>
    <row r="243" spans="1:13" s="17" customFormat="1" ht="15" x14ac:dyDescent="0.25">
      <c r="A243" s="1">
        <v>46812</v>
      </c>
      <c r="B243" s="2">
        <f>+B242</f>
        <v>193333.33333333334</v>
      </c>
      <c r="C243" s="15"/>
      <c r="D243" s="15"/>
      <c r="E243" s="2">
        <f>+E242</f>
        <v>143661.45833333334</v>
      </c>
      <c r="F243" s="15"/>
      <c r="G243" s="3">
        <f>+G242</f>
        <v>7183.072916666667</v>
      </c>
      <c r="H243" s="2"/>
      <c r="I243" s="15"/>
      <c r="J243" s="15"/>
      <c r="K243" s="16"/>
      <c r="M243" s="12">
        <f t="shared" si="19"/>
        <v>344177.86458333337</v>
      </c>
    </row>
    <row r="244" spans="1:13" s="17" customFormat="1" ht="15" x14ac:dyDescent="0.25">
      <c r="A244" s="1">
        <v>46843</v>
      </c>
      <c r="B244" s="2">
        <f t="shared" ref="B244:B250" si="21">+B243</f>
        <v>193333.33333333334</v>
      </c>
      <c r="C244" s="15"/>
      <c r="D244" s="15"/>
      <c r="E244" s="2">
        <f>+E243</f>
        <v>143661.45833333334</v>
      </c>
      <c r="F244" s="15"/>
      <c r="G244" s="3">
        <f>+G243</f>
        <v>7183.072916666667</v>
      </c>
      <c r="H244" s="2"/>
      <c r="I244" s="15"/>
      <c r="J244" s="15"/>
      <c r="K244" s="16"/>
      <c r="M244" s="12">
        <f t="shared" si="19"/>
        <v>344177.86458333337</v>
      </c>
    </row>
    <row r="245" spans="1:13" x14ac:dyDescent="0.2">
      <c r="A245" s="1">
        <v>46873</v>
      </c>
      <c r="B245" s="2">
        <f t="shared" si="21"/>
        <v>193333.33333333334</v>
      </c>
      <c r="C245" s="2"/>
      <c r="D245" s="13"/>
      <c r="E245" s="2">
        <f>+F251/6</f>
        <v>143661.45833333334</v>
      </c>
      <c r="F245" s="3">
        <v>861968.75</v>
      </c>
      <c r="G245" s="3">
        <f>+SUM((C251+F251)*0.05)/6</f>
        <v>26516.40625</v>
      </c>
      <c r="H245" s="2">
        <f>+C245+F245</f>
        <v>861968.75</v>
      </c>
      <c r="I245" s="2">
        <f>+H245*0.05</f>
        <v>43098.4375</v>
      </c>
      <c r="L245" s="14"/>
      <c r="M245" s="12">
        <f t="shared" si="19"/>
        <v>363511.19791666669</v>
      </c>
    </row>
    <row r="246" spans="1:13" x14ac:dyDescent="0.2">
      <c r="A246" s="1">
        <v>46904</v>
      </c>
      <c r="B246" s="2">
        <f t="shared" si="21"/>
        <v>193333.33333333334</v>
      </c>
      <c r="C246" s="2"/>
      <c r="D246" s="2"/>
      <c r="E246" s="2">
        <f>+E245</f>
        <v>143661.45833333334</v>
      </c>
      <c r="F246" s="3"/>
      <c r="G246" s="3">
        <f>+G245</f>
        <v>26516.40625</v>
      </c>
      <c r="L246" s="14"/>
      <c r="M246" s="12">
        <f t="shared" si="19"/>
        <v>363511.19791666669</v>
      </c>
    </row>
    <row r="247" spans="1:13" x14ac:dyDescent="0.2">
      <c r="A247" s="1">
        <v>46934</v>
      </c>
      <c r="B247" s="2">
        <f t="shared" si="21"/>
        <v>193333.33333333334</v>
      </c>
      <c r="C247" s="2"/>
      <c r="D247" s="2"/>
      <c r="E247" s="2">
        <f>+E246</f>
        <v>143661.45833333334</v>
      </c>
      <c r="F247" s="3"/>
      <c r="G247" s="3">
        <f>+G246</f>
        <v>26516.40625</v>
      </c>
      <c r="L247" s="5"/>
      <c r="M247" s="12">
        <f t="shared" si="19"/>
        <v>363511.19791666669</v>
      </c>
    </row>
    <row r="248" spans="1:13" x14ac:dyDescent="0.2">
      <c r="A248" s="1">
        <v>46965</v>
      </c>
      <c r="B248" s="2">
        <f t="shared" si="21"/>
        <v>193333.33333333334</v>
      </c>
      <c r="C248" s="2"/>
      <c r="D248" s="2"/>
      <c r="E248" s="2">
        <f>+E247</f>
        <v>143661.45833333334</v>
      </c>
      <c r="F248" s="3"/>
      <c r="G248" s="3">
        <f>+G247</f>
        <v>26516.40625</v>
      </c>
      <c r="L248" s="5"/>
      <c r="M248" s="12">
        <f t="shared" si="19"/>
        <v>363511.19791666669</v>
      </c>
    </row>
    <row r="249" spans="1:13" x14ac:dyDescent="0.2">
      <c r="A249" s="1">
        <v>46996</v>
      </c>
      <c r="B249" s="2">
        <f t="shared" si="21"/>
        <v>193333.33333333334</v>
      </c>
      <c r="C249" s="2"/>
      <c r="D249" s="2"/>
      <c r="E249" s="2">
        <f>+E248</f>
        <v>143661.45833333334</v>
      </c>
      <c r="F249" s="3"/>
      <c r="G249" s="3">
        <f>+G248</f>
        <v>26516.40625</v>
      </c>
      <c r="L249" s="5"/>
      <c r="M249" s="12">
        <f t="shared" si="19"/>
        <v>363511.19791666669</v>
      </c>
    </row>
    <row r="250" spans="1:13" x14ac:dyDescent="0.2">
      <c r="A250" s="1">
        <v>47026</v>
      </c>
      <c r="B250" s="2">
        <f t="shared" si="21"/>
        <v>193333.33333333334</v>
      </c>
      <c r="C250" s="2"/>
      <c r="D250" s="2"/>
      <c r="E250" s="2">
        <f>+E249</f>
        <v>143661.45833333334</v>
      </c>
      <c r="F250" s="3"/>
      <c r="G250" s="3">
        <f>+G249</f>
        <v>26516.40625</v>
      </c>
      <c r="L250" s="5"/>
      <c r="M250" s="12">
        <f t="shared" si="19"/>
        <v>363511.19791666669</v>
      </c>
    </row>
    <row r="251" spans="1:13" x14ac:dyDescent="0.2">
      <c r="A251" s="1">
        <v>47057</v>
      </c>
      <c r="B251" s="2">
        <f>+$C$263/12</f>
        <v>203333.33333333334</v>
      </c>
      <c r="C251" s="2">
        <v>2320000</v>
      </c>
      <c r="D251" s="13"/>
      <c r="E251" s="2">
        <f>+F257/6</f>
        <v>133511.45833333334</v>
      </c>
      <c r="F251" s="3">
        <f>+F245</f>
        <v>861968.75</v>
      </c>
      <c r="G251" s="3">
        <f>+SUM((C257+F257)*0.05)/6</f>
        <v>6675.572916666667</v>
      </c>
      <c r="H251" s="2">
        <f>+C251+F251</f>
        <v>3181968.75</v>
      </c>
      <c r="I251" s="2">
        <f>+H251*0.05</f>
        <v>159098.4375</v>
      </c>
      <c r="J251" s="2">
        <f>+H251+H245</f>
        <v>4043937.5</v>
      </c>
      <c r="L251" s="14"/>
      <c r="M251" s="12">
        <f t="shared" si="19"/>
        <v>343520.36458333337</v>
      </c>
    </row>
    <row r="252" spans="1:13" s="17" customFormat="1" ht="15" x14ac:dyDescent="0.25">
      <c r="A252" s="1">
        <v>47087</v>
      </c>
      <c r="B252" s="2">
        <f>+B251</f>
        <v>203333.33333333334</v>
      </c>
      <c r="E252" s="2">
        <f>+E251</f>
        <v>133511.45833333334</v>
      </c>
      <c r="F252" s="15"/>
      <c r="G252" s="3">
        <f>+G251</f>
        <v>6675.572916666667</v>
      </c>
      <c r="H252" s="15"/>
      <c r="I252" s="15"/>
      <c r="J252" s="15"/>
      <c r="K252" s="16"/>
      <c r="M252" s="12">
        <f t="shared" si="19"/>
        <v>343520.36458333337</v>
      </c>
    </row>
    <row r="253" spans="1:13" s="21" customFormat="1" ht="15.6" thickBot="1" x14ac:dyDescent="0.3">
      <c r="A253" s="8">
        <v>47118</v>
      </c>
      <c r="B253" s="7">
        <f>+B252</f>
        <v>203333.33333333334</v>
      </c>
      <c r="E253" s="7">
        <f>+E252</f>
        <v>133511.45833333334</v>
      </c>
      <c r="F253" s="18"/>
      <c r="G253" s="19">
        <f>+G252</f>
        <v>6675.572916666667</v>
      </c>
      <c r="H253" s="18"/>
      <c r="I253" s="18"/>
      <c r="J253" s="18"/>
      <c r="K253" s="20"/>
      <c r="M253" s="22">
        <f t="shared" si="19"/>
        <v>343520.36458333337</v>
      </c>
    </row>
    <row r="254" spans="1:13" s="17" customFormat="1" ht="15" x14ac:dyDescent="0.25">
      <c r="A254" s="1">
        <v>47149</v>
      </c>
      <c r="B254" s="2">
        <f>+B253</f>
        <v>203333.33333333334</v>
      </c>
      <c r="C254" s="15"/>
      <c r="D254" s="15"/>
      <c r="E254" s="2">
        <f>+E253</f>
        <v>133511.45833333334</v>
      </c>
      <c r="F254" s="15"/>
      <c r="G254" s="3">
        <f>+G253</f>
        <v>6675.572916666667</v>
      </c>
      <c r="H254" s="2"/>
      <c r="I254" s="15"/>
      <c r="J254" s="15"/>
      <c r="K254" s="16"/>
      <c r="M254" s="12">
        <f t="shared" si="19"/>
        <v>343520.36458333337</v>
      </c>
    </row>
    <row r="255" spans="1:13" s="17" customFormat="1" ht="15" x14ac:dyDescent="0.25">
      <c r="A255" s="1">
        <v>47177</v>
      </c>
      <c r="B255" s="2">
        <f>+B254</f>
        <v>203333.33333333334</v>
      </c>
      <c r="C255" s="15"/>
      <c r="D255" s="15"/>
      <c r="E255" s="2">
        <f>+E254</f>
        <v>133511.45833333334</v>
      </c>
      <c r="F255" s="15"/>
      <c r="G255" s="3">
        <f>+G254</f>
        <v>6675.572916666667</v>
      </c>
      <c r="H255" s="2"/>
      <c r="I255" s="15"/>
      <c r="J255" s="15"/>
      <c r="K255" s="16"/>
      <c r="M255" s="12">
        <f t="shared" si="19"/>
        <v>343520.36458333337</v>
      </c>
    </row>
    <row r="256" spans="1:13" s="17" customFormat="1" ht="15" x14ac:dyDescent="0.25">
      <c r="A256" s="1">
        <v>47208</v>
      </c>
      <c r="B256" s="2">
        <f t="shared" ref="B256:B262" si="22">+B255</f>
        <v>203333.33333333334</v>
      </c>
      <c r="C256" s="15"/>
      <c r="D256" s="15"/>
      <c r="E256" s="2">
        <f>+E255</f>
        <v>133511.45833333334</v>
      </c>
      <c r="F256" s="15"/>
      <c r="G256" s="3">
        <f>+G255</f>
        <v>6675.572916666667</v>
      </c>
      <c r="H256" s="2"/>
      <c r="I256" s="15"/>
      <c r="J256" s="15"/>
      <c r="K256" s="16"/>
      <c r="M256" s="12">
        <f t="shared" si="19"/>
        <v>343520.36458333337</v>
      </c>
    </row>
    <row r="257" spans="1:13" x14ac:dyDescent="0.2">
      <c r="A257" s="1">
        <v>47238</v>
      </c>
      <c r="B257" s="2">
        <f t="shared" si="22"/>
        <v>203333.33333333334</v>
      </c>
      <c r="C257" s="2"/>
      <c r="D257" s="13"/>
      <c r="E257" s="2">
        <f>+F263/6</f>
        <v>133511.45833333334</v>
      </c>
      <c r="F257" s="3">
        <v>801068.75</v>
      </c>
      <c r="G257" s="3">
        <f>+SUM((C263+F263)*0.05)/6</f>
        <v>27008.90625</v>
      </c>
      <c r="H257" s="2">
        <f>+C257+F257</f>
        <v>801068.75</v>
      </c>
      <c r="I257" s="2">
        <f>+H257*0.05</f>
        <v>40053.4375</v>
      </c>
      <c r="L257" s="14"/>
      <c r="M257" s="12">
        <f t="shared" si="19"/>
        <v>363853.69791666669</v>
      </c>
    </row>
    <row r="258" spans="1:13" x14ac:dyDescent="0.2">
      <c r="A258" s="1">
        <v>47269</v>
      </c>
      <c r="B258" s="2">
        <f t="shared" si="22"/>
        <v>203333.33333333334</v>
      </c>
      <c r="C258" s="2"/>
      <c r="D258" s="2"/>
      <c r="E258" s="2">
        <f>+E257</f>
        <v>133511.45833333334</v>
      </c>
      <c r="F258" s="3"/>
      <c r="G258" s="3">
        <f>+G257</f>
        <v>27008.90625</v>
      </c>
      <c r="L258" s="14"/>
      <c r="M258" s="12">
        <f t="shared" si="19"/>
        <v>363853.69791666669</v>
      </c>
    </row>
    <row r="259" spans="1:13" x14ac:dyDescent="0.2">
      <c r="A259" s="1">
        <v>47299</v>
      </c>
      <c r="B259" s="2">
        <f t="shared" si="22"/>
        <v>203333.33333333334</v>
      </c>
      <c r="C259" s="2"/>
      <c r="D259" s="2"/>
      <c r="E259" s="2">
        <f>+E258</f>
        <v>133511.45833333334</v>
      </c>
      <c r="F259" s="3"/>
      <c r="G259" s="3">
        <f>+G258</f>
        <v>27008.90625</v>
      </c>
      <c r="L259" s="5"/>
      <c r="M259" s="12">
        <f t="shared" si="19"/>
        <v>363853.69791666669</v>
      </c>
    </row>
    <row r="260" spans="1:13" x14ac:dyDescent="0.2">
      <c r="A260" s="1">
        <v>47330</v>
      </c>
      <c r="B260" s="2">
        <f t="shared" si="22"/>
        <v>203333.33333333334</v>
      </c>
      <c r="C260" s="2"/>
      <c r="D260" s="2"/>
      <c r="E260" s="2">
        <f>+E259</f>
        <v>133511.45833333334</v>
      </c>
      <c r="F260" s="3"/>
      <c r="G260" s="3">
        <f>+G259</f>
        <v>27008.90625</v>
      </c>
      <c r="L260" s="5"/>
      <c r="M260" s="12">
        <f t="shared" si="19"/>
        <v>363853.69791666669</v>
      </c>
    </row>
    <row r="261" spans="1:13" x14ac:dyDescent="0.2">
      <c r="A261" s="1">
        <v>47361</v>
      </c>
      <c r="B261" s="2">
        <f t="shared" si="22"/>
        <v>203333.33333333334</v>
      </c>
      <c r="C261" s="2"/>
      <c r="D261" s="2"/>
      <c r="E261" s="2">
        <f>+E260</f>
        <v>133511.45833333334</v>
      </c>
      <c r="F261" s="3"/>
      <c r="G261" s="3">
        <f>+G260</f>
        <v>27008.90625</v>
      </c>
      <c r="L261" s="5"/>
      <c r="M261" s="12">
        <f t="shared" si="19"/>
        <v>363853.69791666669</v>
      </c>
    </row>
    <row r="262" spans="1:13" x14ac:dyDescent="0.2">
      <c r="A262" s="1">
        <v>47391</v>
      </c>
      <c r="B262" s="2">
        <f t="shared" si="22"/>
        <v>203333.33333333334</v>
      </c>
      <c r="C262" s="2"/>
      <c r="D262" s="2"/>
      <c r="E262" s="2">
        <f>+E261</f>
        <v>133511.45833333334</v>
      </c>
      <c r="F262" s="3"/>
      <c r="G262" s="3">
        <f>+G261</f>
        <v>27008.90625</v>
      </c>
      <c r="L262" s="5"/>
      <c r="M262" s="12">
        <f t="shared" si="19"/>
        <v>363853.69791666669</v>
      </c>
    </row>
    <row r="263" spans="1:13" x14ac:dyDescent="0.2">
      <c r="A263" s="1">
        <v>47422</v>
      </c>
      <c r="B263" s="2">
        <f>+$C$275/12</f>
        <v>214166.66666666666</v>
      </c>
      <c r="C263" s="2">
        <v>2440000</v>
      </c>
      <c r="D263" s="13"/>
      <c r="E263" s="2">
        <f>+F269/6</f>
        <v>122836.45833333333</v>
      </c>
      <c r="F263" s="3">
        <f>+F257</f>
        <v>801068.75</v>
      </c>
      <c r="G263" s="3">
        <f>+SUM((C269+F269)*0.05)/6</f>
        <v>6141.822916666667</v>
      </c>
      <c r="H263" s="2">
        <f>+C263+F263</f>
        <v>3241068.75</v>
      </c>
      <c r="I263" s="2">
        <f>+H263*0.05</f>
        <v>162053.4375</v>
      </c>
      <c r="J263" s="2">
        <f>+H263+H257</f>
        <v>4042137.5</v>
      </c>
      <c r="L263" s="14"/>
      <c r="M263" s="12">
        <f t="shared" si="19"/>
        <v>343144.94791666669</v>
      </c>
    </row>
    <row r="264" spans="1:13" s="17" customFormat="1" ht="15" x14ac:dyDescent="0.25">
      <c r="A264" s="1">
        <v>47452</v>
      </c>
      <c r="B264" s="2">
        <f>+B263</f>
        <v>214166.66666666666</v>
      </c>
      <c r="E264" s="2">
        <f>+E263</f>
        <v>122836.45833333333</v>
      </c>
      <c r="F264" s="15"/>
      <c r="G264" s="3">
        <f>+G263</f>
        <v>6141.822916666667</v>
      </c>
      <c r="H264" s="15"/>
      <c r="I264" s="15"/>
      <c r="J264" s="15"/>
      <c r="K264" s="16"/>
      <c r="M264" s="12">
        <f t="shared" si="19"/>
        <v>343144.94791666669</v>
      </c>
    </row>
    <row r="265" spans="1:13" s="21" customFormat="1" ht="15.6" thickBot="1" x14ac:dyDescent="0.3">
      <c r="A265" s="8">
        <v>47483</v>
      </c>
      <c r="B265" s="7">
        <f>+B264</f>
        <v>214166.66666666666</v>
      </c>
      <c r="E265" s="7">
        <f>+E264</f>
        <v>122836.45833333333</v>
      </c>
      <c r="F265" s="18"/>
      <c r="G265" s="19">
        <f>+G264</f>
        <v>6141.822916666667</v>
      </c>
      <c r="H265" s="18"/>
      <c r="I265" s="18"/>
      <c r="J265" s="18"/>
      <c r="K265" s="20"/>
      <c r="M265" s="22">
        <f t="shared" si="19"/>
        <v>343144.94791666669</v>
      </c>
    </row>
    <row r="266" spans="1:13" s="17" customFormat="1" ht="15" x14ac:dyDescent="0.25">
      <c r="A266" s="1">
        <v>47514</v>
      </c>
      <c r="B266" s="2">
        <f>+B265</f>
        <v>214166.66666666666</v>
      </c>
      <c r="C266" s="15"/>
      <c r="D266" s="15"/>
      <c r="E266" s="2">
        <f>+E265</f>
        <v>122836.45833333333</v>
      </c>
      <c r="F266" s="15"/>
      <c r="G266" s="3">
        <f>+G265</f>
        <v>6141.822916666667</v>
      </c>
      <c r="H266" s="2"/>
      <c r="I266" s="15"/>
      <c r="J266" s="15"/>
      <c r="K266" s="16"/>
      <c r="M266" s="12">
        <f t="shared" si="19"/>
        <v>343144.94791666669</v>
      </c>
    </row>
    <row r="267" spans="1:13" s="17" customFormat="1" ht="15" x14ac:dyDescent="0.25">
      <c r="A267" s="1">
        <v>47542</v>
      </c>
      <c r="B267" s="2">
        <f>+B266</f>
        <v>214166.66666666666</v>
      </c>
      <c r="C267" s="15"/>
      <c r="D267" s="15"/>
      <c r="E267" s="2">
        <f>+E266</f>
        <v>122836.45833333333</v>
      </c>
      <c r="F267" s="15"/>
      <c r="G267" s="3">
        <f>+G266</f>
        <v>6141.822916666667</v>
      </c>
      <c r="H267" s="2"/>
      <c r="I267" s="15"/>
      <c r="J267" s="15"/>
      <c r="K267" s="16"/>
      <c r="M267" s="12">
        <f t="shared" si="19"/>
        <v>343144.94791666669</v>
      </c>
    </row>
    <row r="268" spans="1:13" s="17" customFormat="1" ht="15" x14ac:dyDescent="0.25">
      <c r="A268" s="1">
        <v>47573</v>
      </c>
      <c r="B268" s="2">
        <f t="shared" ref="B268:B274" si="23">+B267</f>
        <v>214166.66666666666</v>
      </c>
      <c r="C268" s="15"/>
      <c r="D268" s="15"/>
      <c r="E268" s="2">
        <f>+E267</f>
        <v>122836.45833333333</v>
      </c>
      <c r="F268" s="15"/>
      <c r="G268" s="3">
        <f>+G267</f>
        <v>6141.822916666667</v>
      </c>
      <c r="H268" s="2"/>
      <c r="I268" s="15"/>
      <c r="J268" s="15"/>
      <c r="K268" s="16"/>
      <c r="M268" s="12">
        <f t="shared" si="19"/>
        <v>343144.94791666669</v>
      </c>
    </row>
    <row r="269" spans="1:13" x14ac:dyDescent="0.2">
      <c r="A269" s="1">
        <v>47603</v>
      </c>
      <c r="B269" s="2">
        <f t="shared" si="23"/>
        <v>214166.66666666666</v>
      </c>
      <c r="C269" s="2"/>
      <c r="D269" s="13"/>
      <c r="E269" s="2">
        <f>+F275/6</f>
        <v>122836.45833333333</v>
      </c>
      <c r="F269" s="3">
        <v>737018.75</v>
      </c>
      <c r="G269" s="3">
        <f>+SUM((C275+F275)*0.05)/6</f>
        <v>27558.489583333332</v>
      </c>
      <c r="H269" s="2">
        <f>+C269+F269</f>
        <v>737018.75</v>
      </c>
      <c r="I269" s="2">
        <f>+H269*0.05</f>
        <v>36850.9375</v>
      </c>
      <c r="L269" s="14"/>
      <c r="M269" s="12">
        <f t="shared" si="19"/>
        <v>364561.61458333331</v>
      </c>
    </row>
    <row r="270" spans="1:13" x14ac:dyDescent="0.2">
      <c r="A270" s="1">
        <v>47634</v>
      </c>
      <c r="B270" s="2">
        <f t="shared" si="23"/>
        <v>214166.66666666666</v>
      </c>
      <c r="C270" s="2"/>
      <c r="D270" s="2"/>
      <c r="E270" s="2">
        <f>+E269</f>
        <v>122836.45833333333</v>
      </c>
      <c r="F270" s="3"/>
      <c r="G270" s="3">
        <f>+G269</f>
        <v>27558.489583333332</v>
      </c>
      <c r="L270" s="14"/>
      <c r="M270" s="12">
        <f t="shared" si="19"/>
        <v>364561.61458333331</v>
      </c>
    </row>
    <row r="271" spans="1:13" x14ac:dyDescent="0.2">
      <c r="A271" s="1">
        <v>47664</v>
      </c>
      <c r="B271" s="2">
        <f t="shared" si="23"/>
        <v>214166.66666666666</v>
      </c>
      <c r="C271" s="2"/>
      <c r="D271" s="2"/>
      <c r="E271" s="2">
        <f>+E270</f>
        <v>122836.45833333333</v>
      </c>
      <c r="F271" s="3"/>
      <c r="G271" s="3">
        <f>+G270</f>
        <v>27558.489583333332</v>
      </c>
      <c r="L271" s="5"/>
      <c r="M271" s="12">
        <f t="shared" si="19"/>
        <v>364561.61458333331</v>
      </c>
    </row>
    <row r="272" spans="1:13" x14ac:dyDescent="0.2">
      <c r="A272" s="1">
        <v>47695</v>
      </c>
      <c r="B272" s="2">
        <f t="shared" si="23"/>
        <v>214166.66666666666</v>
      </c>
      <c r="C272" s="2"/>
      <c r="D272" s="2"/>
      <c r="E272" s="2">
        <f>+E271</f>
        <v>122836.45833333333</v>
      </c>
      <c r="F272" s="3"/>
      <c r="G272" s="3">
        <f>+G271</f>
        <v>27558.489583333332</v>
      </c>
      <c r="L272" s="5"/>
      <c r="M272" s="12">
        <f t="shared" si="19"/>
        <v>364561.61458333331</v>
      </c>
    </row>
    <row r="273" spans="1:13" x14ac:dyDescent="0.2">
      <c r="A273" s="1">
        <v>47726</v>
      </c>
      <c r="B273" s="2">
        <f t="shared" si="23"/>
        <v>214166.66666666666</v>
      </c>
      <c r="C273" s="2"/>
      <c r="D273" s="2"/>
      <c r="E273" s="2">
        <f>+E272</f>
        <v>122836.45833333333</v>
      </c>
      <c r="F273" s="3"/>
      <c r="G273" s="3">
        <f>+G272</f>
        <v>27558.489583333332</v>
      </c>
      <c r="L273" s="5"/>
      <c r="M273" s="12">
        <f t="shared" si="19"/>
        <v>364561.61458333331</v>
      </c>
    </row>
    <row r="274" spans="1:13" x14ac:dyDescent="0.2">
      <c r="A274" s="1">
        <v>47756</v>
      </c>
      <c r="B274" s="2">
        <f t="shared" si="23"/>
        <v>214166.66666666666</v>
      </c>
      <c r="C274" s="2"/>
      <c r="D274" s="2"/>
      <c r="E274" s="2">
        <f>+E273</f>
        <v>122836.45833333333</v>
      </c>
      <c r="F274" s="3"/>
      <c r="G274" s="3">
        <f>+G273</f>
        <v>27558.489583333332</v>
      </c>
      <c r="L274" s="5"/>
      <c r="M274" s="12">
        <f t="shared" si="19"/>
        <v>364561.61458333331</v>
      </c>
    </row>
    <row r="275" spans="1:13" x14ac:dyDescent="0.2">
      <c r="A275" s="1">
        <v>47787</v>
      </c>
      <c r="B275" s="2">
        <f>+$C$287/12</f>
        <v>225416.66666666666</v>
      </c>
      <c r="C275" s="2">
        <v>2570000</v>
      </c>
      <c r="D275" s="13"/>
      <c r="E275" s="2">
        <f>+F281/6</f>
        <v>111592.70833333333</v>
      </c>
      <c r="F275" s="3">
        <f>+F269</f>
        <v>737018.75</v>
      </c>
      <c r="G275" s="3">
        <f>+SUM((C281+F281)*0.05)/6</f>
        <v>5579.635416666667</v>
      </c>
      <c r="H275" s="2">
        <f>+C275+F275</f>
        <v>3307018.75</v>
      </c>
      <c r="I275" s="2">
        <f>+H275*0.05</f>
        <v>165350.9375</v>
      </c>
      <c r="J275" s="2">
        <f>+H275+H269</f>
        <v>4044037.5</v>
      </c>
      <c r="L275" s="14"/>
      <c r="M275" s="12">
        <f t="shared" si="19"/>
        <v>342589.01041666669</v>
      </c>
    </row>
    <row r="276" spans="1:13" s="17" customFormat="1" ht="15" x14ac:dyDescent="0.25">
      <c r="A276" s="1">
        <v>47817</v>
      </c>
      <c r="B276" s="2">
        <f>+B275</f>
        <v>225416.66666666666</v>
      </c>
      <c r="E276" s="2">
        <f>+E275</f>
        <v>111592.70833333333</v>
      </c>
      <c r="F276" s="15"/>
      <c r="G276" s="3">
        <f>+G275</f>
        <v>5579.635416666667</v>
      </c>
      <c r="H276" s="15"/>
      <c r="I276" s="15"/>
      <c r="J276" s="15"/>
      <c r="K276" s="16"/>
      <c r="M276" s="12">
        <f t="shared" si="19"/>
        <v>342589.01041666669</v>
      </c>
    </row>
    <row r="277" spans="1:13" s="21" customFormat="1" ht="15.6" thickBot="1" x14ac:dyDescent="0.3">
      <c r="A277" s="8">
        <v>47848</v>
      </c>
      <c r="B277" s="7">
        <f>+B276</f>
        <v>225416.66666666666</v>
      </c>
      <c r="E277" s="7">
        <f>+E276</f>
        <v>111592.70833333333</v>
      </c>
      <c r="F277" s="18"/>
      <c r="G277" s="19">
        <f>+G276</f>
        <v>5579.635416666667</v>
      </c>
      <c r="H277" s="18"/>
      <c r="I277" s="18"/>
      <c r="J277" s="18"/>
      <c r="K277" s="20"/>
      <c r="M277" s="22">
        <f t="shared" si="19"/>
        <v>342589.01041666669</v>
      </c>
    </row>
    <row r="278" spans="1:13" s="17" customFormat="1" ht="15" x14ac:dyDescent="0.25">
      <c r="A278" s="1">
        <v>47879</v>
      </c>
      <c r="B278" s="2">
        <f>+B277</f>
        <v>225416.66666666666</v>
      </c>
      <c r="C278" s="15"/>
      <c r="D278" s="15"/>
      <c r="E278" s="2">
        <f>+E277</f>
        <v>111592.70833333333</v>
      </c>
      <c r="F278" s="15"/>
      <c r="G278" s="3">
        <f>+G277</f>
        <v>5579.635416666667</v>
      </c>
      <c r="H278" s="2"/>
      <c r="I278" s="15"/>
      <c r="J278" s="15"/>
      <c r="K278" s="16"/>
      <c r="M278" s="12">
        <f t="shared" si="19"/>
        <v>342589.01041666669</v>
      </c>
    </row>
    <row r="279" spans="1:13" s="17" customFormat="1" ht="15" x14ac:dyDescent="0.25">
      <c r="A279" s="1">
        <v>47907</v>
      </c>
      <c r="B279" s="2">
        <f>+B278</f>
        <v>225416.66666666666</v>
      </c>
      <c r="C279" s="15"/>
      <c r="D279" s="15"/>
      <c r="E279" s="2">
        <f>+E278</f>
        <v>111592.70833333333</v>
      </c>
      <c r="F279" s="15"/>
      <c r="G279" s="3">
        <f>+G278</f>
        <v>5579.635416666667</v>
      </c>
      <c r="H279" s="2"/>
      <c r="I279" s="15"/>
      <c r="J279" s="15"/>
      <c r="K279" s="16"/>
      <c r="M279" s="12">
        <f t="shared" si="19"/>
        <v>342589.01041666669</v>
      </c>
    </row>
    <row r="280" spans="1:13" s="17" customFormat="1" ht="15" x14ac:dyDescent="0.25">
      <c r="A280" s="1">
        <v>47938</v>
      </c>
      <c r="B280" s="2">
        <f t="shared" ref="B280:B286" si="24">+B279</f>
        <v>225416.66666666666</v>
      </c>
      <c r="C280" s="15"/>
      <c r="D280" s="15"/>
      <c r="E280" s="2">
        <f>+E279</f>
        <v>111592.70833333333</v>
      </c>
      <c r="F280" s="15"/>
      <c r="G280" s="3">
        <f>+G279</f>
        <v>5579.635416666667</v>
      </c>
      <c r="H280" s="2"/>
      <c r="I280" s="15"/>
      <c r="J280" s="15"/>
      <c r="K280" s="16"/>
      <c r="M280" s="12">
        <f t="shared" si="19"/>
        <v>342589.01041666669</v>
      </c>
    </row>
    <row r="281" spans="1:13" x14ac:dyDescent="0.2">
      <c r="A281" s="1">
        <v>47968</v>
      </c>
      <c r="B281" s="2">
        <f t="shared" si="24"/>
        <v>225416.66666666666</v>
      </c>
      <c r="C281" s="2"/>
      <c r="D281" s="13"/>
      <c r="E281" s="2">
        <f>+F287/6</f>
        <v>111592.70833333333</v>
      </c>
      <c r="F281" s="3">
        <v>669556.25</v>
      </c>
      <c r="G281" s="3">
        <f>+SUM((C287+F287)*0.05)/6</f>
        <v>28121.302083333332</v>
      </c>
      <c r="H281" s="2">
        <f>+C281+F281</f>
        <v>669556.25</v>
      </c>
      <c r="I281" s="2">
        <f>+H281*0.05</f>
        <v>33477.8125</v>
      </c>
      <c r="L281" s="14"/>
      <c r="M281" s="12">
        <f t="shared" si="19"/>
        <v>365130.67708333331</v>
      </c>
    </row>
    <row r="282" spans="1:13" x14ac:dyDescent="0.2">
      <c r="A282" s="1">
        <v>47999</v>
      </c>
      <c r="B282" s="2">
        <f t="shared" si="24"/>
        <v>225416.66666666666</v>
      </c>
      <c r="C282" s="2"/>
      <c r="D282" s="2"/>
      <c r="E282" s="2">
        <f>+E281</f>
        <v>111592.70833333333</v>
      </c>
      <c r="F282" s="3"/>
      <c r="G282" s="3">
        <f>+G281</f>
        <v>28121.302083333332</v>
      </c>
      <c r="L282" s="14"/>
      <c r="M282" s="12">
        <f t="shared" si="19"/>
        <v>365130.67708333331</v>
      </c>
    </row>
    <row r="283" spans="1:13" x14ac:dyDescent="0.2">
      <c r="A283" s="1">
        <v>48029</v>
      </c>
      <c r="B283" s="2">
        <f t="shared" si="24"/>
        <v>225416.66666666666</v>
      </c>
      <c r="C283" s="2"/>
      <c r="D283" s="2"/>
      <c r="E283" s="2">
        <f>+E282</f>
        <v>111592.70833333333</v>
      </c>
      <c r="F283" s="3"/>
      <c r="G283" s="3">
        <f>+G282</f>
        <v>28121.302083333332</v>
      </c>
      <c r="L283" s="5"/>
      <c r="M283" s="12">
        <f t="shared" si="19"/>
        <v>365130.67708333331</v>
      </c>
    </row>
    <row r="284" spans="1:13" x14ac:dyDescent="0.2">
      <c r="A284" s="1">
        <v>48060</v>
      </c>
      <c r="B284" s="2">
        <f t="shared" si="24"/>
        <v>225416.66666666666</v>
      </c>
      <c r="C284" s="2"/>
      <c r="D284" s="2"/>
      <c r="E284" s="2">
        <f>+E283</f>
        <v>111592.70833333333</v>
      </c>
      <c r="F284" s="3"/>
      <c r="G284" s="3">
        <f>+G283</f>
        <v>28121.302083333332</v>
      </c>
      <c r="L284" s="5"/>
      <c r="M284" s="12">
        <f t="shared" si="19"/>
        <v>365130.67708333331</v>
      </c>
    </row>
    <row r="285" spans="1:13" x14ac:dyDescent="0.2">
      <c r="A285" s="1">
        <v>48091</v>
      </c>
      <c r="B285" s="2">
        <f t="shared" si="24"/>
        <v>225416.66666666666</v>
      </c>
      <c r="C285" s="2"/>
      <c r="D285" s="2"/>
      <c r="E285" s="2">
        <f>+E284</f>
        <v>111592.70833333333</v>
      </c>
      <c r="F285" s="3"/>
      <c r="G285" s="3">
        <f>+G284</f>
        <v>28121.302083333332</v>
      </c>
      <c r="L285" s="5"/>
      <c r="M285" s="12">
        <f t="shared" si="19"/>
        <v>365130.67708333331</v>
      </c>
    </row>
    <row r="286" spans="1:13" x14ac:dyDescent="0.2">
      <c r="A286" s="1">
        <v>48121</v>
      </c>
      <c r="B286" s="2">
        <f t="shared" si="24"/>
        <v>225416.66666666666</v>
      </c>
      <c r="C286" s="2"/>
      <c r="D286" s="2"/>
      <c r="E286" s="2">
        <f>+E285</f>
        <v>111592.70833333333</v>
      </c>
      <c r="F286" s="3"/>
      <c r="G286" s="3">
        <f>+G285</f>
        <v>28121.302083333332</v>
      </c>
      <c r="L286" s="5"/>
      <c r="M286" s="12">
        <f t="shared" si="19"/>
        <v>365130.67708333331</v>
      </c>
    </row>
    <row r="287" spans="1:13" x14ac:dyDescent="0.2">
      <c r="A287" s="1">
        <v>48152</v>
      </c>
      <c r="B287" s="2">
        <f>+$C$299/12</f>
        <v>237083.33333333334</v>
      </c>
      <c r="C287" s="2">
        <v>2705000</v>
      </c>
      <c r="D287" s="13"/>
      <c r="E287" s="2">
        <f>+F293/6</f>
        <v>99758.333333333328</v>
      </c>
      <c r="F287" s="3">
        <f>+F281</f>
        <v>669556.25</v>
      </c>
      <c r="G287" s="3">
        <f>+SUM((C293+F293)*0.05)/6</f>
        <v>4987.916666666667</v>
      </c>
      <c r="H287" s="2">
        <f>+C287+F287</f>
        <v>3374556.25</v>
      </c>
      <c r="I287" s="2">
        <f>+H287*0.05</f>
        <v>168727.8125</v>
      </c>
      <c r="J287" s="2">
        <f>+H287+H281</f>
        <v>4044112.5</v>
      </c>
      <c r="L287" s="14"/>
      <c r="M287" s="12">
        <f t="shared" si="19"/>
        <v>341829.58333333337</v>
      </c>
    </row>
    <row r="288" spans="1:13" s="17" customFormat="1" ht="15" x14ac:dyDescent="0.25">
      <c r="A288" s="1">
        <v>48182</v>
      </c>
      <c r="B288" s="2">
        <f>+B287</f>
        <v>237083.33333333334</v>
      </c>
      <c r="E288" s="2">
        <f>+E287</f>
        <v>99758.333333333328</v>
      </c>
      <c r="F288" s="15"/>
      <c r="G288" s="3">
        <f>+G287</f>
        <v>4987.916666666667</v>
      </c>
      <c r="H288" s="15"/>
      <c r="I288" s="15"/>
      <c r="J288" s="15"/>
      <c r="K288" s="16"/>
      <c r="M288" s="12">
        <f t="shared" si="19"/>
        <v>341829.58333333337</v>
      </c>
    </row>
    <row r="289" spans="1:13" s="21" customFormat="1" ht="15.6" thickBot="1" x14ac:dyDescent="0.3">
      <c r="A289" s="8">
        <v>48213</v>
      </c>
      <c r="B289" s="7">
        <f>+B288</f>
        <v>237083.33333333334</v>
      </c>
      <c r="E289" s="7">
        <f>+E288</f>
        <v>99758.333333333328</v>
      </c>
      <c r="F289" s="18"/>
      <c r="G289" s="19">
        <f>+G288</f>
        <v>4987.916666666667</v>
      </c>
      <c r="H289" s="18"/>
      <c r="I289" s="18"/>
      <c r="J289" s="18"/>
      <c r="K289" s="20"/>
      <c r="M289" s="22">
        <f t="shared" si="19"/>
        <v>341829.58333333337</v>
      </c>
    </row>
    <row r="290" spans="1:13" s="17" customFormat="1" ht="15" x14ac:dyDescent="0.25">
      <c r="A290" s="1">
        <v>48244</v>
      </c>
      <c r="B290" s="2">
        <f>+B289</f>
        <v>237083.33333333334</v>
      </c>
      <c r="C290" s="15"/>
      <c r="D290" s="15"/>
      <c r="E290" s="2">
        <f>+E289</f>
        <v>99758.333333333328</v>
      </c>
      <c r="F290" s="15"/>
      <c r="G290" s="3">
        <f>+G289</f>
        <v>4987.916666666667</v>
      </c>
      <c r="H290" s="2"/>
      <c r="I290" s="15"/>
      <c r="J290" s="15"/>
      <c r="K290" s="16"/>
      <c r="M290" s="12">
        <f t="shared" si="19"/>
        <v>341829.58333333337</v>
      </c>
    </row>
    <row r="291" spans="1:13" s="17" customFormat="1" ht="15" x14ac:dyDescent="0.25">
      <c r="A291" s="1">
        <v>48273</v>
      </c>
      <c r="B291" s="2">
        <f>+B290</f>
        <v>237083.33333333334</v>
      </c>
      <c r="C291" s="15"/>
      <c r="D291" s="15"/>
      <c r="E291" s="2">
        <f>+E290</f>
        <v>99758.333333333328</v>
      </c>
      <c r="F291" s="15"/>
      <c r="G291" s="3">
        <f>+G290</f>
        <v>4987.916666666667</v>
      </c>
      <c r="H291" s="2"/>
      <c r="I291" s="15"/>
      <c r="J291" s="15"/>
      <c r="K291" s="16"/>
      <c r="M291" s="12">
        <f t="shared" si="19"/>
        <v>341829.58333333337</v>
      </c>
    </row>
    <row r="292" spans="1:13" s="17" customFormat="1" ht="15" x14ac:dyDescent="0.25">
      <c r="A292" s="1">
        <v>48304</v>
      </c>
      <c r="B292" s="2">
        <f t="shared" ref="B292:B298" si="25">+B291</f>
        <v>237083.33333333334</v>
      </c>
      <c r="C292" s="15"/>
      <c r="D292" s="15"/>
      <c r="E292" s="2">
        <f>+E291</f>
        <v>99758.333333333328</v>
      </c>
      <c r="F292" s="15"/>
      <c r="G292" s="3">
        <f>+G291</f>
        <v>4987.916666666667</v>
      </c>
      <c r="H292" s="2"/>
      <c r="I292" s="15"/>
      <c r="J292" s="15"/>
      <c r="K292" s="16"/>
      <c r="M292" s="12">
        <f t="shared" si="19"/>
        <v>341829.58333333337</v>
      </c>
    </row>
    <row r="293" spans="1:13" x14ac:dyDescent="0.2">
      <c r="A293" s="1">
        <v>48334</v>
      </c>
      <c r="B293" s="2">
        <f t="shared" si="25"/>
        <v>237083.33333333334</v>
      </c>
      <c r="C293" s="2"/>
      <c r="D293" s="13"/>
      <c r="E293" s="2">
        <f>+F299/6</f>
        <v>99758.333333333328</v>
      </c>
      <c r="F293" s="3">
        <v>598550</v>
      </c>
      <c r="G293" s="3">
        <f>+SUM((C299+F299)*0.05)/6</f>
        <v>28696.25</v>
      </c>
      <c r="H293" s="2">
        <f>+C293+F293</f>
        <v>598550</v>
      </c>
      <c r="I293" s="2">
        <f>+H293*0.05</f>
        <v>29927.5</v>
      </c>
      <c r="L293" s="14"/>
      <c r="M293" s="12">
        <f t="shared" si="19"/>
        <v>365537.91666666669</v>
      </c>
    </row>
    <row r="294" spans="1:13" x14ac:dyDescent="0.2">
      <c r="A294" s="1">
        <v>48365</v>
      </c>
      <c r="B294" s="2">
        <f t="shared" si="25"/>
        <v>237083.33333333334</v>
      </c>
      <c r="C294" s="2"/>
      <c r="D294" s="2"/>
      <c r="E294" s="2">
        <f>+E293</f>
        <v>99758.333333333328</v>
      </c>
      <c r="F294" s="3"/>
      <c r="G294" s="3">
        <f>+G293</f>
        <v>28696.25</v>
      </c>
      <c r="L294" s="14"/>
      <c r="M294" s="12">
        <f t="shared" si="19"/>
        <v>365537.91666666669</v>
      </c>
    </row>
    <row r="295" spans="1:13" x14ac:dyDescent="0.2">
      <c r="A295" s="1">
        <v>48395</v>
      </c>
      <c r="B295" s="2">
        <f t="shared" si="25"/>
        <v>237083.33333333334</v>
      </c>
      <c r="C295" s="2"/>
      <c r="D295" s="2"/>
      <c r="E295" s="2">
        <f>+E294</f>
        <v>99758.333333333328</v>
      </c>
      <c r="F295" s="3"/>
      <c r="G295" s="3">
        <f>+G294</f>
        <v>28696.25</v>
      </c>
      <c r="L295" s="5"/>
      <c r="M295" s="12">
        <f t="shared" ref="M295:M358" si="26">+B295+E295+G295</f>
        <v>365537.91666666669</v>
      </c>
    </row>
    <row r="296" spans="1:13" x14ac:dyDescent="0.2">
      <c r="A296" s="1">
        <v>48426</v>
      </c>
      <c r="B296" s="2">
        <f t="shared" si="25"/>
        <v>237083.33333333334</v>
      </c>
      <c r="C296" s="2"/>
      <c r="D296" s="2"/>
      <c r="E296" s="2">
        <f>+E295</f>
        <v>99758.333333333328</v>
      </c>
      <c r="F296" s="3"/>
      <c r="G296" s="3">
        <f>+G295</f>
        <v>28696.25</v>
      </c>
      <c r="L296" s="5"/>
      <c r="M296" s="12">
        <f t="shared" si="26"/>
        <v>365537.91666666669</v>
      </c>
    </row>
    <row r="297" spans="1:13" x14ac:dyDescent="0.2">
      <c r="A297" s="1">
        <v>48457</v>
      </c>
      <c r="B297" s="2">
        <f t="shared" si="25"/>
        <v>237083.33333333334</v>
      </c>
      <c r="C297" s="2"/>
      <c r="D297" s="2"/>
      <c r="E297" s="2">
        <f>+E296</f>
        <v>99758.333333333328</v>
      </c>
      <c r="F297" s="3"/>
      <c r="G297" s="3">
        <f>+G296</f>
        <v>28696.25</v>
      </c>
      <c r="L297" s="5"/>
      <c r="M297" s="12">
        <f t="shared" si="26"/>
        <v>365537.91666666669</v>
      </c>
    </row>
    <row r="298" spans="1:13" x14ac:dyDescent="0.2">
      <c r="A298" s="1">
        <v>48487</v>
      </c>
      <c r="B298" s="2">
        <f t="shared" si="25"/>
        <v>237083.33333333334</v>
      </c>
      <c r="C298" s="2"/>
      <c r="D298" s="2"/>
      <c r="E298" s="2">
        <f>+E297</f>
        <v>99758.333333333328</v>
      </c>
      <c r="F298" s="3"/>
      <c r="G298" s="3">
        <f>+G297</f>
        <v>28696.25</v>
      </c>
      <c r="L298" s="5"/>
      <c r="M298" s="12">
        <f t="shared" si="26"/>
        <v>365537.91666666669</v>
      </c>
    </row>
    <row r="299" spans="1:13" x14ac:dyDescent="0.2">
      <c r="A299" s="1">
        <v>48518</v>
      </c>
      <c r="B299" s="2">
        <f>+$C$311/12</f>
        <v>249583.33333333334</v>
      </c>
      <c r="C299" s="2">
        <v>2845000</v>
      </c>
      <c r="D299" s="13"/>
      <c r="E299" s="2">
        <f>+F305/6</f>
        <v>87311.458333333328</v>
      </c>
      <c r="F299" s="3">
        <f>+F293</f>
        <v>598550</v>
      </c>
      <c r="G299" s="3">
        <f>+SUM((C305+F305)*0.05)/6</f>
        <v>4365.572916666667</v>
      </c>
      <c r="H299" s="2">
        <f>+C299+F299</f>
        <v>3443550</v>
      </c>
      <c r="I299" s="2">
        <f>+H299*0.05</f>
        <v>172177.5</v>
      </c>
      <c r="J299" s="2">
        <f>+H299+H293</f>
        <v>4042100</v>
      </c>
      <c r="L299" s="14"/>
      <c r="M299" s="12">
        <f t="shared" si="26"/>
        <v>341260.36458333337</v>
      </c>
    </row>
    <row r="300" spans="1:13" s="17" customFormat="1" ht="15" x14ac:dyDescent="0.25">
      <c r="A300" s="1">
        <v>48548</v>
      </c>
      <c r="B300" s="2">
        <f>+B299</f>
        <v>249583.33333333334</v>
      </c>
      <c r="E300" s="2">
        <f>+E299</f>
        <v>87311.458333333328</v>
      </c>
      <c r="F300" s="15"/>
      <c r="G300" s="3">
        <f>+G299</f>
        <v>4365.572916666667</v>
      </c>
      <c r="H300" s="15"/>
      <c r="I300" s="15"/>
      <c r="J300" s="15"/>
      <c r="K300" s="16"/>
      <c r="M300" s="12">
        <f t="shared" si="26"/>
        <v>341260.36458333337</v>
      </c>
    </row>
    <row r="301" spans="1:13" s="21" customFormat="1" ht="15.6" thickBot="1" x14ac:dyDescent="0.3">
      <c r="A301" s="8">
        <v>48579</v>
      </c>
      <c r="B301" s="7">
        <f>+B300</f>
        <v>249583.33333333334</v>
      </c>
      <c r="E301" s="7">
        <f>+E300</f>
        <v>87311.458333333328</v>
      </c>
      <c r="F301" s="18"/>
      <c r="G301" s="19">
        <f>+G300</f>
        <v>4365.572916666667</v>
      </c>
      <c r="H301" s="18"/>
      <c r="I301" s="18"/>
      <c r="J301" s="18"/>
      <c r="K301" s="20"/>
      <c r="M301" s="22">
        <f t="shared" si="26"/>
        <v>341260.36458333337</v>
      </c>
    </row>
    <row r="302" spans="1:13" s="17" customFormat="1" ht="15" x14ac:dyDescent="0.25">
      <c r="A302" s="1">
        <v>48610</v>
      </c>
      <c r="B302" s="2">
        <f>+B301</f>
        <v>249583.33333333334</v>
      </c>
      <c r="C302" s="15"/>
      <c r="D302" s="15"/>
      <c r="E302" s="2">
        <f>+E301</f>
        <v>87311.458333333328</v>
      </c>
      <c r="F302" s="15"/>
      <c r="G302" s="3">
        <f>+G301</f>
        <v>4365.572916666667</v>
      </c>
      <c r="H302" s="2"/>
      <c r="I302" s="15"/>
      <c r="J302" s="2"/>
      <c r="K302" s="16"/>
      <c r="M302" s="12">
        <f t="shared" si="26"/>
        <v>341260.36458333337</v>
      </c>
    </row>
    <row r="303" spans="1:13" s="17" customFormat="1" ht="15" x14ac:dyDescent="0.25">
      <c r="A303" s="1">
        <v>48638</v>
      </c>
      <c r="B303" s="2">
        <f>+B302</f>
        <v>249583.33333333334</v>
      </c>
      <c r="C303" s="15"/>
      <c r="D303" s="15"/>
      <c r="E303" s="2">
        <f>+E302</f>
        <v>87311.458333333328</v>
      </c>
      <c r="F303" s="15"/>
      <c r="G303" s="3">
        <f>+G302</f>
        <v>4365.572916666667</v>
      </c>
      <c r="H303" s="2"/>
      <c r="I303" s="15"/>
      <c r="J303" s="2"/>
      <c r="K303" s="16"/>
      <c r="M303" s="12">
        <f t="shared" si="26"/>
        <v>341260.36458333337</v>
      </c>
    </row>
    <row r="304" spans="1:13" s="17" customFormat="1" ht="15" x14ac:dyDescent="0.25">
      <c r="A304" s="1">
        <v>48669</v>
      </c>
      <c r="B304" s="2">
        <f t="shared" ref="B304:B310" si="27">+B303</f>
        <v>249583.33333333334</v>
      </c>
      <c r="C304" s="15"/>
      <c r="D304" s="15"/>
      <c r="E304" s="2">
        <f>+E303</f>
        <v>87311.458333333328</v>
      </c>
      <c r="F304" s="15"/>
      <c r="G304" s="3">
        <f>+G303</f>
        <v>4365.572916666667</v>
      </c>
      <c r="H304" s="2"/>
      <c r="I304" s="15"/>
      <c r="J304" s="2"/>
      <c r="K304" s="16"/>
      <c r="M304" s="12">
        <f t="shared" si="26"/>
        <v>341260.36458333337</v>
      </c>
    </row>
    <row r="305" spans="1:13" x14ac:dyDescent="0.2">
      <c r="A305" s="1">
        <v>48699</v>
      </c>
      <c r="B305" s="2">
        <f t="shared" si="27"/>
        <v>249583.33333333334</v>
      </c>
      <c r="C305" s="2"/>
      <c r="D305" s="13"/>
      <c r="E305" s="2">
        <f>+F311/6</f>
        <v>87311.458333333328</v>
      </c>
      <c r="F305" s="3">
        <v>523868.75</v>
      </c>
      <c r="G305" s="3">
        <f>+SUM((C311+F311)*0.05)/6</f>
        <v>29323.90625</v>
      </c>
      <c r="H305" s="2">
        <f>+C305+F305</f>
        <v>523868.75</v>
      </c>
      <c r="I305" s="2">
        <f>+H305*0.05</f>
        <v>26193.4375</v>
      </c>
      <c r="L305" s="14"/>
      <c r="M305" s="12">
        <f t="shared" si="26"/>
        <v>366218.69791666669</v>
      </c>
    </row>
    <row r="306" spans="1:13" x14ac:dyDescent="0.2">
      <c r="A306" s="1">
        <v>48730</v>
      </c>
      <c r="B306" s="2">
        <f t="shared" si="27"/>
        <v>249583.33333333334</v>
      </c>
      <c r="C306" s="2"/>
      <c r="D306" s="2"/>
      <c r="E306" s="2">
        <f>+E305</f>
        <v>87311.458333333328</v>
      </c>
      <c r="F306" s="3"/>
      <c r="G306" s="3">
        <f>+G305</f>
        <v>29323.90625</v>
      </c>
      <c r="L306" s="14"/>
      <c r="M306" s="12">
        <f t="shared" si="26"/>
        <v>366218.69791666669</v>
      </c>
    </row>
    <row r="307" spans="1:13" x14ac:dyDescent="0.2">
      <c r="A307" s="1">
        <v>48760</v>
      </c>
      <c r="B307" s="2">
        <f t="shared" si="27"/>
        <v>249583.33333333334</v>
      </c>
      <c r="C307" s="2"/>
      <c r="D307" s="2"/>
      <c r="E307" s="2">
        <f>+E306</f>
        <v>87311.458333333328</v>
      </c>
      <c r="F307" s="3"/>
      <c r="G307" s="3">
        <f>+G306</f>
        <v>29323.90625</v>
      </c>
      <c r="L307" s="5"/>
      <c r="M307" s="12">
        <f t="shared" si="26"/>
        <v>366218.69791666669</v>
      </c>
    </row>
    <row r="308" spans="1:13" x14ac:dyDescent="0.2">
      <c r="A308" s="1">
        <v>48791</v>
      </c>
      <c r="B308" s="2">
        <f t="shared" si="27"/>
        <v>249583.33333333334</v>
      </c>
      <c r="C308" s="2"/>
      <c r="D308" s="2"/>
      <c r="E308" s="2">
        <f>+E307</f>
        <v>87311.458333333328</v>
      </c>
      <c r="F308" s="3"/>
      <c r="G308" s="3">
        <f>+G307</f>
        <v>29323.90625</v>
      </c>
      <c r="L308" s="5"/>
      <c r="M308" s="12">
        <f t="shared" si="26"/>
        <v>366218.69791666669</v>
      </c>
    </row>
    <row r="309" spans="1:13" x14ac:dyDescent="0.2">
      <c r="A309" s="1">
        <v>48822</v>
      </c>
      <c r="B309" s="2">
        <f t="shared" si="27"/>
        <v>249583.33333333334</v>
      </c>
      <c r="C309" s="2"/>
      <c r="D309" s="2"/>
      <c r="E309" s="2">
        <f>+E308</f>
        <v>87311.458333333328</v>
      </c>
      <c r="F309" s="3"/>
      <c r="G309" s="3">
        <f>+G308</f>
        <v>29323.90625</v>
      </c>
      <c r="L309" s="5"/>
      <c r="M309" s="12">
        <f t="shared" si="26"/>
        <v>366218.69791666669</v>
      </c>
    </row>
    <row r="310" spans="1:13" x14ac:dyDescent="0.2">
      <c r="A310" s="1">
        <v>48852</v>
      </c>
      <c r="B310" s="2">
        <f t="shared" si="27"/>
        <v>249583.33333333334</v>
      </c>
      <c r="C310" s="2"/>
      <c r="D310" s="2"/>
      <c r="E310" s="2">
        <f>+E309</f>
        <v>87311.458333333328</v>
      </c>
      <c r="F310" s="3"/>
      <c r="G310" s="3">
        <f>+G309</f>
        <v>29323.90625</v>
      </c>
      <c r="L310" s="5"/>
      <c r="M310" s="12">
        <f t="shared" si="26"/>
        <v>366218.69791666669</v>
      </c>
    </row>
    <row r="311" spans="1:13" x14ac:dyDescent="0.2">
      <c r="A311" s="1">
        <v>48883</v>
      </c>
      <c r="B311" s="2">
        <f>+$C$323/12</f>
        <v>262500</v>
      </c>
      <c r="C311" s="2">
        <v>2995000</v>
      </c>
      <c r="D311" s="13"/>
      <c r="E311" s="2">
        <f>+F317/6</f>
        <v>74208.333333333328</v>
      </c>
      <c r="F311" s="3">
        <f>+F305</f>
        <v>523868.75</v>
      </c>
      <c r="G311" s="3">
        <f>+SUM((C317+F317)*0.05)/6</f>
        <v>3710.4166666666665</v>
      </c>
      <c r="H311" s="2">
        <f>+C311+F311</f>
        <v>3518868.75</v>
      </c>
      <c r="I311" s="2">
        <f>+H311*0.05</f>
        <v>175943.4375</v>
      </c>
      <c r="J311" s="2">
        <f>+H311+H305</f>
        <v>4042737.5</v>
      </c>
      <c r="L311" s="14"/>
      <c r="M311" s="12">
        <f t="shared" si="26"/>
        <v>340418.75</v>
      </c>
    </row>
    <row r="312" spans="1:13" s="17" customFormat="1" ht="15" x14ac:dyDescent="0.25">
      <c r="A312" s="1">
        <v>48913</v>
      </c>
      <c r="B312" s="2">
        <f>+B311</f>
        <v>262500</v>
      </c>
      <c r="E312" s="2">
        <f>+E311</f>
        <v>74208.333333333328</v>
      </c>
      <c r="F312" s="15"/>
      <c r="G312" s="3">
        <f>+G311</f>
        <v>3710.4166666666665</v>
      </c>
      <c r="H312" s="15"/>
      <c r="I312" s="15"/>
      <c r="J312" s="2"/>
      <c r="K312" s="16"/>
      <c r="M312" s="12">
        <f t="shared" si="26"/>
        <v>340418.75</v>
      </c>
    </row>
    <row r="313" spans="1:13" s="21" customFormat="1" ht="15.6" thickBot="1" x14ac:dyDescent="0.3">
      <c r="A313" s="8">
        <v>48944</v>
      </c>
      <c r="B313" s="7">
        <f>+B312</f>
        <v>262500</v>
      </c>
      <c r="E313" s="7">
        <f>+E312</f>
        <v>74208.333333333328</v>
      </c>
      <c r="F313" s="18"/>
      <c r="G313" s="19">
        <f>+G312</f>
        <v>3710.4166666666665</v>
      </c>
      <c r="H313" s="18"/>
      <c r="I313" s="18"/>
      <c r="J313" s="7"/>
      <c r="K313" s="20"/>
      <c r="M313" s="22">
        <f t="shared" si="26"/>
        <v>340418.75</v>
      </c>
    </row>
    <row r="314" spans="1:13" s="17" customFormat="1" ht="15" x14ac:dyDescent="0.25">
      <c r="A314" s="1">
        <v>48975</v>
      </c>
      <c r="B314" s="2">
        <f>+B313</f>
        <v>262500</v>
      </c>
      <c r="C314" s="15"/>
      <c r="D314" s="15"/>
      <c r="E314" s="2">
        <f>+E313</f>
        <v>74208.333333333328</v>
      </c>
      <c r="F314" s="15"/>
      <c r="G314" s="3">
        <f>+G313</f>
        <v>3710.4166666666665</v>
      </c>
      <c r="H314" s="2"/>
      <c r="I314" s="15"/>
      <c r="J314" s="2"/>
      <c r="K314" s="16"/>
      <c r="M314" s="12">
        <f t="shared" si="26"/>
        <v>340418.75</v>
      </c>
    </row>
    <row r="315" spans="1:13" s="17" customFormat="1" ht="15" x14ac:dyDescent="0.25">
      <c r="A315" s="1">
        <v>49003</v>
      </c>
      <c r="B315" s="2">
        <f>+B314</f>
        <v>262500</v>
      </c>
      <c r="C315" s="15"/>
      <c r="D315" s="15"/>
      <c r="E315" s="2">
        <f>+E314</f>
        <v>74208.333333333328</v>
      </c>
      <c r="F315" s="15"/>
      <c r="G315" s="3">
        <f>+G314</f>
        <v>3710.4166666666665</v>
      </c>
      <c r="H315" s="2"/>
      <c r="I315" s="15"/>
      <c r="J315" s="2"/>
      <c r="K315" s="16"/>
      <c r="M315" s="12">
        <f t="shared" si="26"/>
        <v>340418.75</v>
      </c>
    </row>
    <row r="316" spans="1:13" s="17" customFormat="1" ht="15" x14ac:dyDescent="0.25">
      <c r="A316" s="1">
        <v>49034</v>
      </c>
      <c r="B316" s="2">
        <f t="shared" ref="B316:B322" si="28">+B315</f>
        <v>262500</v>
      </c>
      <c r="C316" s="15"/>
      <c r="D316" s="15"/>
      <c r="E316" s="2">
        <f>+E315</f>
        <v>74208.333333333328</v>
      </c>
      <c r="F316" s="15"/>
      <c r="G316" s="3">
        <f>+G315</f>
        <v>3710.4166666666665</v>
      </c>
      <c r="H316" s="2"/>
      <c r="I316" s="15"/>
      <c r="J316" s="2"/>
      <c r="K316" s="16"/>
      <c r="M316" s="12">
        <f t="shared" si="26"/>
        <v>340418.75</v>
      </c>
    </row>
    <row r="317" spans="1:13" x14ac:dyDescent="0.2">
      <c r="A317" s="1">
        <v>49064</v>
      </c>
      <c r="B317" s="2">
        <f t="shared" si="28"/>
        <v>262500</v>
      </c>
      <c r="C317" s="2"/>
      <c r="D317" s="13"/>
      <c r="E317" s="2">
        <f>+F323/6</f>
        <v>74208.333333333328</v>
      </c>
      <c r="F317" s="3">
        <v>445250</v>
      </c>
      <c r="G317" s="3">
        <f>+SUM((C323+F323)*0.05)/6</f>
        <v>29960.416666666668</v>
      </c>
      <c r="H317" s="2">
        <f>+C317+F317</f>
        <v>445250</v>
      </c>
      <c r="I317" s="2">
        <f>+H317*0.05</f>
        <v>22262.5</v>
      </c>
      <c r="L317" s="14"/>
      <c r="M317" s="12">
        <f t="shared" si="26"/>
        <v>366668.75</v>
      </c>
    </row>
    <row r="318" spans="1:13" x14ac:dyDescent="0.2">
      <c r="A318" s="1">
        <v>49095</v>
      </c>
      <c r="B318" s="2">
        <f t="shared" si="28"/>
        <v>262500</v>
      </c>
      <c r="C318" s="2"/>
      <c r="D318" s="2"/>
      <c r="E318" s="2">
        <f>+E317</f>
        <v>74208.333333333328</v>
      </c>
      <c r="F318" s="3"/>
      <c r="G318" s="3">
        <f>+G317</f>
        <v>29960.416666666668</v>
      </c>
      <c r="L318" s="14"/>
      <c r="M318" s="12">
        <f t="shared" si="26"/>
        <v>366668.75</v>
      </c>
    </row>
    <row r="319" spans="1:13" x14ac:dyDescent="0.2">
      <c r="A319" s="1">
        <v>49125</v>
      </c>
      <c r="B319" s="2">
        <f t="shared" si="28"/>
        <v>262500</v>
      </c>
      <c r="C319" s="2"/>
      <c r="D319" s="2"/>
      <c r="E319" s="2">
        <f>+E318</f>
        <v>74208.333333333328</v>
      </c>
      <c r="F319" s="3"/>
      <c r="G319" s="3">
        <f>+G318</f>
        <v>29960.416666666668</v>
      </c>
      <c r="L319" s="5"/>
      <c r="M319" s="12">
        <f t="shared" si="26"/>
        <v>366668.75</v>
      </c>
    </row>
    <row r="320" spans="1:13" x14ac:dyDescent="0.2">
      <c r="A320" s="1">
        <v>49156</v>
      </c>
      <c r="B320" s="2">
        <f t="shared" si="28"/>
        <v>262500</v>
      </c>
      <c r="C320" s="2"/>
      <c r="D320" s="2"/>
      <c r="E320" s="2">
        <f>+E319</f>
        <v>74208.333333333328</v>
      </c>
      <c r="F320" s="3"/>
      <c r="G320" s="3">
        <f>+G319</f>
        <v>29960.416666666668</v>
      </c>
      <c r="L320" s="5"/>
      <c r="M320" s="12">
        <f t="shared" si="26"/>
        <v>366668.75</v>
      </c>
    </row>
    <row r="321" spans="1:13" x14ac:dyDescent="0.2">
      <c r="A321" s="1">
        <v>49187</v>
      </c>
      <c r="B321" s="2">
        <f t="shared" si="28"/>
        <v>262500</v>
      </c>
      <c r="C321" s="2"/>
      <c r="D321" s="2"/>
      <c r="E321" s="2">
        <f>+E320</f>
        <v>74208.333333333328</v>
      </c>
      <c r="F321" s="3"/>
      <c r="G321" s="3">
        <f>+G320</f>
        <v>29960.416666666668</v>
      </c>
      <c r="L321" s="5"/>
      <c r="M321" s="12">
        <f t="shared" si="26"/>
        <v>366668.75</v>
      </c>
    </row>
    <row r="322" spans="1:13" x14ac:dyDescent="0.2">
      <c r="A322" s="1">
        <v>49217</v>
      </c>
      <c r="B322" s="2">
        <f t="shared" si="28"/>
        <v>262500</v>
      </c>
      <c r="C322" s="2"/>
      <c r="D322" s="2"/>
      <c r="E322" s="2">
        <f>+E321</f>
        <v>74208.333333333328</v>
      </c>
      <c r="F322" s="3"/>
      <c r="G322" s="3">
        <f>+G321</f>
        <v>29960.416666666668</v>
      </c>
      <c r="L322" s="5"/>
      <c r="M322" s="12">
        <f t="shared" si="26"/>
        <v>366668.75</v>
      </c>
    </row>
    <row r="323" spans="1:13" x14ac:dyDescent="0.2">
      <c r="A323" s="1">
        <v>49248</v>
      </c>
      <c r="B323" s="2">
        <f>+$C$335/12</f>
        <v>275833.33333333331</v>
      </c>
      <c r="C323" s="2">
        <v>3150000</v>
      </c>
      <c r="D323" s="13"/>
      <c r="E323" s="2">
        <f>+F329/6</f>
        <v>61083.333333333336</v>
      </c>
      <c r="F323" s="3">
        <f>+F317</f>
        <v>445250</v>
      </c>
      <c r="G323" s="3">
        <f>+SUM((C329+F329)*0.05)/6</f>
        <v>3054.1666666666665</v>
      </c>
      <c r="H323" s="2">
        <f>+C323+F323</f>
        <v>3595250</v>
      </c>
      <c r="I323" s="2">
        <f>+H323*0.05</f>
        <v>179762.5</v>
      </c>
      <c r="J323" s="2">
        <f>+H323+H317</f>
        <v>4040500</v>
      </c>
      <c r="L323" s="14"/>
      <c r="M323" s="12">
        <f t="shared" si="26"/>
        <v>339970.83333333331</v>
      </c>
    </row>
    <row r="324" spans="1:13" s="17" customFormat="1" ht="15" x14ac:dyDescent="0.25">
      <c r="A324" s="1">
        <v>49278</v>
      </c>
      <c r="B324" s="2">
        <f>+B323</f>
        <v>275833.33333333331</v>
      </c>
      <c r="E324" s="2">
        <f>+E323</f>
        <v>61083.333333333336</v>
      </c>
      <c r="F324" s="15"/>
      <c r="G324" s="3">
        <f>+G323</f>
        <v>3054.1666666666665</v>
      </c>
      <c r="H324" s="15"/>
      <c r="I324" s="15"/>
      <c r="J324" s="15"/>
      <c r="K324" s="16"/>
      <c r="M324" s="12">
        <f t="shared" si="26"/>
        <v>339970.83333333331</v>
      </c>
    </row>
    <row r="325" spans="1:13" s="21" customFormat="1" ht="15.6" thickBot="1" x14ac:dyDescent="0.3">
      <c r="A325" s="8">
        <v>49309</v>
      </c>
      <c r="B325" s="7">
        <f>+B324</f>
        <v>275833.33333333331</v>
      </c>
      <c r="E325" s="7">
        <f>+E324</f>
        <v>61083.333333333336</v>
      </c>
      <c r="F325" s="18"/>
      <c r="G325" s="19">
        <f>+G324</f>
        <v>3054.1666666666665</v>
      </c>
      <c r="H325" s="18"/>
      <c r="I325" s="18"/>
      <c r="J325" s="18"/>
      <c r="K325" s="20"/>
      <c r="M325" s="22">
        <f t="shared" si="26"/>
        <v>339970.83333333331</v>
      </c>
    </row>
    <row r="326" spans="1:13" s="17" customFormat="1" ht="15" x14ac:dyDescent="0.25">
      <c r="A326" s="1">
        <v>49340</v>
      </c>
      <c r="B326" s="2">
        <f>+B325</f>
        <v>275833.33333333331</v>
      </c>
      <c r="C326" s="15"/>
      <c r="D326" s="15"/>
      <c r="E326" s="2">
        <f>+E325</f>
        <v>61083.333333333336</v>
      </c>
      <c r="F326" s="15"/>
      <c r="G326" s="3">
        <f>+G325</f>
        <v>3054.1666666666665</v>
      </c>
      <c r="H326" s="2"/>
      <c r="I326" s="15"/>
      <c r="J326" s="15"/>
      <c r="K326" s="16"/>
      <c r="M326" s="12">
        <f t="shared" si="26"/>
        <v>339970.83333333331</v>
      </c>
    </row>
    <row r="327" spans="1:13" s="17" customFormat="1" ht="15" x14ac:dyDescent="0.25">
      <c r="A327" s="1">
        <v>49368</v>
      </c>
      <c r="B327" s="2">
        <f>+B326</f>
        <v>275833.33333333331</v>
      </c>
      <c r="C327" s="15"/>
      <c r="D327" s="15"/>
      <c r="E327" s="2">
        <f>+E326</f>
        <v>61083.333333333336</v>
      </c>
      <c r="F327" s="15"/>
      <c r="G327" s="3">
        <f>+G326</f>
        <v>3054.1666666666665</v>
      </c>
      <c r="H327" s="2"/>
      <c r="I327" s="15"/>
      <c r="J327" s="15"/>
      <c r="K327" s="16"/>
      <c r="M327" s="12">
        <f t="shared" si="26"/>
        <v>339970.83333333331</v>
      </c>
    </row>
    <row r="328" spans="1:13" s="17" customFormat="1" ht="15" x14ac:dyDescent="0.25">
      <c r="A328" s="1">
        <v>49399</v>
      </c>
      <c r="B328" s="2">
        <f t="shared" ref="B328:B334" si="29">+B327</f>
        <v>275833.33333333331</v>
      </c>
      <c r="C328" s="15"/>
      <c r="D328" s="15"/>
      <c r="E328" s="2">
        <f>+E327</f>
        <v>61083.333333333336</v>
      </c>
      <c r="F328" s="15"/>
      <c r="G328" s="3">
        <f>+G327</f>
        <v>3054.1666666666665</v>
      </c>
      <c r="H328" s="2"/>
      <c r="I328" s="15"/>
      <c r="J328" s="15"/>
      <c r="K328" s="16"/>
      <c r="M328" s="12">
        <f t="shared" si="26"/>
        <v>339970.83333333331</v>
      </c>
    </row>
    <row r="329" spans="1:13" x14ac:dyDescent="0.2">
      <c r="A329" s="1">
        <v>49429</v>
      </c>
      <c r="B329" s="2">
        <f t="shared" si="29"/>
        <v>275833.33333333331</v>
      </c>
      <c r="C329" s="2"/>
      <c r="D329" s="13"/>
      <c r="E329" s="2">
        <f>+F335/6</f>
        <v>61083.333333333336</v>
      </c>
      <c r="F329" s="3">
        <v>366500</v>
      </c>
      <c r="G329" s="3">
        <f>+SUM((C335+F335)*0.05)/6</f>
        <v>30637.5</v>
      </c>
      <c r="H329" s="2">
        <f>+C329+F329</f>
        <v>366500</v>
      </c>
      <c r="I329" s="2">
        <f>+H329*0.05</f>
        <v>18325</v>
      </c>
      <c r="L329" s="14"/>
      <c r="M329" s="12">
        <f t="shared" si="26"/>
        <v>367554.16666666663</v>
      </c>
    </row>
    <row r="330" spans="1:13" x14ac:dyDescent="0.2">
      <c r="A330" s="1">
        <v>49460</v>
      </c>
      <c r="B330" s="2">
        <f t="shared" si="29"/>
        <v>275833.33333333331</v>
      </c>
      <c r="C330" s="2"/>
      <c r="D330" s="2"/>
      <c r="E330" s="2">
        <f>+E329</f>
        <v>61083.333333333336</v>
      </c>
      <c r="F330" s="3"/>
      <c r="G330" s="3">
        <f>+G329</f>
        <v>30637.5</v>
      </c>
      <c r="L330" s="14"/>
      <c r="M330" s="12">
        <f t="shared" si="26"/>
        <v>367554.16666666663</v>
      </c>
    </row>
    <row r="331" spans="1:13" x14ac:dyDescent="0.2">
      <c r="A331" s="1">
        <v>49490</v>
      </c>
      <c r="B331" s="2">
        <f t="shared" si="29"/>
        <v>275833.33333333331</v>
      </c>
      <c r="C331" s="2"/>
      <c r="D331" s="2"/>
      <c r="E331" s="2">
        <f>+E330</f>
        <v>61083.333333333336</v>
      </c>
      <c r="F331" s="3"/>
      <c r="G331" s="3">
        <f>+G330</f>
        <v>30637.5</v>
      </c>
      <c r="L331" s="5"/>
      <c r="M331" s="12">
        <f t="shared" si="26"/>
        <v>367554.16666666663</v>
      </c>
    </row>
    <row r="332" spans="1:13" x14ac:dyDescent="0.2">
      <c r="A332" s="1">
        <v>49521</v>
      </c>
      <c r="B332" s="2">
        <f t="shared" si="29"/>
        <v>275833.33333333331</v>
      </c>
      <c r="C332" s="2"/>
      <c r="D332" s="2"/>
      <c r="E332" s="2">
        <f>+E331</f>
        <v>61083.333333333336</v>
      </c>
      <c r="F332" s="3"/>
      <c r="G332" s="3">
        <f>+G331</f>
        <v>30637.5</v>
      </c>
      <c r="L332" s="5"/>
      <c r="M332" s="12">
        <f t="shared" si="26"/>
        <v>367554.16666666663</v>
      </c>
    </row>
    <row r="333" spans="1:13" x14ac:dyDescent="0.2">
      <c r="A333" s="1">
        <v>49552</v>
      </c>
      <c r="B333" s="2">
        <f t="shared" si="29"/>
        <v>275833.33333333331</v>
      </c>
      <c r="C333" s="2"/>
      <c r="D333" s="2"/>
      <c r="E333" s="2">
        <f>+E332</f>
        <v>61083.333333333336</v>
      </c>
      <c r="F333" s="3"/>
      <c r="G333" s="3">
        <f>+G332</f>
        <v>30637.5</v>
      </c>
      <c r="L333" s="5"/>
      <c r="M333" s="12">
        <f t="shared" si="26"/>
        <v>367554.16666666663</v>
      </c>
    </row>
    <row r="334" spans="1:13" x14ac:dyDescent="0.2">
      <c r="A334" s="1">
        <v>49582</v>
      </c>
      <c r="B334" s="2">
        <f t="shared" si="29"/>
        <v>275833.33333333331</v>
      </c>
      <c r="C334" s="2"/>
      <c r="D334" s="2"/>
      <c r="E334" s="2">
        <f>+E333</f>
        <v>61083.333333333336</v>
      </c>
      <c r="F334" s="3"/>
      <c r="G334" s="3">
        <f>+G333</f>
        <v>30637.5</v>
      </c>
      <c r="L334" s="5"/>
      <c r="M334" s="12">
        <f t="shared" si="26"/>
        <v>367554.16666666663</v>
      </c>
    </row>
    <row r="335" spans="1:13" x14ac:dyDescent="0.2">
      <c r="A335" s="1">
        <v>49613</v>
      </c>
      <c r="B335" s="2">
        <f>+$C$347/12</f>
        <v>289583.33333333331</v>
      </c>
      <c r="C335" s="2">
        <v>3310000</v>
      </c>
      <c r="D335" s="13"/>
      <c r="E335" s="2">
        <f>+F341/6</f>
        <v>47291.666666666664</v>
      </c>
      <c r="F335" s="3">
        <f>+F329</f>
        <v>366500</v>
      </c>
      <c r="G335" s="3">
        <f>+SUM((C341+F341)*0.05)/6</f>
        <v>2364.5833333333335</v>
      </c>
      <c r="H335" s="2">
        <f>+C335+F335</f>
        <v>3676500</v>
      </c>
      <c r="I335" s="2">
        <f>+H335*0.05</f>
        <v>183825</v>
      </c>
      <c r="J335" s="2">
        <f>+H335+H329</f>
        <v>4043000</v>
      </c>
      <c r="L335" s="14"/>
      <c r="M335" s="12">
        <f t="shared" si="26"/>
        <v>339239.58333333331</v>
      </c>
    </row>
    <row r="336" spans="1:13" s="17" customFormat="1" ht="15" x14ac:dyDescent="0.25">
      <c r="A336" s="1">
        <v>49643</v>
      </c>
      <c r="B336" s="2">
        <f>+B335</f>
        <v>289583.33333333331</v>
      </c>
      <c r="E336" s="2">
        <f>+E335</f>
        <v>47291.666666666664</v>
      </c>
      <c r="F336" s="15"/>
      <c r="G336" s="3">
        <f>+G335</f>
        <v>2364.5833333333335</v>
      </c>
      <c r="H336" s="15"/>
      <c r="I336" s="15"/>
      <c r="J336" s="15"/>
      <c r="K336" s="16"/>
      <c r="M336" s="12">
        <f t="shared" si="26"/>
        <v>339239.58333333331</v>
      </c>
    </row>
    <row r="337" spans="1:13" s="21" customFormat="1" ht="15.6" thickBot="1" x14ac:dyDescent="0.3">
      <c r="A337" s="8">
        <v>49674</v>
      </c>
      <c r="B337" s="7">
        <f>+B336</f>
        <v>289583.33333333331</v>
      </c>
      <c r="E337" s="7">
        <f>+E336</f>
        <v>47291.666666666664</v>
      </c>
      <c r="F337" s="18"/>
      <c r="G337" s="19">
        <f>+G336</f>
        <v>2364.5833333333335</v>
      </c>
      <c r="H337" s="18"/>
      <c r="I337" s="18"/>
      <c r="J337" s="18"/>
      <c r="K337" s="20"/>
      <c r="M337" s="22">
        <f t="shared" si="26"/>
        <v>339239.58333333331</v>
      </c>
    </row>
    <row r="338" spans="1:13" s="17" customFormat="1" ht="15" x14ac:dyDescent="0.25">
      <c r="A338" s="1">
        <v>49705</v>
      </c>
      <c r="B338" s="2">
        <f>+B337</f>
        <v>289583.33333333331</v>
      </c>
      <c r="C338" s="15"/>
      <c r="D338" s="15"/>
      <c r="E338" s="2">
        <f>+E337</f>
        <v>47291.666666666664</v>
      </c>
      <c r="F338" s="15"/>
      <c r="G338" s="3">
        <f>+G337</f>
        <v>2364.5833333333335</v>
      </c>
      <c r="H338" s="2"/>
      <c r="I338" s="15"/>
      <c r="J338" s="15"/>
      <c r="K338" s="16"/>
      <c r="M338" s="12">
        <f t="shared" si="26"/>
        <v>339239.58333333331</v>
      </c>
    </row>
    <row r="339" spans="1:13" s="17" customFormat="1" ht="15" x14ac:dyDescent="0.25">
      <c r="A339" s="1">
        <v>49734</v>
      </c>
      <c r="B339" s="2">
        <f>+B338</f>
        <v>289583.33333333331</v>
      </c>
      <c r="C339" s="15"/>
      <c r="D339" s="15"/>
      <c r="E339" s="2">
        <f>+E338</f>
        <v>47291.666666666664</v>
      </c>
      <c r="F339" s="15"/>
      <c r="G339" s="3">
        <f>+G338</f>
        <v>2364.5833333333335</v>
      </c>
      <c r="H339" s="2"/>
      <c r="I339" s="15"/>
      <c r="J339" s="15"/>
      <c r="K339" s="16"/>
      <c r="M339" s="12">
        <f t="shared" si="26"/>
        <v>339239.58333333331</v>
      </c>
    </row>
    <row r="340" spans="1:13" s="17" customFormat="1" ht="15" x14ac:dyDescent="0.25">
      <c r="A340" s="1">
        <v>49765</v>
      </c>
      <c r="B340" s="2">
        <f t="shared" ref="B340:B346" si="30">+B339</f>
        <v>289583.33333333331</v>
      </c>
      <c r="C340" s="15"/>
      <c r="D340" s="15"/>
      <c r="E340" s="2">
        <f>+E339</f>
        <v>47291.666666666664</v>
      </c>
      <c r="F340" s="15"/>
      <c r="G340" s="3">
        <f>+G339</f>
        <v>2364.5833333333335</v>
      </c>
      <c r="H340" s="2"/>
      <c r="I340" s="15"/>
      <c r="J340" s="15"/>
      <c r="K340" s="16"/>
      <c r="M340" s="12">
        <f t="shared" si="26"/>
        <v>339239.58333333331</v>
      </c>
    </row>
    <row r="341" spans="1:13" x14ac:dyDescent="0.2">
      <c r="A341" s="1">
        <v>49795</v>
      </c>
      <c r="B341" s="2">
        <f t="shared" si="30"/>
        <v>289583.33333333331</v>
      </c>
      <c r="C341" s="2"/>
      <c r="D341" s="13"/>
      <c r="E341" s="2">
        <f>+F347/6</f>
        <v>47291.666666666664</v>
      </c>
      <c r="F341" s="3">
        <v>283750</v>
      </c>
      <c r="G341" s="3">
        <f>+SUM((C347+F347)*0.05)/6</f>
        <v>31322.916666666668</v>
      </c>
      <c r="H341" s="2">
        <f>+C341+F341</f>
        <v>283750</v>
      </c>
      <c r="I341" s="2">
        <f>+H341*0.05</f>
        <v>14187.5</v>
      </c>
      <c r="L341" s="14"/>
      <c r="M341" s="12">
        <f t="shared" si="26"/>
        <v>368197.91666666669</v>
      </c>
    </row>
    <row r="342" spans="1:13" x14ac:dyDescent="0.2">
      <c r="A342" s="1">
        <v>49826</v>
      </c>
      <c r="B342" s="2">
        <f t="shared" si="30"/>
        <v>289583.33333333331</v>
      </c>
      <c r="C342" s="2"/>
      <c r="D342" s="2"/>
      <c r="E342" s="2">
        <f>+E341</f>
        <v>47291.666666666664</v>
      </c>
      <c r="F342" s="3"/>
      <c r="G342" s="3">
        <f>+G341</f>
        <v>31322.916666666668</v>
      </c>
      <c r="L342" s="14"/>
      <c r="M342" s="12">
        <f t="shared" si="26"/>
        <v>368197.91666666669</v>
      </c>
    </row>
    <row r="343" spans="1:13" x14ac:dyDescent="0.2">
      <c r="A343" s="1">
        <v>49856</v>
      </c>
      <c r="B343" s="2">
        <f t="shared" si="30"/>
        <v>289583.33333333331</v>
      </c>
      <c r="C343" s="2"/>
      <c r="D343" s="2"/>
      <c r="E343" s="2">
        <f>+E342</f>
        <v>47291.666666666664</v>
      </c>
      <c r="F343" s="3"/>
      <c r="G343" s="3">
        <f>+G342</f>
        <v>31322.916666666668</v>
      </c>
      <c r="L343" s="5"/>
      <c r="M343" s="12">
        <f t="shared" si="26"/>
        <v>368197.91666666669</v>
      </c>
    </row>
    <row r="344" spans="1:13" x14ac:dyDescent="0.2">
      <c r="A344" s="1">
        <v>49887</v>
      </c>
      <c r="B344" s="2">
        <f t="shared" si="30"/>
        <v>289583.33333333331</v>
      </c>
      <c r="C344" s="2"/>
      <c r="D344" s="2"/>
      <c r="E344" s="2">
        <f>+E343</f>
        <v>47291.666666666664</v>
      </c>
      <c r="F344" s="3"/>
      <c r="G344" s="3">
        <f>+G343</f>
        <v>31322.916666666668</v>
      </c>
      <c r="L344" s="5"/>
      <c r="M344" s="12">
        <f t="shared" si="26"/>
        <v>368197.91666666669</v>
      </c>
    </row>
    <row r="345" spans="1:13" x14ac:dyDescent="0.2">
      <c r="A345" s="1">
        <v>49918</v>
      </c>
      <c r="B345" s="2">
        <f t="shared" si="30"/>
        <v>289583.33333333331</v>
      </c>
      <c r="C345" s="2"/>
      <c r="D345" s="2"/>
      <c r="E345" s="2">
        <f>+E344</f>
        <v>47291.666666666664</v>
      </c>
      <c r="F345" s="3"/>
      <c r="G345" s="3">
        <f>+G344</f>
        <v>31322.916666666668</v>
      </c>
      <c r="L345" s="5"/>
      <c r="M345" s="12">
        <f t="shared" si="26"/>
        <v>368197.91666666669</v>
      </c>
    </row>
    <row r="346" spans="1:13" x14ac:dyDescent="0.2">
      <c r="A346" s="1">
        <v>49948</v>
      </c>
      <c r="B346" s="2">
        <f t="shared" si="30"/>
        <v>289583.33333333331</v>
      </c>
      <c r="C346" s="2"/>
      <c r="D346" s="2"/>
      <c r="E346" s="2">
        <f>+E345</f>
        <v>47291.666666666664</v>
      </c>
      <c r="F346" s="3"/>
      <c r="G346" s="3">
        <f>+G345</f>
        <v>31322.916666666668</v>
      </c>
      <c r="L346" s="5"/>
      <c r="M346" s="12">
        <f t="shared" si="26"/>
        <v>368197.91666666669</v>
      </c>
    </row>
    <row r="347" spans="1:13" x14ac:dyDescent="0.2">
      <c r="A347" s="1">
        <v>49979</v>
      </c>
      <c r="B347" s="2">
        <f>+$C$359/12</f>
        <v>304166.66666666669</v>
      </c>
      <c r="C347" s="2">
        <v>3475000</v>
      </c>
      <c r="D347" s="13"/>
      <c r="E347" s="2">
        <f>+F353/6</f>
        <v>32812.5</v>
      </c>
      <c r="F347" s="3">
        <f>+F341</f>
        <v>283750</v>
      </c>
      <c r="G347" s="3">
        <f>+SUM((C353+F353)*0.05)/6</f>
        <v>1640.625</v>
      </c>
      <c r="H347" s="2">
        <f>+C347+F347</f>
        <v>3758750</v>
      </c>
      <c r="I347" s="2">
        <f>+H347*0.05</f>
        <v>187937.5</v>
      </c>
      <c r="J347" s="2">
        <f>+H347+H341</f>
        <v>4042500</v>
      </c>
      <c r="L347" s="14"/>
      <c r="M347" s="12">
        <f t="shared" si="26"/>
        <v>338619.79166666669</v>
      </c>
    </row>
    <row r="348" spans="1:13" s="17" customFormat="1" ht="15" x14ac:dyDescent="0.25">
      <c r="A348" s="1">
        <v>50009</v>
      </c>
      <c r="B348" s="2">
        <f>+B347</f>
        <v>304166.66666666669</v>
      </c>
      <c r="E348" s="2">
        <f>+E347</f>
        <v>32812.5</v>
      </c>
      <c r="F348" s="15"/>
      <c r="G348" s="3">
        <f>+G347</f>
        <v>1640.625</v>
      </c>
      <c r="H348" s="15"/>
      <c r="I348" s="15"/>
      <c r="J348" s="15"/>
      <c r="K348" s="16"/>
      <c r="M348" s="12">
        <f t="shared" si="26"/>
        <v>338619.79166666669</v>
      </c>
    </row>
    <row r="349" spans="1:13" s="21" customFormat="1" ht="15.6" thickBot="1" x14ac:dyDescent="0.3">
      <c r="A349" s="8">
        <v>50040</v>
      </c>
      <c r="B349" s="7">
        <f>+B348</f>
        <v>304166.66666666669</v>
      </c>
      <c r="E349" s="7">
        <f>+E348</f>
        <v>32812.5</v>
      </c>
      <c r="F349" s="18"/>
      <c r="G349" s="19">
        <f>+G348</f>
        <v>1640.625</v>
      </c>
      <c r="H349" s="18"/>
      <c r="I349" s="18"/>
      <c r="J349" s="18"/>
      <c r="K349" s="20"/>
      <c r="M349" s="22">
        <f t="shared" si="26"/>
        <v>338619.79166666669</v>
      </c>
    </row>
    <row r="350" spans="1:13" s="17" customFormat="1" ht="15" x14ac:dyDescent="0.25">
      <c r="A350" s="1">
        <v>50071</v>
      </c>
      <c r="B350" s="2">
        <f>+B349</f>
        <v>304166.66666666669</v>
      </c>
      <c r="C350" s="15"/>
      <c r="D350" s="15"/>
      <c r="E350" s="2">
        <f>+E349</f>
        <v>32812.5</v>
      </c>
      <c r="F350" s="15"/>
      <c r="G350" s="3">
        <f>+G349</f>
        <v>1640.625</v>
      </c>
      <c r="H350" s="2"/>
      <c r="I350" s="15"/>
      <c r="J350" s="15"/>
      <c r="K350" s="16"/>
      <c r="M350" s="12">
        <f t="shared" si="26"/>
        <v>338619.79166666669</v>
      </c>
    </row>
    <row r="351" spans="1:13" s="17" customFormat="1" ht="15" x14ac:dyDescent="0.25">
      <c r="A351" s="1">
        <v>50099</v>
      </c>
      <c r="B351" s="2">
        <f>+B350</f>
        <v>304166.66666666669</v>
      </c>
      <c r="C351" s="15"/>
      <c r="D351" s="15"/>
      <c r="E351" s="2">
        <f>+E350</f>
        <v>32812.5</v>
      </c>
      <c r="F351" s="15"/>
      <c r="G351" s="3">
        <f>+G350</f>
        <v>1640.625</v>
      </c>
      <c r="H351" s="2"/>
      <c r="I351" s="15"/>
      <c r="J351" s="15"/>
      <c r="K351" s="16"/>
      <c r="M351" s="12">
        <f t="shared" si="26"/>
        <v>338619.79166666669</v>
      </c>
    </row>
    <row r="352" spans="1:13" s="17" customFormat="1" ht="15" x14ac:dyDescent="0.25">
      <c r="A352" s="1">
        <v>50130</v>
      </c>
      <c r="B352" s="2">
        <f t="shared" ref="B352:B358" si="31">+B351</f>
        <v>304166.66666666669</v>
      </c>
      <c r="C352" s="15"/>
      <c r="D352" s="15"/>
      <c r="E352" s="2">
        <f>+E351</f>
        <v>32812.5</v>
      </c>
      <c r="F352" s="15"/>
      <c r="G352" s="3">
        <f>+G351</f>
        <v>1640.625</v>
      </c>
      <c r="H352" s="2"/>
      <c r="I352" s="15"/>
      <c r="J352" s="15"/>
      <c r="K352" s="16"/>
      <c r="M352" s="12">
        <f t="shared" si="26"/>
        <v>338619.79166666669</v>
      </c>
    </row>
    <row r="353" spans="1:13" x14ac:dyDescent="0.2">
      <c r="A353" s="1">
        <v>50160</v>
      </c>
      <c r="B353" s="2">
        <f t="shared" si="31"/>
        <v>304166.66666666669</v>
      </c>
      <c r="C353" s="2"/>
      <c r="D353" s="13"/>
      <c r="E353" s="2">
        <f>+F359/6</f>
        <v>32812.5</v>
      </c>
      <c r="F353" s="3">
        <v>196875</v>
      </c>
      <c r="G353" s="3">
        <f>+SUM((C359+F359)*0.05)/6</f>
        <v>32057.291666666668</v>
      </c>
      <c r="H353" s="2">
        <f>+C353+F353</f>
        <v>196875</v>
      </c>
      <c r="I353" s="2">
        <f>+H353*0.05</f>
        <v>9843.75</v>
      </c>
      <c r="L353" s="14"/>
      <c r="M353" s="12">
        <f t="shared" si="26"/>
        <v>369036.45833333337</v>
      </c>
    </row>
    <row r="354" spans="1:13" x14ac:dyDescent="0.2">
      <c r="A354" s="1">
        <v>50191</v>
      </c>
      <c r="B354" s="2">
        <f t="shared" si="31"/>
        <v>304166.66666666669</v>
      </c>
      <c r="C354" s="2"/>
      <c r="D354" s="2"/>
      <c r="E354" s="2">
        <f>+E353</f>
        <v>32812.5</v>
      </c>
      <c r="F354" s="3"/>
      <c r="G354" s="3">
        <f>+G353</f>
        <v>32057.291666666668</v>
      </c>
      <c r="L354" s="14"/>
      <c r="M354" s="12">
        <f t="shared" si="26"/>
        <v>369036.45833333337</v>
      </c>
    </row>
    <row r="355" spans="1:13" x14ac:dyDescent="0.2">
      <c r="A355" s="1">
        <v>50221</v>
      </c>
      <c r="B355" s="2">
        <f t="shared" si="31"/>
        <v>304166.66666666669</v>
      </c>
      <c r="C355" s="2"/>
      <c r="D355" s="2"/>
      <c r="E355" s="2">
        <f>+E354</f>
        <v>32812.5</v>
      </c>
      <c r="F355" s="3"/>
      <c r="G355" s="3">
        <f>+G354</f>
        <v>32057.291666666668</v>
      </c>
      <c r="L355" s="5"/>
      <c r="M355" s="12">
        <f t="shared" si="26"/>
        <v>369036.45833333337</v>
      </c>
    </row>
    <row r="356" spans="1:13" x14ac:dyDescent="0.2">
      <c r="A356" s="1">
        <v>50252</v>
      </c>
      <c r="B356" s="2">
        <f t="shared" si="31"/>
        <v>304166.66666666669</v>
      </c>
      <c r="C356" s="2"/>
      <c r="D356" s="2"/>
      <c r="E356" s="2">
        <f>+E355</f>
        <v>32812.5</v>
      </c>
      <c r="F356" s="3"/>
      <c r="G356" s="3">
        <f>+G355</f>
        <v>32057.291666666668</v>
      </c>
      <c r="L356" s="5"/>
      <c r="M356" s="12">
        <f t="shared" si="26"/>
        <v>369036.45833333337</v>
      </c>
    </row>
    <row r="357" spans="1:13" x14ac:dyDescent="0.2">
      <c r="A357" s="1">
        <v>50283</v>
      </c>
      <c r="B357" s="2">
        <f t="shared" si="31"/>
        <v>304166.66666666669</v>
      </c>
      <c r="C357" s="2"/>
      <c r="D357" s="2"/>
      <c r="E357" s="2">
        <f>+E356</f>
        <v>32812.5</v>
      </c>
      <c r="F357" s="3"/>
      <c r="G357" s="3">
        <f>+G356</f>
        <v>32057.291666666668</v>
      </c>
      <c r="L357" s="5"/>
      <c r="M357" s="12">
        <f t="shared" si="26"/>
        <v>369036.45833333337</v>
      </c>
    </row>
    <row r="358" spans="1:13" x14ac:dyDescent="0.2">
      <c r="A358" s="1">
        <v>50313</v>
      </c>
      <c r="B358" s="2">
        <f t="shared" si="31"/>
        <v>304166.66666666669</v>
      </c>
      <c r="C358" s="2"/>
      <c r="D358" s="2"/>
      <c r="E358" s="2">
        <f>+E357</f>
        <v>32812.5</v>
      </c>
      <c r="F358" s="3"/>
      <c r="G358" s="3">
        <f>+G357</f>
        <v>32057.291666666668</v>
      </c>
      <c r="L358" s="5"/>
      <c r="M358" s="12">
        <f t="shared" si="26"/>
        <v>369036.45833333337</v>
      </c>
    </row>
    <row r="359" spans="1:13" x14ac:dyDescent="0.2">
      <c r="A359" s="1">
        <v>50344</v>
      </c>
      <c r="B359" s="2">
        <f>+$C$371/12</f>
        <v>0</v>
      </c>
      <c r="C359" s="2">
        <v>3650000</v>
      </c>
      <c r="D359" s="13"/>
      <c r="E359" s="2">
        <f>+F365/6</f>
        <v>17604.166666666668</v>
      </c>
      <c r="F359" s="3">
        <f>+F353</f>
        <v>196875</v>
      </c>
      <c r="G359" s="3">
        <f>+SUM((C365+F365)*0.05)/6</f>
        <v>880.20833333333337</v>
      </c>
      <c r="H359" s="2">
        <f>+C359+F359</f>
        <v>3846875</v>
      </c>
      <c r="I359" s="2">
        <f>+H359*0.05</f>
        <v>192343.75</v>
      </c>
      <c r="J359" s="2">
        <f>+H359+H353</f>
        <v>4043750</v>
      </c>
      <c r="L359" s="14"/>
      <c r="M359" s="12">
        <f t="shared" ref="M359:M395" si="32">+B359+E359+G359</f>
        <v>18484.375</v>
      </c>
    </row>
    <row r="360" spans="1:13" s="17" customFormat="1" ht="15" x14ac:dyDescent="0.25">
      <c r="A360" s="1">
        <v>50374</v>
      </c>
      <c r="B360" s="2">
        <f>+B359</f>
        <v>0</v>
      </c>
      <c r="E360" s="2">
        <f>+E359</f>
        <v>17604.166666666668</v>
      </c>
      <c r="F360" s="15"/>
      <c r="G360" s="3">
        <f>+G359</f>
        <v>880.20833333333337</v>
      </c>
      <c r="H360" s="15"/>
      <c r="I360" s="15"/>
      <c r="J360" s="15"/>
      <c r="K360" s="16"/>
      <c r="M360" s="12">
        <f t="shared" si="32"/>
        <v>18484.375</v>
      </c>
    </row>
    <row r="361" spans="1:13" s="21" customFormat="1" ht="15.6" thickBot="1" x14ac:dyDescent="0.3">
      <c r="A361" s="8">
        <v>50405</v>
      </c>
      <c r="B361" s="7">
        <f>+B360</f>
        <v>0</v>
      </c>
      <c r="E361" s="7">
        <f>+E360</f>
        <v>17604.166666666668</v>
      </c>
      <c r="F361" s="18"/>
      <c r="G361" s="19">
        <f>+G360</f>
        <v>880.20833333333337</v>
      </c>
      <c r="H361" s="18"/>
      <c r="I361" s="18"/>
      <c r="J361" s="18"/>
      <c r="K361" s="20"/>
      <c r="M361" s="22">
        <f t="shared" si="32"/>
        <v>18484.375</v>
      </c>
    </row>
    <row r="362" spans="1:13" s="17" customFormat="1" ht="15" x14ac:dyDescent="0.25">
      <c r="A362" s="1">
        <v>50436</v>
      </c>
      <c r="B362" s="2">
        <f>+B361</f>
        <v>0</v>
      </c>
      <c r="C362" s="15"/>
      <c r="D362" s="15"/>
      <c r="E362" s="2">
        <f>+E361</f>
        <v>17604.166666666668</v>
      </c>
      <c r="F362" s="15"/>
      <c r="G362" s="3">
        <f>+G361</f>
        <v>880.20833333333337</v>
      </c>
      <c r="H362" s="2"/>
      <c r="I362" s="15"/>
      <c r="J362" s="15"/>
      <c r="K362" s="16"/>
      <c r="M362" s="12">
        <f t="shared" si="32"/>
        <v>18484.375</v>
      </c>
    </row>
    <row r="363" spans="1:13" s="17" customFormat="1" ht="15" x14ac:dyDescent="0.25">
      <c r="A363" s="1">
        <v>50464</v>
      </c>
      <c r="B363" s="2">
        <f>+B362</f>
        <v>0</v>
      </c>
      <c r="C363" s="15"/>
      <c r="D363" s="15"/>
      <c r="E363" s="2">
        <f>+E362</f>
        <v>17604.166666666668</v>
      </c>
      <c r="F363" s="15"/>
      <c r="G363" s="3">
        <f>+G362</f>
        <v>880.20833333333337</v>
      </c>
      <c r="H363" s="2"/>
      <c r="I363" s="15"/>
      <c r="J363" s="15"/>
      <c r="K363" s="16"/>
      <c r="M363" s="12">
        <f t="shared" si="32"/>
        <v>18484.375</v>
      </c>
    </row>
    <row r="364" spans="1:13" s="17" customFormat="1" ht="15" x14ac:dyDescent="0.25">
      <c r="A364" s="1">
        <v>50495</v>
      </c>
      <c r="B364" s="2">
        <f t="shared" ref="B364:B370" si="33">+B363</f>
        <v>0</v>
      </c>
      <c r="C364" s="15"/>
      <c r="D364" s="15"/>
      <c r="E364" s="2">
        <f>+E363</f>
        <v>17604.166666666668</v>
      </c>
      <c r="F364" s="15"/>
      <c r="G364" s="3">
        <f>+G363</f>
        <v>880.20833333333337</v>
      </c>
      <c r="H364" s="2"/>
      <c r="I364" s="15"/>
      <c r="J364" s="15"/>
      <c r="K364" s="16"/>
      <c r="M364" s="12">
        <f t="shared" si="32"/>
        <v>18484.375</v>
      </c>
    </row>
    <row r="365" spans="1:13" x14ac:dyDescent="0.2">
      <c r="A365" s="1">
        <v>50525</v>
      </c>
      <c r="B365" s="2">
        <f t="shared" si="33"/>
        <v>0</v>
      </c>
      <c r="C365" s="2"/>
      <c r="D365" s="13"/>
      <c r="E365" s="2">
        <f>+F371/6</f>
        <v>17604.166666666668</v>
      </c>
      <c r="F365" s="3">
        <v>105625</v>
      </c>
      <c r="G365" s="3">
        <f>+SUM((C371+F371)*0.05)/6</f>
        <v>880.20833333333337</v>
      </c>
      <c r="H365" s="2">
        <f>+C365+F365</f>
        <v>105625</v>
      </c>
      <c r="I365" s="2">
        <f>+H365*0.05</f>
        <v>5281.25</v>
      </c>
      <c r="L365" s="14"/>
      <c r="M365" s="12">
        <f t="shared" si="32"/>
        <v>18484.375</v>
      </c>
    </row>
    <row r="366" spans="1:13" x14ac:dyDescent="0.2">
      <c r="A366" s="1">
        <v>50556</v>
      </c>
      <c r="B366" s="2">
        <f t="shared" si="33"/>
        <v>0</v>
      </c>
      <c r="C366" s="2"/>
      <c r="D366" s="2"/>
      <c r="E366" s="2">
        <f>+E365</f>
        <v>17604.166666666668</v>
      </c>
      <c r="F366" s="3"/>
      <c r="G366" s="3">
        <f>+G365</f>
        <v>880.20833333333337</v>
      </c>
      <c r="L366" s="14"/>
      <c r="M366" s="12">
        <f t="shared" si="32"/>
        <v>18484.375</v>
      </c>
    </row>
    <row r="367" spans="1:13" x14ac:dyDescent="0.2">
      <c r="A367" s="1">
        <v>50586</v>
      </c>
      <c r="B367" s="2">
        <f t="shared" si="33"/>
        <v>0</v>
      </c>
      <c r="C367" s="2"/>
      <c r="D367" s="2"/>
      <c r="E367" s="2">
        <f>+E366</f>
        <v>17604.166666666668</v>
      </c>
      <c r="F367" s="3"/>
      <c r="G367" s="3">
        <f>+G366</f>
        <v>880.20833333333337</v>
      </c>
      <c r="L367" s="5"/>
      <c r="M367" s="12">
        <f t="shared" si="32"/>
        <v>18484.375</v>
      </c>
    </row>
    <row r="368" spans="1:13" x14ac:dyDescent="0.2">
      <c r="A368" s="1">
        <v>50617</v>
      </c>
      <c r="B368" s="2">
        <f t="shared" si="33"/>
        <v>0</v>
      </c>
      <c r="C368" s="2"/>
      <c r="D368" s="2"/>
      <c r="E368" s="2">
        <f>+E367</f>
        <v>17604.166666666668</v>
      </c>
      <c r="F368" s="3"/>
      <c r="G368" s="3">
        <f>+G367</f>
        <v>880.20833333333337</v>
      </c>
      <c r="L368" s="5"/>
      <c r="M368" s="12">
        <f t="shared" si="32"/>
        <v>18484.375</v>
      </c>
    </row>
    <row r="369" spans="1:13" x14ac:dyDescent="0.2">
      <c r="A369" s="1">
        <v>50648</v>
      </c>
      <c r="B369" s="2">
        <f t="shared" si="33"/>
        <v>0</v>
      </c>
      <c r="C369" s="2"/>
      <c r="D369" s="2"/>
      <c r="E369" s="2">
        <f>+E368</f>
        <v>17604.166666666668</v>
      </c>
      <c r="F369" s="3"/>
      <c r="G369" s="3">
        <f>+G368</f>
        <v>880.20833333333337</v>
      </c>
      <c r="L369" s="5"/>
      <c r="M369" s="12">
        <f t="shared" si="32"/>
        <v>18484.375</v>
      </c>
    </row>
    <row r="370" spans="1:13" x14ac:dyDescent="0.2">
      <c r="A370" s="1">
        <v>50678</v>
      </c>
      <c r="B370" s="2">
        <f t="shared" si="33"/>
        <v>0</v>
      </c>
      <c r="C370" s="2"/>
      <c r="D370" s="2"/>
      <c r="E370" s="2">
        <f>+E369</f>
        <v>17604.166666666668</v>
      </c>
      <c r="F370" s="3"/>
      <c r="G370" s="3">
        <f>+G369</f>
        <v>880.20833333333337</v>
      </c>
      <c r="L370" s="5"/>
      <c r="M370" s="12">
        <f t="shared" si="32"/>
        <v>18484.375</v>
      </c>
    </row>
    <row r="371" spans="1:13" x14ac:dyDescent="0.2">
      <c r="A371" s="1">
        <v>50709</v>
      </c>
      <c r="B371" s="2">
        <f>+$C$383/12</f>
        <v>0</v>
      </c>
      <c r="C371" s="2"/>
      <c r="D371" s="13"/>
      <c r="E371" s="2">
        <f>+F377/6</f>
        <v>17604.166666666668</v>
      </c>
      <c r="F371" s="3">
        <f>+F365</f>
        <v>105625</v>
      </c>
      <c r="G371" s="3">
        <f>+SUM((C377+F377)*0.05)/6</f>
        <v>880.20833333333337</v>
      </c>
      <c r="H371" s="2">
        <f>+C371+F371</f>
        <v>105625</v>
      </c>
      <c r="I371" s="2">
        <f>+H371*0.05</f>
        <v>5281.25</v>
      </c>
      <c r="J371" s="2">
        <f>+H371+H365</f>
        <v>211250</v>
      </c>
      <c r="L371" s="14"/>
      <c r="M371" s="12">
        <f t="shared" si="32"/>
        <v>18484.375</v>
      </c>
    </row>
    <row r="372" spans="1:13" s="17" customFormat="1" ht="15" x14ac:dyDescent="0.25">
      <c r="A372" s="1">
        <v>50739</v>
      </c>
      <c r="B372" s="2">
        <f>+B371</f>
        <v>0</v>
      </c>
      <c r="E372" s="2">
        <f>+E371</f>
        <v>17604.166666666668</v>
      </c>
      <c r="F372" s="15"/>
      <c r="G372" s="3">
        <f>+G371</f>
        <v>880.20833333333337</v>
      </c>
      <c r="H372" s="15"/>
      <c r="I372" s="15"/>
      <c r="J372" s="15"/>
      <c r="K372" s="16"/>
      <c r="M372" s="12">
        <f t="shared" si="32"/>
        <v>18484.375</v>
      </c>
    </row>
    <row r="373" spans="1:13" s="21" customFormat="1" ht="15.6" thickBot="1" x14ac:dyDescent="0.3">
      <c r="A373" s="8">
        <v>50770</v>
      </c>
      <c r="B373" s="7">
        <f>+B372</f>
        <v>0</v>
      </c>
      <c r="E373" s="7">
        <f>+E372</f>
        <v>17604.166666666668</v>
      </c>
      <c r="F373" s="18"/>
      <c r="G373" s="19">
        <f>+G372</f>
        <v>880.20833333333337</v>
      </c>
      <c r="H373" s="18"/>
      <c r="I373" s="18"/>
      <c r="J373" s="18"/>
      <c r="K373" s="20"/>
      <c r="M373" s="22">
        <f t="shared" si="32"/>
        <v>18484.375</v>
      </c>
    </row>
    <row r="374" spans="1:13" s="17" customFormat="1" ht="15" x14ac:dyDescent="0.25">
      <c r="A374" s="1">
        <v>50801</v>
      </c>
      <c r="B374" s="2">
        <f>+B373</f>
        <v>0</v>
      </c>
      <c r="C374" s="15"/>
      <c r="D374" s="15"/>
      <c r="E374" s="2">
        <f>+E373</f>
        <v>17604.166666666668</v>
      </c>
      <c r="F374" s="15"/>
      <c r="G374" s="3">
        <f>+G373</f>
        <v>880.20833333333337</v>
      </c>
      <c r="H374" s="2"/>
      <c r="I374" s="15"/>
      <c r="J374" s="15"/>
      <c r="K374" s="16"/>
      <c r="M374" s="12">
        <f t="shared" si="32"/>
        <v>18484.375</v>
      </c>
    </row>
    <row r="375" spans="1:13" s="17" customFormat="1" ht="15" x14ac:dyDescent="0.25">
      <c r="A375" s="1">
        <v>50829</v>
      </c>
      <c r="B375" s="2">
        <f>+B374</f>
        <v>0</v>
      </c>
      <c r="C375" s="15"/>
      <c r="D375" s="15"/>
      <c r="E375" s="2">
        <f>+E374</f>
        <v>17604.166666666668</v>
      </c>
      <c r="F375" s="15"/>
      <c r="G375" s="3">
        <f>+G374</f>
        <v>880.20833333333337</v>
      </c>
      <c r="H375" s="2"/>
      <c r="I375" s="15"/>
      <c r="J375" s="15"/>
      <c r="K375" s="16"/>
      <c r="M375" s="12">
        <f t="shared" si="32"/>
        <v>18484.375</v>
      </c>
    </row>
    <row r="376" spans="1:13" s="17" customFormat="1" ht="15" x14ac:dyDescent="0.25">
      <c r="A376" s="1">
        <v>50860</v>
      </c>
      <c r="B376" s="2">
        <f t="shared" ref="B376:B382" si="34">+B375</f>
        <v>0</v>
      </c>
      <c r="C376" s="15"/>
      <c r="D376" s="15"/>
      <c r="E376" s="2">
        <f>+E375</f>
        <v>17604.166666666668</v>
      </c>
      <c r="F376" s="15"/>
      <c r="G376" s="3">
        <f>+G375</f>
        <v>880.20833333333337</v>
      </c>
      <c r="H376" s="2"/>
      <c r="I376" s="15"/>
      <c r="J376" s="15"/>
      <c r="K376" s="16"/>
      <c r="M376" s="12">
        <f t="shared" si="32"/>
        <v>18484.375</v>
      </c>
    </row>
    <row r="377" spans="1:13" x14ac:dyDescent="0.2">
      <c r="A377" s="1">
        <v>50890</v>
      </c>
      <c r="B377" s="2">
        <f t="shared" si="34"/>
        <v>0</v>
      </c>
      <c r="C377" s="2"/>
      <c r="D377" s="13"/>
      <c r="E377" s="2">
        <f>+F383/6</f>
        <v>17604.166666666668</v>
      </c>
      <c r="F377" s="3">
        <v>105625</v>
      </c>
      <c r="G377" s="3">
        <f>+SUM((C383+F383)*0.05)/6</f>
        <v>880.20833333333337</v>
      </c>
      <c r="H377" s="2">
        <f>+C377+F377</f>
        <v>105625</v>
      </c>
      <c r="I377" s="2">
        <f>+H377*0.05</f>
        <v>5281.25</v>
      </c>
      <c r="L377" s="14"/>
      <c r="M377" s="12">
        <f t="shared" si="32"/>
        <v>18484.375</v>
      </c>
    </row>
    <row r="378" spans="1:13" x14ac:dyDescent="0.2">
      <c r="A378" s="1">
        <v>50921</v>
      </c>
      <c r="B378" s="2">
        <f t="shared" si="34"/>
        <v>0</v>
      </c>
      <c r="C378" s="2"/>
      <c r="D378" s="2"/>
      <c r="E378" s="2">
        <f>+E377</f>
        <v>17604.166666666668</v>
      </c>
      <c r="F378" s="3"/>
      <c r="G378" s="3">
        <f>+G377</f>
        <v>880.20833333333337</v>
      </c>
      <c r="L378" s="14"/>
      <c r="M378" s="12">
        <f t="shared" si="32"/>
        <v>18484.375</v>
      </c>
    </row>
    <row r="379" spans="1:13" x14ac:dyDescent="0.2">
      <c r="A379" s="1">
        <v>50951</v>
      </c>
      <c r="B379" s="2">
        <f t="shared" si="34"/>
        <v>0</v>
      </c>
      <c r="C379" s="2"/>
      <c r="D379" s="2"/>
      <c r="E379" s="2">
        <f>+E378</f>
        <v>17604.166666666668</v>
      </c>
      <c r="F379" s="3"/>
      <c r="G379" s="3">
        <f>+G378</f>
        <v>880.20833333333337</v>
      </c>
      <c r="L379" s="5"/>
      <c r="M379" s="12">
        <f t="shared" si="32"/>
        <v>18484.375</v>
      </c>
    </row>
    <row r="380" spans="1:13" x14ac:dyDescent="0.2">
      <c r="A380" s="1">
        <v>50982</v>
      </c>
      <c r="B380" s="2">
        <f t="shared" si="34"/>
        <v>0</v>
      </c>
      <c r="C380" s="2"/>
      <c r="D380" s="2"/>
      <c r="E380" s="2">
        <f>+E379</f>
        <v>17604.166666666668</v>
      </c>
      <c r="F380" s="3"/>
      <c r="G380" s="3">
        <f>+G379</f>
        <v>880.20833333333337</v>
      </c>
      <c r="L380" s="5"/>
      <c r="M380" s="12">
        <f t="shared" si="32"/>
        <v>18484.375</v>
      </c>
    </row>
    <row r="381" spans="1:13" x14ac:dyDescent="0.2">
      <c r="A381" s="1">
        <v>51013</v>
      </c>
      <c r="B381" s="2">
        <f t="shared" si="34"/>
        <v>0</v>
      </c>
      <c r="C381" s="2"/>
      <c r="D381" s="2"/>
      <c r="E381" s="2">
        <f>+E380</f>
        <v>17604.166666666668</v>
      </c>
      <c r="F381" s="3"/>
      <c r="G381" s="3">
        <f>+G380</f>
        <v>880.20833333333337</v>
      </c>
      <c r="L381" s="5"/>
      <c r="M381" s="12">
        <f t="shared" si="32"/>
        <v>18484.375</v>
      </c>
    </row>
    <row r="382" spans="1:13" x14ac:dyDescent="0.2">
      <c r="A382" s="1">
        <v>51043</v>
      </c>
      <c r="B382" s="2">
        <f t="shared" si="34"/>
        <v>0</v>
      </c>
      <c r="C382" s="2"/>
      <c r="D382" s="2"/>
      <c r="E382" s="2">
        <f>+E381</f>
        <v>17604.166666666668</v>
      </c>
      <c r="F382" s="3"/>
      <c r="G382" s="3">
        <f>+G381</f>
        <v>880.20833333333337</v>
      </c>
      <c r="L382" s="5"/>
      <c r="M382" s="12">
        <f t="shared" si="32"/>
        <v>18484.375</v>
      </c>
    </row>
    <row r="383" spans="1:13" x14ac:dyDescent="0.2">
      <c r="A383" s="1">
        <v>51074</v>
      </c>
      <c r="B383" s="2">
        <f>+$C$395/12</f>
        <v>352083.33333333331</v>
      </c>
      <c r="C383" s="2"/>
      <c r="D383" s="13"/>
      <c r="E383" s="2">
        <f>+F389/6</f>
        <v>17604.166666666668</v>
      </c>
      <c r="F383" s="3">
        <f>+F377</f>
        <v>105625</v>
      </c>
      <c r="G383" s="3">
        <f>+SUM((C389+F389)*0.05)/6</f>
        <v>880.20833333333337</v>
      </c>
      <c r="H383" s="2">
        <f>+C383+F383</f>
        <v>105625</v>
      </c>
      <c r="I383" s="2">
        <f>+H383*0.05</f>
        <v>5281.25</v>
      </c>
      <c r="J383" s="2">
        <f>+H383+H377</f>
        <v>211250</v>
      </c>
      <c r="L383" s="14"/>
      <c r="M383" s="12">
        <f t="shared" si="32"/>
        <v>370567.70833333331</v>
      </c>
    </row>
    <row r="384" spans="1:13" s="17" customFormat="1" ht="15" x14ac:dyDescent="0.25">
      <c r="A384" s="1">
        <v>51104</v>
      </c>
      <c r="B384" s="2">
        <f>+B383</f>
        <v>352083.33333333331</v>
      </c>
      <c r="E384" s="2">
        <f>+E383</f>
        <v>17604.166666666668</v>
      </c>
      <c r="F384" s="15"/>
      <c r="G384" s="3">
        <f>+G383</f>
        <v>880.20833333333337</v>
      </c>
      <c r="H384" s="15"/>
      <c r="I384" s="15"/>
      <c r="J384" s="15"/>
      <c r="K384" s="16"/>
      <c r="M384" s="12">
        <f t="shared" si="32"/>
        <v>370567.70833333331</v>
      </c>
    </row>
    <row r="385" spans="1:13" s="21" customFormat="1" ht="15.6" thickBot="1" x14ac:dyDescent="0.3">
      <c r="A385" s="8">
        <v>51135</v>
      </c>
      <c r="B385" s="7">
        <f>+B384</f>
        <v>352083.33333333331</v>
      </c>
      <c r="E385" s="7">
        <f>+E384</f>
        <v>17604.166666666668</v>
      </c>
      <c r="F385" s="18"/>
      <c r="G385" s="19">
        <f>+G384</f>
        <v>880.20833333333337</v>
      </c>
      <c r="H385" s="18"/>
      <c r="I385" s="18"/>
      <c r="J385" s="18"/>
      <c r="K385" s="20"/>
      <c r="M385" s="22">
        <f t="shared" si="32"/>
        <v>370567.70833333331</v>
      </c>
    </row>
    <row r="386" spans="1:13" s="17" customFormat="1" ht="15" x14ac:dyDescent="0.25">
      <c r="A386" s="1">
        <v>51166</v>
      </c>
      <c r="B386" s="2">
        <f>+B385</f>
        <v>352083.33333333331</v>
      </c>
      <c r="C386" s="15"/>
      <c r="D386" s="15"/>
      <c r="E386" s="2">
        <f>+E385</f>
        <v>17604.166666666668</v>
      </c>
      <c r="F386" s="15"/>
      <c r="G386" s="3">
        <f>+G385</f>
        <v>880.20833333333337</v>
      </c>
      <c r="H386" s="2"/>
      <c r="I386" s="15"/>
      <c r="J386" s="15"/>
      <c r="K386" s="16"/>
      <c r="M386" s="12">
        <f t="shared" si="32"/>
        <v>370567.70833333331</v>
      </c>
    </row>
    <row r="387" spans="1:13" s="17" customFormat="1" ht="15" x14ac:dyDescent="0.25">
      <c r="A387" s="1">
        <v>51195</v>
      </c>
      <c r="B387" s="2">
        <f>+B386</f>
        <v>352083.33333333331</v>
      </c>
      <c r="C387" s="15"/>
      <c r="D387" s="15"/>
      <c r="E387" s="2">
        <f>+E386</f>
        <v>17604.166666666668</v>
      </c>
      <c r="F387" s="15"/>
      <c r="G387" s="3">
        <f>+G386</f>
        <v>880.20833333333337</v>
      </c>
      <c r="H387" s="2"/>
      <c r="I387" s="15"/>
      <c r="J387" s="15"/>
      <c r="K387" s="16"/>
      <c r="M387" s="12">
        <f t="shared" si="32"/>
        <v>370567.70833333331</v>
      </c>
    </row>
    <row r="388" spans="1:13" s="17" customFormat="1" ht="15" x14ac:dyDescent="0.25">
      <c r="A388" s="1">
        <v>51226</v>
      </c>
      <c r="B388" s="2">
        <f t="shared" ref="B388:B394" si="35">+B387</f>
        <v>352083.33333333331</v>
      </c>
      <c r="C388" s="15"/>
      <c r="D388" s="15"/>
      <c r="E388" s="2">
        <f>+E387</f>
        <v>17604.166666666668</v>
      </c>
      <c r="F388" s="15"/>
      <c r="G388" s="3">
        <f>+G387</f>
        <v>880.20833333333337</v>
      </c>
      <c r="H388" s="2"/>
      <c r="I388" s="15"/>
      <c r="J388" s="15"/>
      <c r="K388" s="16"/>
      <c r="M388" s="12">
        <f t="shared" si="32"/>
        <v>370567.70833333331</v>
      </c>
    </row>
    <row r="389" spans="1:13" x14ac:dyDescent="0.2">
      <c r="A389" s="1">
        <v>51256</v>
      </c>
      <c r="B389" s="2">
        <f t="shared" si="35"/>
        <v>352083.33333333331</v>
      </c>
      <c r="C389" s="2"/>
      <c r="D389" s="13"/>
      <c r="E389" s="2">
        <f>+F395/6</f>
        <v>17604.166666666668</v>
      </c>
      <c r="F389" s="3">
        <v>105625</v>
      </c>
      <c r="G389" s="3">
        <f>+SUM((C395+F395)*0.05)/6</f>
        <v>36088.541666666664</v>
      </c>
      <c r="H389" s="2">
        <f>+C389+F389</f>
        <v>105625</v>
      </c>
      <c r="I389" s="2">
        <f>+H389*0.05</f>
        <v>5281.25</v>
      </c>
      <c r="L389" s="14"/>
      <c r="M389" s="12">
        <f t="shared" si="32"/>
        <v>405776.04166666669</v>
      </c>
    </row>
    <row r="390" spans="1:13" x14ac:dyDescent="0.2">
      <c r="A390" s="1">
        <v>51287</v>
      </c>
      <c r="B390" s="2">
        <f t="shared" si="35"/>
        <v>352083.33333333331</v>
      </c>
      <c r="C390" s="2"/>
      <c r="D390" s="2"/>
      <c r="E390" s="2">
        <f>+E389</f>
        <v>17604.166666666668</v>
      </c>
      <c r="F390" s="3"/>
      <c r="G390" s="3">
        <f>+G389</f>
        <v>36088.541666666664</v>
      </c>
      <c r="L390" s="14"/>
      <c r="M390" s="12">
        <f t="shared" si="32"/>
        <v>405776.04166666669</v>
      </c>
    </row>
    <row r="391" spans="1:13" x14ac:dyDescent="0.2">
      <c r="A391" s="1">
        <v>51317</v>
      </c>
      <c r="B391" s="2">
        <f t="shared" si="35"/>
        <v>352083.33333333331</v>
      </c>
      <c r="C391" s="2"/>
      <c r="D391" s="2"/>
      <c r="E391" s="2">
        <f>+E390</f>
        <v>17604.166666666668</v>
      </c>
      <c r="F391" s="3"/>
      <c r="G391" s="3">
        <f>+G390</f>
        <v>36088.541666666664</v>
      </c>
      <c r="L391" s="5"/>
      <c r="M391" s="12">
        <f t="shared" si="32"/>
        <v>405776.04166666669</v>
      </c>
    </row>
    <row r="392" spans="1:13" x14ac:dyDescent="0.2">
      <c r="A392" s="1">
        <v>51348</v>
      </c>
      <c r="B392" s="2">
        <f t="shared" si="35"/>
        <v>352083.33333333331</v>
      </c>
      <c r="C392" s="2"/>
      <c r="D392" s="2"/>
      <c r="E392" s="2">
        <f>+E391</f>
        <v>17604.166666666668</v>
      </c>
      <c r="F392" s="3"/>
      <c r="G392" s="3">
        <f>+G391</f>
        <v>36088.541666666664</v>
      </c>
      <c r="L392" s="5"/>
      <c r="M392" s="12">
        <f t="shared" si="32"/>
        <v>405776.04166666669</v>
      </c>
    </row>
    <row r="393" spans="1:13" x14ac:dyDescent="0.2">
      <c r="A393" s="1">
        <v>51379</v>
      </c>
      <c r="B393" s="2">
        <f t="shared" si="35"/>
        <v>352083.33333333331</v>
      </c>
      <c r="C393" s="2"/>
      <c r="D393" s="2"/>
      <c r="E393" s="2">
        <f>+E392</f>
        <v>17604.166666666668</v>
      </c>
      <c r="F393" s="3"/>
      <c r="G393" s="3">
        <f>+G392</f>
        <v>36088.541666666664</v>
      </c>
      <c r="L393" s="5"/>
      <c r="M393" s="12">
        <f t="shared" si="32"/>
        <v>405776.04166666669</v>
      </c>
    </row>
    <row r="394" spans="1:13" x14ac:dyDescent="0.2">
      <c r="A394" s="1">
        <v>51409</v>
      </c>
      <c r="B394" s="2">
        <f t="shared" si="35"/>
        <v>352083.33333333331</v>
      </c>
      <c r="C394" s="2"/>
      <c r="D394" s="2"/>
      <c r="E394" s="2">
        <f>+E393</f>
        <v>17604.166666666668</v>
      </c>
      <c r="F394" s="3"/>
      <c r="G394" s="3">
        <f>+G393</f>
        <v>36088.541666666664</v>
      </c>
      <c r="L394" s="5"/>
      <c r="M394" s="12">
        <f t="shared" si="32"/>
        <v>405776.04166666669</v>
      </c>
    </row>
    <row r="395" spans="1:13" x14ac:dyDescent="0.2">
      <c r="A395" s="1">
        <v>51440</v>
      </c>
      <c r="C395" s="2">
        <v>4225000</v>
      </c>
      <c r="D395" s="13"/>
      <c r="F395" s="3">
        <f>+F389</f>
        <v>105625</v>
      </c>
      <c r="G395" s="3">
        <v>0</v>
      </c>
      <c r="H395" s="2">
        <f>+C395+F395</f>
        <v>4330625</v>
      </c>
      <c r="I395" s="2">
        <f>+H395*0.05</f>
        <v>216531.25</v>
      </c>
      <c r="J395" s="2">
        <f>+H395+H389</f>
        <v>4436250</v>
      </c>
      <c r="L395" s="14"/>
      <c r="M395" s="12">
        <f t="shared" si="32"/>
        <v>0</v>
      </c>
    </row>
    <row r="396" spans="1:13" s="27" customFormat="1" ht="12.6" thickBot="1" x14ac:dyDescent="0.3">
      <c r="A396" s="9"/>
      <c r="B396" s="10">
        <f>SUM(B21:B395)</f>
        <v>60260000.000000037</v>
      </c>
      <c r="C396" s="10">
        <f>SUM(C21:C395)</f>
        <v>60260000</v>
      </c>
      <c r="D396" s="23" t="s">
        <v>34</v>
      </c>
      <c r="E396" s="10"/>
      <c r="F396" s="24">
        <f>SUM(F21:F395)</f>
        <v>57961235.100000001</v>
      </c>
      <c r="G396" s="24">
        <f>SUM(G21:G395)</f>
        <v>5626101.5524999974</v>
      </c>
      <c r="H396" s="24">
        <f>SUM(H21:H395)</f>
        <v>118221235.09999999</v>
      </c>
      <c r="I396" s="10"/>
      <c r="J396" s="24">
        <f>SUM(J21:J395)</f>
        <v>118221235.09999999</v>
      </c>
      <c r="K396" s="25"/>
      <c r="L396" s="26"/>
      <c r="M396" s="24">
        <f>SUM(M21:M395)</f>
        <v>118148132.81250001</v>
      </c>
    </row>
    <row r="397" spans="1:13" s="17" customFormat="1" ht="15.6" thickTop="1" x14ac:dyDescent="0.25">
      <c r="B397" s="15"/>
      <c r="E397" s="15"/>
      <c r="F397" s="15"/>
      <c r="G397" s="15"/>
      <c r="H397" s="28"/>
      <c r="I397" s="15"/>
      <c r="J397" s="15"/>
      <c r="K397" s="16"/>
      <c r="M397" s="29"/>
    </row>
    <row r="398" spans="1:13" ht="12" x14ac:dyDescent="0.25">
      <c r="B398" s="3" t="s">
        <v>35</v>
      </c>
      <c r="C398" s="2">
        <v>7855000</v>
      </c>
      <c r="D398" s="61" t="s">
        <v>36</v>
      </c>
      <c r="F398" s="2">
        <v>0</v>
      </c>
      <c r="H398" s="2">
        <v>7855000</v>
      </c>
      <c r="J398" s="2">
        <v>7855000</v>
      </c>
    </row>
    <row r="399" spans="1:13" x14ac:dyDescent="0.2">
      <c r="B399" s="3"/>
      <c r="H399" s="62"/>
      <c r="M399" s="29"/>
    </row>
    <row r="400" spans="1:13" ht="12" x14ac:dyDescent="0.25">
      <c r="B400" s="3" t="s">
        <v>37</v>
      </c>
      <c r="C400" s="2">
        <f>+C396+C398</f>
        <v>68115000</v>
      </c>
      <c r="D400" s="61" t="s">
        <v>38</v>
      </c>
      <c r="F400" s="2">
        <f>+F396+F398</f>
        <v>57961235.100000001</v>
      </c>
      <c r="H400" s="2">
        <f>+H396+H398</f>
        <v>126076235.09999999</v>
      </c>
      <c r="J400" s="2">
        <f>+J396+J398</f>
        <v>126076235.09999999</v>
      </c>
    </row>
    <row r="401" spans="3:13" x14ac:dyDescent="0.2">
      <c r="H401" s="62"/>
      <c r="M401" s="29"/>
    </row>
    <row r="402" spans="3:13" x14ac:dyDescent="0.2">
      <c r="C402" s="2"/>
    </row>
  </sheetData>
  <mergeCells count="3">
    <mergeCell ref="A5:L5"/>
    <mergeCell ref="A6:L6"/>
    <mergeCell ref="A7:L7"/>
  </mergeCells>
  <pageMargins left="0.7" right="0.7" top="0.75" bottom="0.75" header="0.3" footer="0.3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BEA19-D007-4C33-BA0E-A28E4647C80E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c85253b9-0a55-49a1-98ad-b5b6252d7079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8E8B62-7CFB-4D2A-BB5A-A6E0BFB0B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C71E5-73E0-4514-BF94-DA8B421EF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Reclaimed Water WCEC AS</vt:lpstr>
      <vt:lpstr>'Reclaimed Water WCEC AS'!Print_Area</vt:lpstr>
      <vt:lpstr>'Reclaimed Water WCEC 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2016-04-11T16:22:00Z</dcterms:created>
  <dcterms:modified xsi:type="dcterms:W3CDTF">2016-04-14T15:47:23Z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