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96" windowWidth="18192" windowHeight="11052" activeTab="2"/>
  </bookViews>
  <sheets>
    <sheet name="Sheet1 (2)" sheetId="3" r:id="rId1"/>
    <sheet name="Table CPI" sheetId="4"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1INT_DEBT">'[1]12. Table 3-7'!#REF!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lausetq">[2]SOEF!$L$28</definedName>
    <definedName name="aclausety">[2]SOEF!$P$28</definedName>
    <definedName name="acustgrowtq">[2]SOEF!$L$14</definedName>
    <definedName name="acustgrowty">[2]SOEF!$P$14</definedName>
    <definedName name="adeprtq">[2]SOEF!$L$22</definedName>
    <definedName name="adeprty">[2]SOEF!$P$22</definedName>
    <definedName name="adivtm">[2]SOEF!#REF!</definedName>
    <definedName name="adivtq">[2]SOEF!#REF!</definedName>
    <definedName name="adivty">[2]SOEF!#REF!</definedName>
    <definedName name="ainctaxtq">[2]SOEF!$L$33</definedName>
    <definedName name="ainctaxty">[2]SOEF!$P$33</definedName>
    <definedName name="ainttq">[2]SOEF!$L$23</definedName>
    <definedName name="aintty">[2]SOEF!$P$23</definedName>
    <definedName name="ao_mtq">[2]SOEF!$L$21</definedName>
    <definedName name="ao_mty">[2]SOEF!$P$21</definedName>
    <definedName name="aothtaxtq">[2]SOEF!$L$29</definedName>
    <definedName name="aothtaxty">[2]SOEF!$P$29</definedName>
    <definedName name="apricemixtq">[2]SOEF!$L$17</definedName>
    <definedName name="apricemixty">[2]SOEF!$P$17</definedName>
    <definedName name="arevtm">[2]SOEF!#REF!</definedName>
    <definedName name="arevtq">[2]SOEF!#REF!</definedName>
    <definedName name="arevty">[2]SOEF!#REF!</definedName>
    <definedName name="atax_adjtq">[2]SOEF!$L$32</definedName>
    <definedName name="atax_adjty">[2]SOEF!$P$32</definedName>
    <definedName name="ausagetq">[2]SOEF!$L$16</definedName>
    <definedName name="ausagety">[2]SOEF!$P$16</definedName>
    <definedName name="BACKUP">#REF!</definedName>
    <definedName name="base_revenue_eps_ty">#REF!</definedName>
    <definedName name="base_revenue_tq">#REF!</definedName>
    <definedName name="base_revenue_ty">#REF!</definedName>
    <definedName name="BASELINE">#REF!</definedName>
    <definedName name="bdivtm">[2]SOEF!#REF!</definedName>
    <definedName name="bdivtq">[2]SOEF!#REF!</definedName>
    <definedName name="bdivty">[2]SOEF!#REF!</definedName>
    <definedName name="brevtm">[2]SOEF!#REF!</definedName>
    <definedName name="brevtq">[2]SOEF!#REF!</definedName>
    <definedName name="brevty">[2]SOEF!#REF!</definedName>
    <definedName name="customer_growth_eps_tq">#REF!</definedName>
    <definedName name="customer_growth_eps_ty">#REF!</definedName>
    <definedName name="customer_growth_tq">#REF!</definedName>
    <definedName name="DEPREC">#REF!</definedName>
    <definedName name="deprec_eps_ty">#REF!</definedName>
    <definedName name="deprec_tq">#REF!</definedName>
    <definedName name="deprec_ty">#REF!</definedName>
    <definedName name="DOLLARS">#REF!</definedName>
    <definedName name="DRI_Mnemonics">#REF!</definedName>
    <definedName name="esi_eps_tq">#REF!</definedName>
    <definedName name="esi_eps_ty">#REF!</definedName>
    <definedName name="esi_tq">#REF!</definedName>
    <definedName name="esi_ty">#REF!</definedName>
    <definedName name="esop_eps_ty">#REF!</definedName>
    <definedName name="esop_ty">#REF!</definedName>
    <definedName name="fromyear">[3]Data!$B$24</definedName>
    <definedName name="GROWTH">#REF!</definedName>
    <definedName name="grpcons_eps_lq">#REF!</definedName>
    <definedName name="grpcons_eps_ty">#REF!</definedName>
    <definedName name="grpcons_ni_lq">#REF!</definedName>
    <definedName name="grpcons_ni_ly">#REF!</definedName>
    <definedName name="grpcons_ni_ty">#REF!</definedName>
    <definedName name="GRWTH">#REF!</definedName>
    <definedName name="interest_eps_tq">#REF!</definedName>
    <definedName name="interest_eps_ty">#REF!</definedName>
    <definedName name="interest_tq">#REF!</definedName>
    <definedName name="interest_ty">#REF!</definedName>
    <definedName name="Name">'[4]Weekly NEL Report'!#REF!</definedName>
    <definedName name="newbase">[5]Data!$C$3</definedName>
    <definedName name="OFFBUD">#REF!</definedName>
    <definedName name="oldbase">[5]Data!$C$2</definedName>
    <definedName name="Pal_Workbook_GUID" hidden="1">"8JHMH9DXSMHNF44G668W66ZD"</definedName>
    <definedName name="_xlnm.Print_Area">#REF!</definedName>
    <definedName name="Print_Area2">'[6]Growth rates'!$B$3:$M$61</definedName>
    <definedName name="print_area3">#REF!</definedName>
    <definedName name="_xlnm.Print_Titles">#N/A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salina_eps_tq">#REF!</definedName>
    <definedName name="salina_eps_ty">#REF!</definedName>
    <definedName name="salina_ty">#REF!</definedName>
    <definedName name="SAPBEXhrIndnt" hidden="1">1</definedName>
    <definedName name="SAPBEXrevision" hidden="1">1</definedName>
    <definedName name="SAPBEXsysID" hidden="1">"GP1"</definedName>
    <definedName name="SAPBEXwbID" hidden="1">"3VOBL88ZUH0TJHQP6RXNFLORZ"</definedName>
    <definedName name="share_dilution_tq">#REF!</definedName>
    <definedName name="share_dilution_ty">#REF!</definedName>
    <definedName name="SOG">#REF!</definedName>
    <definedName name="subtotal_non_utility_eps_tq">#REF!</definedName>
    <definedName name="subtotal_non_utility_eps_ty">#REF!</definedName>
    <definedName name="subtotal_non_utility_ty">#REF!</definedName>
    <definedName name="toyear">[3]Data!$B$25</definedName>
  </definedNames>
  <calcPr calcId="145621"/>
</workbook>
</file>

<file path=xl/calcChain.xml><?xml version="1.0" encoding="utf-8"?>
<calcChain xmlns="http://schemas.openxmlformats.org/spreadsheetml/2006/main">
  <c r="C4" i="1" l="1"/>
  <c r="C5" i="1"/>
  <c r="C6" i="1" s="1"/>
  <c r="C7" i="1" s="1"/>
  <c r="C8" i="1" s="1"/>
  <c r="C9" i="1" s="1"/>
  <c r="C10" i="1" s="1"/>
  <c r="C3" i="1"/>
  <c r="E77" i="4" l="1"/>
  <c r="B77" i="4"/>
  <c r="E76" i="4"/>
  <c r="G76" i="4" s="1"/>
  <c r="B76" i="4"/>
  <c r="E75" i="4"/>
  <c r="B75" i="4"/>
  <c r="E74" i="4"/>
  <c r="G74" i="4" s="1"/>
  <c r="B74" i="4"/>
  <c r="E73" i="4"/>
  <c r="B73" i="4"/>
  <c r="E72" i="4"/>
  <c r="G72" i="4" s="1"/>
  <c r="B72" i="4"/>
  <c r="E71" i="4"/>
  <c r="B71" i="4"/>
  <c r="E70" i="4"/>
  <c r="G70" i="4" s="1"/>
  <c r="B70" i="4"/>
  <c r="E69" i="4"/>
  <c r="B69" i="4"/>
  <c r="E68" i="4"/>
  <c r="G68" i="4" s="1"/>
  <c r="B68" i="4"/>
  <c r="E67" i="4"/>
  <c r="B67" i="4"/>
  <c r="E66" i="4"/>
  <c r="G66" i="4" s="1"/>
  <c r="B66" i="4"/>
  <c r="E65" i="4"/>
  <c r="B65" i="4"/>
  <c r="E64" i="4"/>
  <c r="G64" i="4" s="1"/>
  <c r="B64" i="4"/>
  <c r="E63" i="4"/>
  <c r="B63" i="4"/>
  <c r="E62" i="4"/>
  <c r="G62" i="4" s="1"/>
  <c r="B62" i="4"/>
  <c r="E61" i="4"/>
  <c r="B61" i="4"/>
  <c r="E60" i="4"/>
  <c r="G60" i="4" s="1"/>
  <c r="B60" i="4"/>
  <c r="E59" i="4"/>
  <c r="B59" i="4"/>
  <c r="E58" i="4"/>
  <c r="G58" i="4" s="1"/>
  <c r="B58" i="4"/>
  <c r="E57" i="4"/>
  <c r="G57" i="4" s="1"/>
  <c r="B57" i="4"/>
  <c r="G56" i="4"/>
  <c r="F56" i="4"/>
  <c r="B56" i="4"/>
  <c r="I56" i="4" s="1"/>
  <c r="G55" i="4"/>
  <c r="F55" i="4"/>
  <c r="B55" i="4"/>
  <c r="H55" i="4" s="1"/>
  <c r="G54" i="4"/>
  <c r="F54" i="4"/>
  <c r="B54" i="4"/>
  <c r="C55" i="4" s="1"/>
  <c r="G53" i="4"/>
  <c r="F53" i="4"/>
  <c r="B53" i="4"/>
  <c r="F52" i="4"/>
  <c r="B52" i="4"/>
  <c r="I52" i="4" s="1"/>
  <c r="D46" i="4"/>
  <c r="D45" i="4"/>
  <c r="F46" i="4" s="1"/>
  <c r="D44" i="4"/>
  <c r="D43" i="4"/>
  <c r="D42" i="4"/>
  <c r="D41" i="4"/>
  <c r="D40" i="4"/>
  <c r="D39" i="4"/>
  <c r="H39" i="4" s="1"/>
  <c r="D38" i="4"/>
  <c r="D37" i="4"/>
  <c r="D36" i="4"/>
  <c r="D35" i="4"/>
  <c r="D34" i="4"/>
  <c r="D33" i="4"/>
  <c r="F33" i="4" s="1"/>
  <c r="D32" i="4"/>
  <c r="D31" i="4"/>
  <c r="D30" i="4"/>
  <c r="D29" i="4"/>
  <c r="F30" i="4" s="1"/>
  <c r="D28" i="4"/>
  <c r="D27" i="4"/>
  <c r="D26" i="4"/>
  <c r="D25" i="4"/>
  <c r="D24" i="4"/>
  <c r="D23" i="4"/>
  <c r="F24" i="4" s="1"/>
  <c r="D22" i="4"/>
  <c r="D21" i="4"/>
  <c r="D20" i="4"/>
  <c r="D19" i="4"/>
  <c r="D18" i="4"/>
  <c r="D17" i="4"/>
  <c r="F17" i="4" s="1"/>
  <c r="D16" i="4"/>
  <c r="F16" i="4" s="1"/>
  <c r="D15" i="4"/>
  <c r="D14" i="4"/>
  <c r="G5" i="4" s="1"/>
  <c r="G8" i="4"/>
  <c r="D55" i="4" l="1"/>
  <c r="H26" i="4"/>
  <c r="H38" i="4"/>
  <c r="H54" i="4"/>
  <c r="H18" i="4"/>
  <c r="H22" i="4"/>
  <c r="F26" i="4"/>
  <c r="F28" i="4"/>
  <c r="F32" i="4"/>
  <c r="H42" i="4"/>
  <c r="H46" i="4"/>
  <c r="F20" i="4"/>
  <c r="H30" i="4"/>
  <c r="F38" i="4"/>
  <c r="I55" i="4"/>
  <c r="H34" i="4"/>
  <c r="G59" i="4"/>
  <c r="G61" i="4"/>
  <c r="G63" i="4"/>
  <c r="G65" i="4"/>
  <c r="G67" i="4"/>
  <c r="G69" i="4"/>
  <c r="G71" i="4"/>
  <c r="G73" i="4"/>
  <c r="G75" i="4"/>
  <c r="G77" i="4"/>
  <c r="F29" i="4"/>
  <c r="F45" i="4"/>
  <c r="F22" i="4"/>
  <c r="F25" i="4"/>
  <c r="F37" i="4"/>
  <c r="H43" i="4"/>
  <c r="G52" i="4"/>
  <c r="I54" i="4"/>
  <c r="F57" i="4"/>
  <c r="F58" i="4"/>
  <c r="F8" i="4" s="1"/>
  <c r="F59" i="4"/>
  <c r="F60" i="4"/>
  <c r="F61" i="4"/>
  <c r="F62" i="4"/>
  <c r="F63" i="4"/>
  <c r="F64" i="4"/>
  <c r="F65" i="4"/>
  <c r="F66" i="4"/>
  <c r="F67" i="4"/>
  <c r="F68" i="4"/>
  <c r="F69" i="4"/>
  <c r="F70" i="4"/>
  <c r="F71" i="4"/>
  <c r="F72" i="4"/>
  <c r="F73" i="4"/>
  <c r="F74" i="4"/>
  <c r="F75" i="4"/>
  <c r="F76" i="4"/>
  <c r="F77" i="4"/>
  <c r="F18" i="4"/>
  <c r="F21" i="4"/>
  <c r="F34" i="4"/>
  <c r="H35" i="4"/>
  <c r="F42" i="4"/>
  <c r="D57" i="4"/>
  <c r="C57" i="4"/>
  <c r="C59" i="4"/>
  <c r="D59" i="4"/>
  <c r="D61" i="4"/>
  <c r="C61" i="4"/>
  <c r="C62" i="4"/>
  <c r="D62" i="4"/>
  <c r="C64" i="4"/>
  <c r="D64" i="4"/>
  <c r="D66" i="4"/>
  <c r="C66" i="4"/>
  <c r="D68" i="4"/>
  <c r="C68" i="4"/>
  <c r="D70" i="4"/>
  <c r="C70" i="4"/>
  <c r="D74" i="4"/>
  <c r="C74" i="4"/>
  <c r="I58" i="4"/>
  <c r="I60" i="4"/>
  <c r="I62" i="4"/>
  <c r="I64" i="4"/>
  <c r="I66" i="4"/>
  <c r="I68" i="4"/>
  <c r="I70" i="4"/>
  <c r="I73" i="4"/>
  <c r="I76" i="4"/>
  <c r="H23" i="4"/>
  <c r="F23" i="4"/>
  <c r="H27" i="4"/>
  <c r="F27" i="4"/>
  <c r="H45" i="4"/>
  <c r="F44" i="4"/>
  <c r="H44" i="4"/>
  <c r="D54" i="4"/>
  <c r="C53" i="4"/>
  <c r="I53" i="4"/>
  <c r="D53" i="4"/>
  <c r="H53" i="4"/>
  <c r="C54" i="4"/>
  <c r="H41" i="4"/>
  <c r="F40" i="4"/>
  <c r="H40" i="4"/>
  <c r="C58" i="4"/>
  <c r="D58" i="4"/>
  <c r="D60" i="4"/>
  <c r="C60" i="4"/>
  <c r="C63" i="4"/>
  <c r="D63" i="4"/>
  <c r="C65" i="4"/>
  <c r="D65" i="4"/>
  <c r="D67" i="4"/>
  <c r="C67" i="4"/>
  <c r="D69" i="4"/>
  <c r="C69" i="4"/>
  <c r="D71" i="4"/>
  <c r="C71" i="4"/>
  <c r="D72" i="4"/>
  <c r="C72" i="4"/>
  <c r="D73" i="4"/>
  <c r="C73" i="4"/>
  <c r="D75" i="4"/>
  <c r="C75" i="4"/>
  <c r="D76" i="4"/>
  <c r="C76" i="4"/>
  <c r="D77" i="4"/>
  <c r="C77" i="4"/>
  <c r="I57" i="4"/>
  <c r="I59" i="4"/>
  <c r="I61" i="4"/>
  <c r="I63" i="4"/>
  <c r="I65" i="4"/>
  <c r="I67" i="4"/>
  <c r="I69" i="4"/>
  <c r="I71" i="4"/>
  <c r="I72" i="4"/>
  <c r="I74" i="4"/>
  <c r="I75" i="4"/>
  <c r="I77" i="4"/>
  <c r="H15" i="4"/>
  <c r="F15" i="4"/>
  <c r="H19" i="4"/>
  <c r="F19" i="4"/>
  <c r="H31" i="4"/>
  <c r="F31" i="4"/>
  <c r="H36" i="4"/>
  <c r="H37" i="4"/>
  <c r="F36" i="4"/>
  <c r="F41" i="4"/>
  <c r="G7" i="4"/>
  <c r="H16" i="4"/>
  <c r="H17" i="4"/>
  <c r="H20" i="4"/>
  <c r="H21" i="4"/>
  <c r="H24" i="4"/>
  <c r="H25" i="4"/>
  <c r="H28" i="4"/>
  <c r="H29" i="4"/>
  <c r="H32" i="4"/>
  <c r="H33" i="4"/>
  <c r="F35" i="4"/>
  <c r="F39" i="4"/>
  <c r="F43" i="4"/>
  <c r="C52" i="4"/>
  <c r="H52" i="4"/>
  <c r="C56" i="4"/>
  <c r="H56" i="4"/>
  <c r="H57" i="4"/>
  <c r="H58" i="4"/>
  <c r="H59" i="4"/>
  <c r="H60" i="4"/>
  <c r="H61" i="4"/>
  <c r="H62" i="4"/>
  <c r="H63" i="4"/>
  <c r="H64" i="4"/>
  <c r="H65" i="4"/>
  <c r="H66" i="4"/>
  <c r="H67" i="4"/>
  <c r="H68" i="4"/>
  <c r="H69" i="4"/>
  <c r="H70" i="4"/>
  <c r="H71" i="4"/>
  <c r="H72" i="4"/>
  <c r="H73" i="4"/>
  <c r="H74" i="4"/>
  <c r="H75" i="4"/>
  <c r="H76" i="4"/>
  <c r="H77" i="4"/>
  <c r="D52" i="4"/>
  <c r="D56" i="4"/>
  <c r="F7" i="4" l="1"/>
  <c r="F5" i="4"/>
  <c r="C11" i="3" l="1"/>
  <c r="D11" i="3" s="1"/>
  <c r="C10" i="3"/>
  <c r="C9" i="3"/>
  <c r="C8" i="3"/>
  <c r="C7" i="3"/>
  <c r="D7" i="3" s="1"/>
  <c r="C6" i="3"/>
  <c r="D6" i="3" s="1"/>
  <c r="B6" i="3"/>
  <c r="B7" i="3" s="1"/>
  <c r="B8" i="3" s="1"/>
  <c r="B9" i="3" s="1"/>
  <c r="B10" i="3" s="1"/>
  <c r="B11" i="3" s="1"/>
  <c r="D5" i="3"/>
  <c r="E5" i="3" s="1"/>
  <c r="E4" i="3"/>
  <c r="D4" i="3"/>
  <c r="C4" i="3"/>
  <c r="D8" i="3" l="1"/>
  <c r="E6" i="3"/>
  <c r="D10" i="3"/>
  <c r="E11" i="3" s="1"/>
  <c r="E8" i="3"/>
  <c r="D9" i="3"/>
  <c r="E9" i="3" s="1"/>
  <c r="E7" i="3"/>
  <c r="D3" i="1"/>
  <c r="E10" i="3" l="1"/>
  <c r="F3" i="1"/>
  <c r="F4" i="1"/>
  <c r="I4" i="1" l="1"/>
  <c r="J4" i="1" l="1"/>
  <c r="I6" i="1"/>
  <c r="I7" i="1"/>
  <c r="I8" i="1"/>
  <c r="I9" i="1"/>
  <c r="I10" i="1"/>
  <c r="I5" i="1"/>
  <c r="J5" i="1" s="1"/>
  <c r="F6" i="1"/>
  <c r="F7" i="1"/>
  <c r="F12" i="1" s="1"/>
  <c r="F8" i="1"/>
  <c r="F9" i="1"/>
  <c r="F10" i="1"/>
  <c r="F5" i="1"/>
  <c r="G8" i="1" l="1"/>
  <c r="H8" i="1" s="1"/>
  <c r="J10" i="1"/>
  <c r="J12" i="1"/>
  <c r="G10" i="1"/>
  <c r="H10" i="1" s="1"/>
  <c r="J8" i="1"/>
  <c r="J6" i="1"/>
  <c r="J9" i="1"/>
  <c r="G6" i="1"/>
  <c r="H6" i="1" s="1"/>
  <c r="G7" i="1"/>
  <c r="H7" i="1" s="1"/>
  <c r="J7" i="1"/>
  <c r="G9" i="1"/>
  <c r="H9" i="1" s="1"/>
  <c r="G4" i="1" l="1"/>
  <c r="H4" i="1" s="1"/>
  <c r="G5" i="1"/>
  <c r="H5" i="1" s="1"/>
  <c r="I2" i="1"/>
  <c r="D4" i="1"/>
  <c r="C12" i="1"/>
  <c r="D5" i="1"/>
  <c r="B5" i="1" l="1"/>
  <c r="B6" i="1" s="1"/>
  <c r="B7" i="1" s="1"/>
  <c r="B8" i="1" s="1"/>
  <c r="B9" i="1" s="1"/>
  <c r="B10" i="1" s="1"/>
</calcChain>
</file>

<file path=xl/sharedStrings.xml><?xml version="1.0" encoding="utf-8"?>
<sst xmlns="http://schemas.openxmlformats.org/spreadsheetml/2006/main" count="43" uniqueCount="30">
  <si>
    <t>CPI</t>
  </si>
  <si>
    <t>Level</t>
  </si>
  <si>
    <t>NSA</t>
  </si>
  <si>
    <t>Change</t>
  </si>
  <si>
    <t>Change in %</t>
  </si>
  <si>
    <t>Percent</t>
  </si>
  <si>
    <t>Customers</t>
  </si>
  <si>
    <t>Average</t>
  </si>
  <si>
    <t>CONSUMER PRICE INDEX (1982-1984 = 100)</t>
  </si>
  <si>
    <t>AVERAGE ANNUAL GROWTH</t>
  </si>
  <si>
    <t>HISTORY (1982 to 2014)</t>
  </si>
  <si>
    <t>Based on 2014 TYSP (2015 to 2024)</t>
  </si>
  <si>
    <t>Based on Current Forecast (2015 to 2024)</t>
  </si>
  <si>
    <t>HISTORY</t>
  </si>
  <si>
    <t>Growth</t>
  </si>
  <si>
    <t>Absolute</t>
  </si>
  <si>
    <t>%</t>
  </si>
  <si>
    <t>FORECAST</t>
  </si>
  <si>
    <t>2015-2019 revised to match May 2015 annual forecast growth rates</t>
  </si>
  <si>
    <t>2015 TYSP</t>
  </si>
  <si>
    <t>Proposed</t>
  </si>
  <si>
    <t xml:space="preserve">Delta </t>
  </si>
  <si>
    <t>Forecast</t>
  </si>
  <si>
    <t>2013 to 2017 increase</t>
  </si>
  <si>
    <t>Revised for actual year-end 2015 CPI value</t>
  </si>
  <si>
    <t>2014 -2017 NSA's</t>
  </si>
  <si>
    <t>Support from:  Rosemary Morley</t>
  </si>
  <si>
    <t>OPC 002146  FPL RC-16</t>
  </si>
  <si>
    <t>OPC 002147  FPL RC-16</t>
  </si>
  <si>
    <t>OPC 002148  FPL RC-16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</si>
</sst>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
    <numFmt numFmtId="165" formatCode="_(* #,##0_);_(* \(#,##0\);_(* &quot;-&quot;??_);_(@_)"/>
    <numFmt numFmtId="166" formatCode="0.000%"/>
    <numFmt numFmtId="167" formatCode="0.0000%"/>
    <numFmt numFmtId="168" formatCode="#,##0.000"/>
    <numFmt numFmtId="169" formatCode="#,##0.00000"/>
    <numFmt numFmtId="170" formatCode="#,##0.0"/>
    <numFmt numFmtId="171" formatCode="0.000000"/>
  </numFmts>
  <fonts count="26" x14ac:knownFonts="1">
    <font>
      <sz val="11"/>
      <color theme="1"/>
      <name val="Calibri"/>
      <family val="2"/>
      <scheme val="minor"/>
    </font>
    <font>
      <sz val="11"/>
      <color theme="1"/>
      <name val="Calibri"/>
      <family val="2"/>
      <scheme val="minor"/>
    </font>
    <font>
      <sz val="10"/>
      <name val="Arial"/>
      <family val="2"/>
    </font>
    <font>
      <b/>
      <sz val="14"/>
      <name val="Times New Roman"/>
      <family val="1"/>
    </font>
    <font>
      <b/>
      <sz val="10"/>
      <name val="Times New Roman"/>
      <family val="1"/>
    </font>
    <font>
      <sz val="10"/>
      <name val="Times New Roman"/>
      <family val="1"/>
    </font>
    <font>
      <b/>
      <sz val="10"/>
      <color indexed="10"/>
      <name val="Arial"/>
      <family val="2"/>
    </font>
    <font>
      <b/>
      <sz val="10"/>
      <color rgb="FFFF0000"/>
      <name val="Times New Roman"/>
      <family val="1"/>
    </font>
    <font>
      <u/>
      <sz val="10"/>
      <name val="Times New Roman"/>
      <family val="1"/>
    </font>
    <font>
      <sz val="10"/>
      <color indexed="8"/>
      <name val="Times New Roman"/>
      <family val="1"/>
    </font>
    <font>
      <sz val="11"/>
      <name val="Calibri"/>
      <family val="2"/>
    </font>
    <font>
      <u/>
      <sz val="11"/>
      <color theme="10"/>
      <name val="Calibri"/>
      <family val="2"/>
    </font>
    <font>
      <u/>
      <sz val="10"/>
      <color indexed="12"/>
      <name val="Arial"/>
      <family val="2"/>
    </font>
    <font>
      <sz val="12"/>
      <name val="Arial"/>
      <family val="2"/>
    </font>
    <font>
      <sz val="11"/>
      <color indexed="8"/>
      <name val="Calibri"/>
      <family val="2"/>
      <scheme val="minor"/>
    </font>
    <font>
      <b/>
      <sz val="10"/>
      <color indexed="8"/>
      <name val="Arial"/>
      <family val="2"/>
    </font>
    <font>
      <b/>
      <sz val="10"/>
      <color indexed="39"/>
      <name val="Arial"/>
      <family val="2"/>
    </font>
    <font>
      <b/>
      <u val="singleAccounting"/>
      <sz val="10"/>
      <color indexed="8"/>
      <name val="Arial"/>
      <family val="2"/>
    </font>
    <font>
      <sz val="10"/>
      <color indexed="8"/>
      <name val="Arial"/>
      <family val="2"/>
    </font>
    <font>
      <b/>
      <sz val="12"/>
      <color indexed="8"/>
      <name val="Arial"/>
      <family val="2"/>
    </font>
    <font>
      <b/>
      <sz val="10"/>
      <name val="Arial"/>
      <family val="2"/>
    </font>
    <font>
      <b/>
      <sz val="11"/>
      <name val="Arial"/>
      <family val="2"/>
    </font>
    <font>
      <sz val="10"/>
      <color indexed="39"/>
      <name val="Arial"/>
      <family val="2"/>
    </font>
    <font>
      <b/>
      <u val="singleAccounting"/>
      <sz val="14"/>
      <color indexed="8"/>
      <name val="Arial"/>
      <family val="2"/>
    </font>
    <font>
      <sz val="10"/>
      <color indexed="10"/>
      <name val="Arial"/>
      <family val="2"/>
    </font>
    <font>
      <b/>
      <sz val="11"/>
      <color theme="1"/>
      <name val="Calibri"/>
      <family val="2"/>
      <scheme val="minor"/>
    </font>
  </fonts>
  <fills count="20">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s>
  <borders count="5">
    <border>
      <left/>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medium">
        <color indexed="48"/>
      </bottom>
      <diagonal/>
    </border>
  </borders>
  <cellStyleXfs count="26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5" fillId="2" borderId="2" applyNumberFormat="0" applyProtection="0">
      <alignment vertical="center"/>
    </xf>
    <xf numFmtId="4" fontId="16" fillId="3" borderId="2" applyNumberFormat="0" applyProtection="0">
      <alignment vertical="center"/>
    </xf>
    <xf numFmtId="4" fontId="15" fillId="3" borderId="2" applyNumberFormat="0" applyProtection="0">
      <alignment horizontal="left" vertical="center" indent="1"/>
    </xf>
    <xf numFmtId="0" fontId="15" fillId="3" borderId="2" applyNumberFormat="0" applyProtection="0">
      <alignment horizontal="left" vertical="top" indent="1"/>
    </xf>
    <xf numFmtId="4" fontId="17" fillId="0" borderId="0" applyNumberFormat="0" applyProtection="0">
      <alignment horizontal="left"/>
    </xf>
    <xf numFmtId="4" fontId="18" fillId="4" borderId="2" applyNumberFormat="0" applyProtection="0">
      <alignment horizontal="right" vertical="center"/>
    </xf>
    <xf numFmtId="4" fontId="18" fillId="5" borderId="2" applyNumberFormat="0" applyProtection="0">
      <alignment horizontal="right" vertical="center"/>
    </xf>
    <xf numFmtId="4" fontId="18" fillId="6" borderId="2" applyNumberFormat="0" applyProtection="0">
      <alignment horizontal="right" vertical="center"/>
    </xf>
    <xf numFmtId="4" fontId="18" fillId="7" borderId="2" applyNumberFormat="0" applyProtection="0">
      <alignment horizontal="right" vertical="center"/>
    </xf>
    <xf numFmtId="4" fontId="18" fillId="8" borderId="2" applyNumberFormat="0" applyProtection="0">
      <alignment horizontal="right" vertical="center"/>
    </xf>
    <xf numFmtId="4" fontId="18" fillId="9" borderId="2" applyNumberFormat="0" applyProtection="0">
      <alignment horizontal="right" vertical="center"/>
    </xf>
    <xf numFmtId="4" fontId="18" fillId="10" borderId="2" applyNumberFormat="0" applyProtection="0">
      <alignment horizontal="right" vertical="center"/>
    </xf>
    <xf numFmtId="4" fontId="18" fillId="11" borderId="2" applyNumberFormat="0" applyProtection="0">
      <alignment horizontal="right" vertical="center"/>
    </xf>
    <xf numFmtId="4" fontId="18" fillId="12" borderId="2" applyNumberFormat="0" applyProtection="0">
      <alignment horizontal="right" vertical="center"/>
    </xf>
    <xf numFmtId="4" fontId="15" fillId="13" borderId="3" applyNumberFormat="0" applyProtection="0">
      <alignment horizontal="left" vertical="center" indent="1"/>
    </xf>
    <xf numFmtId="4" fontId="15" fillId="0" borderId="0" applyNumberFormat="0" applyProtection="0">
      <alignment horizontal="left" vertical="center" indent="1"/>
    </xf>
    <xf numFmtId="4" fontId="15" fillId="0" borderId="0" applyNumberFormat="0" applyProtection="0">
      <alignment horizontal="left" vertical="center" indent="1"/>
    </xf>
    <xf numFmtId="4" fontId="18" fillId="0" borderId="0" applyNumberFormat="0" applyProtection="0">
      <alignment horizontal="left" vertical="center" indent="1"/>
    </xf>
    <xf numFmtId="4" fontId="19" fillId="14" borderId="0" applyNumberFormat="0" applyProtection="0">
      <alignment horizontal="left" vertical="center" indent="1"/>
    </xf>
    <xf numFmtId="4" fontId="18" fillId="15" borderId="2" applyNumberFormat="0" applyProtection="0">
      <alignment horizontal="right" vertical="center"/>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0"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4" fontId="18" fillId="16" borderId="0" applyNumberFormat="0" applyProtection="0">
      <alignment horizontal="left" vertical="center" indent="1"/>
    </xf>
    <xf numFmtId="0" fontId="20" fillId="14" borderId="2" applyNumberFormat="0" applyProtection="0">
      <alignment horizontal="left" vertical="center" indent="1"/>
    </xf>
    <xf numFmtId="0" fontId="2" fillId="14" borderId="2" applyNumberFormat="0" applyProtection="0">
      <alignment horizontal="left" vertical="top" indent="1"/>
    </xf>
    <xf numFmtId="0" fontId="2" fillId="16" borderId="2" applyNumberFormat="0" applyProtection="0">
      <alignment horizontal="left" vertical="center" indent="1"/>
    </xf>
    <xf numFmtId="0" fontId="21" fillId="0" borderId="0" applyNumberFormat="0" applyProtection="0">
      <alignment horizontal="left" vertical="center" indent="1"/>
    </xf>
    <xf numFmtId="0" fontId="21" fillId="0" borderId="0" applyNumberFormat="0" applyProtection="0">
      <alignment horizontal="left" vertical="center" indent="1"/>
    </xf>
    <xf numFmtId="0" fontId="2" fillId="16" borderId="2" applyNumberFormat="0" applyProtection="0">
      <alignment horizontal="left" vertical="top" indent="1"/>
    </xf>
    <xf numFmtId="0" fontId="2" fillId="17" borderId="2" applyNumberFormat="0" applyProtection="0">
      <alignment horizontal="left" vertical="center" indent="1"/>
    </xf>
    <xf numFmtId="0" fontId="2" fillId="0" borderId="0" applyNumberFormat="0" applyProtection="0">
      <alignment horizontal="left" vertical="center" indent="1"/>
    </xf>
    <xf numFmtId="0" fontId="2" fillId="0" borderId="0" applyNumberFormat="0" applyProtection="0">
      <alignment horizontal="left" vertical="center" indent="1"/>
    </xf>
    <xf numFmtId="0" fontId="2" fillId="17" borderId="2" applyNumberFormat="0" applyProtection="0">
      <alignment horizontal="left" vertical="top" indent="1"/>
    </xf>
    <xf numFmtId="0" fontId="2" fillId="18" borderId="2" applyNumberFormat="0" applyProtection="0">
      <alignment horizontal="left" vertical="center" indent="1"/>
    </xf>
    <xf numFmtId="0" fontId="2" fillId="18" borderId="2" applyNumberFormat="0" applyProtection="0">
      <alignment horizontal="left" vertical="top" indent="1"/>
    </xf>
    <xf numFmtId="0" fontId="2" fillId="0" borderId="0"/>
    <xf numFmtId="4" fontId="18" fillId="19" borderId="2" applyNumberFormat="0" applyProtection="0">
      <alignment vertical="center"/>
    </xf>
    <xf numFmtId="4" fontId="22" fillId="19" borderId="2" applyNumberFormat="0" applyProtection="0">
      <alignment vertical="center"/>
    </xf>
    <xf numFmtId="4" fontId="18" fillId="19" borderId="2" applyNumberFormat="0" applyProtection="0">
      <alignment horizontal="left" vertical="center" indent="1"/>
    </xf>
    <xf numFmtId="0" fontId="18" fillId="19" borderId="2" applyNumberFormat="0" applyProtection="0">
      <alignment horizontal="left" vertical="top" indent="1"/>
    </xf>
    <xf numFmtId="4" fontId="18" fillId="0" borderId="0" applyNumberFormat="0" applyProtection="0">
      <alignment horizontal="right"/>
    </xf>
    <xf numFmtId="4" fontId="18" fillId="0" borderId="0" applyNumberFormat="0" applyProtection="0">
      <alignment horizontal="right" vertical="justify"/>
    </xf>
    <xf numFmtId="4" fontId="18" fillId="0" borderId="0" applyNumberFormat="0" applyProtection="0">
      <alignment horizontal="right" vertical="justify"/>
    </xf>
    <xf numFmtId="4" fontId="15" fillId="0" borderId="4" applyNumberFormat="0" applyProtection="0">
      <alignment horizontal="right" vertical="center"/>
    </xf>
    <xf numFmtId="4" fontId="15" fillId="0" borderId="0" applyNumberFormat="0" applyProtection="0">
      <alignment horizontal="left" vertical="center" wrapText="1" indent="1"/>
    </xf>
    <xf numFmtId="0" fontId="17" fillId="0" borderId="0" applyNumberFormat="0" applyProtection="0">
      <alignment horizontal="center" wrapText="1"/>
    </xf>
    <xf numFmtId="4" fontId="23" fillId="0" borderId="0" applyNumberFormat="0" applyProtection="0">
      <alignment horizontal="left"/>
    </xf>
    <xf numFmtId="4" fontId="24" fillId="0" borderId="0" applyNumberFormat="0" applyProtection="0">
      <alignment horizontal="right"/>
    </xf>
    <xf numFmtId="171" fontId="2" fillId="0" borderId="0">
      <alignment horizontal="left" wrapText="1"/>
    </xf>
  </cellStyleXfs>
  <cellXfs count="53">
    <xf numFmtId="0" fontId="0" fillId="0" borderId="0" xfId="0"/>
    <xf numFmtId="164" fontId="0" fillId="0" borderId="0" xfId="2" applyNumberFormat="1" applyFont="1"/>
    <xf numFmtId="164" fontId="0" fillId="0" borderId="0" xfId="0" applyNumberFormat="1"/>
    <xf numFmtId="3" fontId="0" fillId="0" borderId="0" xfId="0" applyNumberFormat="1"/>
    <xf numFmtId="165" fontId="0" fillId="0" borderId="0" xfId="1" applyNumberFormat="1" applyFont="1"/>
    <xf numFmtId="165" fontId="0" fillId="0" borderId="0" xfId="0" applyNumberFormat="1"/>
    <xf numFmtId="166" fontId="0" fillId="0" borderId="0" xfId="2" applyNumberFormat="1" applyFont="1"/>
    <xf numFmtId="167" fontId="0" fillId="0" borderId="0" xfId="2" applyNumberFormat="1" applyFont="1"/>
    <xf numFmtId="169" fontId="0" fillId="0" borderId="0" xfId="0" applyNumberFormat="1"/>
    <xf numFmtId="166" fontId="0" fillId="0" borderId="0" xfId="0" applyNumberFormat="1"/>
    <xf numFmtId="0" fontId="2" fillId="0" borderId="0" xfId="3"/>
    <xf numFmtId="0" fontId="3" fillId="0" borderId="0" xfId="3" applyFont="1" applyBorder="1" applyAlignment="1">
      <alignment horizontal="center"/>
    </xf>
    <xf numFmtId="0" fontId="5" fillId="0" borderId="0" xfId="3" applyFont="1"/>
    <xf numFmtId="0" fontId="5" fillId="0" borderId="0" xfId="3" quotePrefix="1" applyFont="1" applyAlignment="1">
      <alignment horizontal="left"/>
    </xf>
    <xf numFmtId="4" fontId="5" fillId="0" borderId="0" xfId="3" applyNumberFormat="1" applyFont="1" applyAlignment="1">
      <alignment horizontal="center"/>
    </xf>
    <xf numFmtId="164" fontId="5" fillId="0" borderId="0" xfId="3" applyNumberFormat="1" applyFont="1" applyAlignment="1">
      <alignment horizontal="center"/>
    </xf>
    <xf numFmtId="0" fontId="5" fillId="0" borderId="0" xfId="3" applyFont="1" applyAlignment="1">
      <alignment horizontal="center"/>
    </xf>
    <xf numFmtId="0" fontId="4" fillId="0" borderId="0" xfId="3" applyFont="1" applyBorder="1" applyAlignment="1">
      <alignment horizontal="centerContinuous"/>
    </xf>
    <xf numFmtId="0" fontId="5" fillId="0" borderId="0" xfId="3" applyFont="1" applyAlignment="1">
      <alignment horizontal="centerContinuous"/>
    </xf>
    <xf numFmtId="0" fontId="5" fillId="0" borderId="0" xfId="3" applyFont="1" applyBorder="1" applyAlignment="1">
      <alignment horizontal="centerContinuous"/>
    </xf>
    <xf numFmtId="3" fontId="5" fillId="0" borderId="0" xfId="3" quotePrefix="1" applyNumberFormat="1" applyFont="1" applyAlignment="1">
      <alignment horizontal="center"/>
    </xf>
    <xf numFmtId="0" fontId="5" fillId="0" borderId="0" xfId="3" applyFont="1" applyAlignment="1">
      <alignment horizontal="right"/>
    </xf>
    <xf numFmtId="0" fontId="5" fillId="0" borderId="0" xfId="3" applyFont="1" applyAlignment="1"/>
    <xf numFmtId="4" fontId="5" fillId="0" borderId="0" xfId="3" applyNumberFormat="1" applyFont="1" applyFill="1" applyAlignment="1">
      <alignment horizontal="center"/>
    </xf>
    <xf numFmtId="170" fontId="5" fillId="0" borderId="0" xfId="3" applyNumberFormat="1" applyFont="1" applyAlignment="1">
      <alignment horizontal="center"/>
    </xf>
    <xf numFmtId="0" fontId="6" fillId="0" borderId="0" xfId="3" applyFont="1"/>
    <xf numFmtId="3" fontId="2" fillId="0" borderId="0" xfId="3" applyNumberFormat="1"/>
    <xf numFmtId="3" fontId="5" fillId="0" borderId="0" xfId="3" applyNumberFormat="1" applyFont="1" applyAlignment="1">
      <alignment horizontal="center"/>
    </xf>
    <xf numFmtId="3" fontId="5" fillId="0" borderId="0" xfId="3" applyNumberFormat="1" applyFont="1" applyAlignment="1">
      <alignment horizontal="right"/>
    </xf>
    <xf numFmtId="0" fontId="7" fillId="0" borderId="0" xfId="3" applyFont="1"/>
    <xf numFmtId="0" fontId="5" fillId="0" borderId="0" xfId="3" quotePrefix="1" applyFont="1" applyAlignment="1">
      <alignment horizontal="center" wrapText="1"/>
    </xf>
    <xf numFmtId="0" fontId="5" fillId="0" borderId="0" xfId="3" applyFont="1" applyAlignment="1">
      <alignment horizontal="center" wrapText="1"/>
    </xf>
    <xf numFmtId="17" fontId="8" fillId="0" borderId="0" xfId="3" applyNumberFormat="1" applyFont="1" applyAlignment="1">
      <alignment horizontal="center"/>
    </xf>
    <xf numFmtId="0" fontId="8" fillId="0" borderId="0" xfId="3" applyFont="1" applyAlignment="1">
      <alignment horizontal="center" wrapText="1"/>
    </xf>
    <xf numFmtId="0" fontId="8" fillId="0" borderId="0" xfId="3" applyFont="1" applyAlignment="1">
      <alignment horizontal="center"/>
    </xf>
    <xf numFmtId="0" fontId="2" fillId="0" borderId="0" xfId="3" applyFont="1"/>
    <xf numFmtId="4" fontId="9" fillId="0" borderId="0" xfId="3" applyNumberFormat="1" applyFont="1" applyFill="1" applyAlignment="1">
      <alignment horizontal="center"/>
    </xf>
    <xf numFmtId="170" fontId="9" fillId="0" borderId="0" xfId="3" applyNumberFormat="1" applyFont="1" applyAlignment="1">
      <alignment horizontal="center"/>
    </xf>
    <xf numFmtId="4" fontId="7" fillId="0" borderId="0" xfId="3" applyNumberFormat="1" applyFont="1" applyFill="1" applyAlignment="1">
      <alignment horizontal="center"/>
    </xf>
    <xf numFmtId="164" fontId="7" fillId="0" borderId="0" xfId="3" applyNumberFormat="1" applyFont="1" applyAlignment="1">
      <alignment horizontal="center"/>
    </xf>
    <xf numFmtId="168" fontId="2" fillId="0" borderId="0" xfId="3" applyNumberFormat="1"/>
    <xf numFmtId="0" fontId="10" fillId="0" borderId="0" xfId="3" applyFont="1"/>
    <xf numFmtId="3" fontId="9" fillId="0" borderId="0" xfId="3" applyNumberFormat="1" applyFont="1" applyAlignment="1">
      <alignment horizontal="center"/>
    </xf>
    <xf numFmtId="164" fontId="9" fillId="0" borderId="0" xfId="4" applyNumberFormat="1" applyFont="1" applyAlignment="1">
      <alignment horizontal="center"/>
    </xf>
    <xf numFmtId="3" fontId="9" fillId="0" borderId="0" xfId="3" applyNumberFormat="1" applyFont="1" applyFill="1" applyAlignment="1">
      <alignment horizontal="center"/>
    </xf>
    <xf numFmtId="4" fontId="0" fillId="0" borderId="0" xfId="0" applyNumberFormat="1"/>
    <xf numFmtId="0" fontId="0" fillId="0" borderId="0" xfId="0" applyAlignment="1">
      <alignment horizontal="center"/>
    </xf>
    <xf numFmtId="0" fontId="3" fillId="0" borderId="1" xfId="3" quotePrefix="1" applyFont="1" applyBorder="1" applyAlignment="1">
      <alignment horizontal="center"/>
    </xf>
    <xf numFmtId="0" fontId="3" fillId="0" borderId="1" xfId="3" applyFont="1" applyBorder="1" applyAlignment="1">
      <alignment horizontal="center"/>
    </xf>
    <xf numFmtId="0" fontId="4" fillId="0" borderId="0" xfId="3" applyFont="1" applyAlignment="1">
      <alignment horizontal="center"/>
    </xf>
    <xf numFmtId="0" fontId="4" fillId="0" borderId="1" xfId="3" applyFont="1" applyBorder="1" applyAlignment="1">
      <alignment horizontal="center"/>
    </xf>
    <xf numFmtId="0" fontId="8" fillId="0" borderId="0" xfId="3" applyFont="1" applyAlignment="1">
      <alignment horizontal="center"/>
    </xf>
    <xf numFmtId="0" fontId="25" fillId="0" borderId="0" xfId="0" applyFont="1" applyAlignment="1">
      <alignment vertical="center" wrapText="1"/>
    </xf>
  </cellXfs>
  <cellStyles count="266">
    <cellStyle name="Comma" xfId="1" builtinId="3"/>
    <cellStyle name="Comma 2" xfId="5"/>
    <cellStyle name="Comma 2 2" xfId="6"/>
    <cellStyle name="Comma 3" xfId="7"/>
    <cellStyle name="Comma 4" xfId="8"/>
    <cellStyle name="Comma 5" xfId="9"/>
    <cellStyle name="Comma 6" xfId="10"/>
    <cellStyle name="Comma 7" xfId="11"/>
    <cellStyle name="Comma 8" xfId="12"/>
    <cellStyle name="Currency 2" xfId="13"/>
    <cellStyle name="Currency 3" xfId="14"/>
    <cellStyle name="Currency 4" xfId="15"/>
    <cellStyle name="Currency 5" xfId="16"/>
    <cellStyle name="Currency 6" xfId="17"/>
    <cellStyle name="Currency 7" xfId="18"/>
    <cellStyle name="Hyperlink 2" xfId="19"/>
    <cellStyle name="Hyperlink 3" xfId="20"/>
    <cellStyle name="Hyperlink 4" xfId="21"/>
    <cellStyle name="Normal" xfId="0" builtinId="0"/>
    <cellStyle name="Normal 10" xfId="22"/>
    <cellStyle name="Normal 11" xfId="23"/>
    <cellStyle name="Normal 2" xfId="3"/>
    <cellStyle name="Normal 2 10" xfId="24"/>
    <cellStyle name="Normal 2 11" xfId="25"/>
    <cellStyle name="Normal 2 2" xfId="26"/>
    <cellStyle name="Normal 2 2 2" xfId="27"/>
    <cellStyle name="Normal 2 2 2 2" xfId="28"/>
    <cellStyle name="Normal 2 2 2 3" xfId="29"/>
    <cellStyle name="Normal 2 2 3" xfId="30"/>
    <cellStyle name="Normal 2 2 3 2" xfId="31"/>
    <cellStyle name="Normal 2 2 4" xfId="32"/>
    <cellStyle name="Normal 2 2 4 2" xfId="33"/>
    <cellStyle name="Normal 2 2 5" xfId="34"/>
    <cellStyle name="Normal 2 2 5 2" xfId="35"/>
    <cellStyle name="Normal 2 2 6" xfId="36"/>
    <cellStyle name="Normal 2 2 7" xfId="37"/>
    <cellStyle name="Normal 2 2 8" xfId="38"/>
    <cellStyle name="Normal 2 3" xfId="39"/>
    <cellStyle name="Normal 2 3 2" xfId="40"/>
    <cellStyle name="Normal 2 3 2 2" xfId="41"/>
    <cellStyle name="Normal 2 3 2 3" xfId="42"/>
    <cellStyle name="Normal 2 3 3" xfId="43"/>
    <cellStyle name="Normal 2 3 4" xfId="44"/>
    <cellStyle name="Normal 2 3 5" xfId="45"/>
    <cellStyle name="Normal 2 4" xfId="46"/>
    <cellStyle name="Normal 2 4 2" xfId="47"/>
    <cellStyle name="Normal 2 5" xfId="48"/>
    <cellStyle name="Normal 2 5 2" xfId="49"/>
    <cellStyle name="Normal 2 6" xfId="50"/>
    <cellStyle name="Normal 2 6 2" xfId="51"/>
    <cellStyle name="Normal 2 7" xfId="52"/>
    <cellStyle name="Normal 2 7 2" xfId="53"/>
    <cellStyle name="Normal 2 8" xfId="54"/>
    <cellStyle name="Normal 2 8 2" xfId="55"/>
    <cellStyle name="Normal 2 9" xfId="56"/>
    <cellStyle name="Normal 3" xfId="57"/>
    <cellStyle name="Normal 3 2" xfId="58"/>
    <cellStyle name="Normal 3 2 2" xfId="59"/>
    <cellStyle name="Normal 3 2 2 2" xfId="60"/>
    <cellStyle name="Normal 3 2 3" xfId="61"/>
    <cellStyle name="Normal 3 2 4" xfId="62"/>
    <cellStyle name="Normal 3 3" xfId="63"/>
    <cellStyle name="Normal 3 3 2" xfId="64"/>
    <cellStyle name="Normal 3 3 3" xfId="65"/>
    <cellStyle name="Normal 3 4" xfId="66"/>
    <cellStyle name="Normal 3 4 2" xfId="67"/>
    <cellStyle name="Normal 3 5" xfId="68"/>
    <cellStyle name="Normal 3 5 2" xfId="69"/>
    <cellStyle name="Normal 3 6" xfId="70"/>
    <cellStyle name="Normal 3 6 2" xfId="71"/>
    <cellStyle name="Normal 3 7" xfId="72"/>
    <cellStyle name="Normal 3 8" xfId="73"/>
    <cellStyle name="Normal 3 9" xfId="74"/>
    <cellStyle name="Normal 4" xfId="75"/>
    <cellStyle name="Normal 4 10" xfId="76"/>
    <cellStyle name="Normal 4 10 2" xfId="77"/>
    <cellStyle name="Normal 4 2" xfId="78"/>
    <cellStyle name="Normal 4 2 2" xfId="79"/>
    <cellStyle name="Normal 4 2 2 2" xfId="80"/>
    <cellStyle name="Normal 4 2 3" xfId="81"/>
    <cellStyle name="Normal 4 2 4" xfId="82"/>
    <cellStyle name="Normal 4 2 5" xfId="83"/>
    <cellStyle name="Normal 4 3" xfId="84"/>
    <cellStyle name="Normal 4 3 2" xfId="85"/>
    <cellStyle name="Normal 4 3 3" xfId="86"/>
    <cellStyle name="Normal 4 3 4" xfId="87"/>
    <cellStyle name="Normal 4 4" xfId="88"/>
    <cellStyle name="Normal 4 4 2" xfId="89"/>
    <cellStyle name="Normal 4 5" xfId="90"/>
    <cellStyle name="Normal 4 5 2" xfId="91"/>
    <cellStyle name="Normal 4 6" xfId="92"/>
    <cellStyle name="Normal 4 6 2" xfId="93"/>
    <cellStyle name="Normal 4 7" xfId="94"/>
    <cellStyle name="Normal 4 8" xfId="95"/>
    <cellStyle name="Normal 4 9" xfId="96"/>
    <cellStyle name="Normal 5" xfId="97"/>
    <cellStyle name="Normal 5 2" xfId="98"/>
    <cellStyle name="Normal 5 2 2" xfId="99"/>
    <cellStyle name="Normal 5 2 2 2" xfId="100"/>
    <cellStyle name="Normal 5 2 3" xfId="101"/>
    <cellStyle name="Normal 5 2 4" xfId="102"/>
    <cellStyle name="Normal 5 3" xfId="103"/>
    <cellStyle name="Normal 5 3 2" xfId="104"/>
    <cellStyle name="Normal 5 3 3" xfId="105"/>
    <cellStyle name="Normal 5 4" xfId="106"/>
    <cellStyle name="Normal 5 4 2" xfId="107"/>
    <cellStyle name="Normal 5 5" xfId="108"/>
    <cellStyle name="Normal 5 5 2" xfId="109"/>
    <cellStyle name="Normal 5 6" xfId="110"/>
    <cellStyle name="Normal 5 6 2" xfId="111"/>
    <cellStyle name="Normal 5 7" xfId="112"/>
    <cellStyle name="Normal 5 8" xfId="113"/>
    <cellStyle name="Normal 5 9" xfId="114"/>
    <cellStyle name="Normal 6" xfId="115"/>
    <cellStyle name="Normal 7" xfId="116"/>
    <cellStyle name="Normal 7 2" xfId="117"/>
    <cellStyle name="Normal 7 2 2" xfId="118"/>
    <cellStyle name="Normal 7 2 3" xfId="119"/>
    <cellStyle name="Normal 7 3" xfId="120"/>
    <cellStyle name="Normal 7 3 2" xfId="121"/>
    <cellStyle name="Normal 7 4" xfId="122"/>
    <cellStyle name="Normal 7 4 2" xfId="123"/>
    <cellStyle name="Normal 7 5" xfId="124"/>
    <cellStyle name="Normal 7 5 2" xfId="125"/>
    <cellStyle name="Normal 7 6" xfId="126"/>
    <cellStyle name="Normal 7 7" xfId="127"/>
    <cellStyle name="Normal 7 8" xfId="128"/>
    <cellStyle name="Normal 8" xfId="129"/>
    <cellStyle name="Normal 8 2" xfId="130"/>
    <cellStyle name="Normal 8 2 2" xfId="131"/>
    <cellStyle name="Normal 8 3" xfId="132"/>
    <cellStyle name="Normal 8 3 2" xfId="133"/>
    <cellStyle name="Normal 8 4" xfId="134"/>
    <cellStyle name="Normal 8 4 2" xfId="135"/>
    <cellStyle name="Normal 8 5" xfId="136"/>
    <cellStyle name="Normal 9" xfId="137"/>
    <cellStyle name="Percent" xfId="2" builtinId="5"/>
    <cellStyle name="Percent 2" xfId="4"/>
    <cellStyle name="Percent 2 2" xfId="138"/>
    <cellStyle name="Percent 2 2 2" xfId="139"/>
    <cellStyle name="Percent 2 2 2 2" xfId="140"/>
    <cellStyle name="Percent 2 2 3" xfId="141"/>
    <cellStyle name="Percent 2 2 4" xfId="142"/>
    <cellStyle name="Percent 2 3" xfId="143"/>
    <cellStyle name="Percent 2 3 2" xfId="144"/>
    <cellStyle name="Percent 2 3 3" xfId="145"/>
    <cellStyle name="Percent 2 4" xfId="146"/>
    <cellStyle name="Percent 2 4 2" xfId="147"/>
    <cellStyle name="Percent 2 5" xfId="148"/>
    <cellStyle name="Percent 2 5 2" xfId="149"/>
    <cellStyle name="Percent 2 6" xfId="150"/>
    <cellStyle name="Percent 2 6 2" xfId="151"/>
    <cellStyle name="Percent 2 7" xfId="152"/>
    <cellStyle name="Percent 2 8" xfId="153"/>
    <cellStyle name="Percent 2 9" xfId="154"/>
    <cellStyle name="Percent 3" xfId="155"/>
    <cellStyle name="Percent 3 2" xfId="156"/>
    <cellStyle name="Percent 3 2 2" xfId="157"/>
    <cellStyle name="Percent 3 2 2 2" xfId="158"/>
    <cellStyle name="Percent 3 2 3" xfId="159"/>
    <cellStyle name="Percent 3 2 4" xfId="160"/>
    <cellStyle name="Percent 3 3" xfId="161"/>
    <cellStyle name="Percent 3 3 2" xfId="162"/>
    <cellStyle name="Percent 3 3 3" xfId="163"/>
    <cellStyle name="Percent 3 4" xfId="164"/>
    <cellStyle name="Percent 3 4 2" xfId="165"/>
    <cellStyle name="Percent 3 5" xfId="166"/>
    <cellStyle name="Percent 3 5 2" xfId="167"/>
    <cellStyle name="Percent 3 6" xfId="168"/>
    <cellStyle name="Percent 3 6 2" xfId="169"/>
    <cellStyle name="Percent 3 7" xfId="170"/>
    <cellStyle name="Percent 3 8" xfId="171"/>
    <cellStyle name="Percent 3 9" xfId="172"/>
    <cellStyle name="Percent 4" xfId="173"/>
    <cellStyle name="Percent 4 2" xfId="174"/>
    <cellStyle name="Percent 4 2 2" xfId="175"/>
    <cellStyle name="Percent 4 2 2 2" xfId="176"/>
    <cellStyle name="Percent 4 2 3" xfId="177"/>
    <cellStyle name="Percent 4 2 4" xfId="178"/>
    <cellStyle name="Percent 4 3" xfId="179"/>
    <cellStyle name="Percent 4 3 2" xfId="180"/>
    <cellStyle name="Percent 4 3 3" xfId="181"/>
    <cellStyle name="Percent 4 4" xfId="182"/>
    <cellStyle name="Percent 4 4 2" xfId="183"/>
    <cellStyle name="Percent 4 5" xfId="184"/>
    <cellStyle name="Percent 4 5 2" xfId="185"/>
    <cellStyle name="Percent 4 6" xfId="186"/>
    <cellStyle name="Percent 4 6 2" xfId="187"/>
    <cellStyle name="Percent 4 7" xfId="188"/>
    <cellStyle name="Percent 4 8" xfId="189"/>
    <cellStyle name="Percent 4 9" xfId="190"/>
    <cellStyle name="Percent 5" xfId="191"/>
    <cellStyle name="Percent 5 2" xfId="192"/>
    <cellStyle name="Percent 5 2 2" xfId="193"/>
    <cellStyle name="Percent 5 2 3" xfId="194"/>
    <cellStyle name="Percent 5 3" xfId="195"/>
    <cellStyle name="Percent 5 3 2" xfId="196"/>
    <cellStyle name="Percent 5 4" xfId="197"/>
    <cellStyle name="Percent 5 4 2" xfId="198"/>
    <cellStyle name="Percent 5 5" xfId="199"/>
    <cellStyle name="Percent 5 5 2" xfId="200"/>
    <cellStyle name="Percent 5 6" xfId="201"/>
    <cellStyle name="Percent 5 7" xfId="202"/>
    <cellStyle name="Percent 5 8" xfId="203"/>
    <cellStyle name="SAPBEXaggData" xfId="204"/>
    <cellStyle name="SAPBEXaggDataEmph" xfId="205"/>
    <cellStyle name="SAPBEXaggItem" xfId="206"/>
    <cellStyle name="SAPBEXaggItemX" xfId="207"/>
    <cellStyle name="SAPBEXchaText" xfId="208"/>
    <cellStyle name="SAPBEXexcBad7" xfId="209"/>
    <cellStyle name="SAPBEXexcBad8" xfId="210"/>
    <cellStyle name="SAPBEXexcBad9" xfId="211"/>
    <cellStyle name="SAPBEXexcCritical4" xfId="212"/>
    <cellStyle name="SAPBEXexcCritical5" xfId="213"/>
    <cellStyle name="SAPBEXexcCritical6" xfId="214"/>
    <cellStyle name="SAPBEXexcGood1" xfId="215"/>
    <cellStyle name="SAPBEXexcGood2" xfId="216"/>
    <cellStyle name="SAPBEXexcGood3" xfId="217"/>
    <cellStyle name="SAPBEXfilterDrill" xfId="218"/>
    <cellStyle name="SAPBEXfilterDrill 2" xfId="219"/>
    <cellStyle name="SAPBEXfilterDrill_Feb 12 Revenue Trend (2)" xfId="220"/>
    <cellStyle name="SAPBEXfilterItem" xfId="221"/>
    <cellStyle name="SAPBEXfilterText" xfId="222"/>
    <cellStyle name="SAPBEXformats" xfId="223"/>
    <cellStyle name="SAPBEXheaderItem" xfId="224"/>
    <cellStyle name="SAPBEXheaderItem 2" xfId="225"/>
    <cellStyle name="SAPBEXheaderItem 3" xfId="226"/>
    <cellStyle name="SAPBEXheaderItem 4" xfId="227"/>
    <cellStyle name="SAPBEXheaderItem 5" xfId="228"/>
    <cellStyle name="SAPBEXheaderItem 6" xfId="229"/>
    <cellStyle name="SAPBEXheaderItem 7" xfId="230"/>
    <cellStyle name="SAPBEXheaderItem 8" xfId="231"/>
    <cellStyle name="SAPBEXheaderText" xfId="232"/>
    <cellStyle name="SAPBEXheaderText 2" xfId="233"/>
    <cellStyle name="SAPBEXheaderText 3" xfId="234"/>
    <cellStyle name="SAPBEXheaderText 4" xfId="235"/>
    <cellStyle name="SAPBEXheaderText 5" xfId="236"/>
    <cellStyle name="SAPBEXheaderText 6" xfId="237"/>
    <cellStyle name="SAPBEXheaderText 7" xfId="238"/>
    <cellStyle name="SAPBEXheaderText 8" xfId="239"/>
    <cellStyle name="SAPBEXHLevel0" xfId="240"/>
    <cellStyle name="SAPBEXHLevel0X" xfId="241"/>
    <cellStyle name="SAPBEXHLevel1" xfId="242"/>
    <cellStyle name="SAPBEXHLevel1 2" xfId="243"/>
    <cellStyle name="SAPBEXHLevel1_Feb 12 Revenue Trend (2)" xfId="244"/>
    <cellStyle name="SAPBEXHLevel1X" xfId="245"/>
    <cellStyle name="SAPBEXHLevel2" xfId="246"/>
    <cellStyle name="SAPBEXHLevel2 2" xfId="247"/>
    <cellStyle name="SAPBEXHLevel2_Feb 12 Revenue Trend (2)" xfId="248"/>
    <cellStyle name="SAPBEXHLevel2X" xfId="249"/>
    <cellStyle name="SAPBEXHLevel3" xfId="250"/>
    <cellStyle name="SAPBEXHLevel3X" xfId="251"/>
    <cellStyle name="SAPBEXinputData" xfId="252"/>
    <cellStyle name="SAPBEXresData" xfId="253"/>
    <cellStyle name="SAPBEXresDataEmph" xfId="254"/>
    <cellStyle name="SAPBEXresItem" xfId="255"/>
    <cellStyle name="SAPBEXresItemX" xfId="256"/>
    <cellStyle name="SAPBEXstdData" xfId="257"/>
    <cellStyle name="SAPBEXstdData 2" xfId="258"/>
    <cellStyle name="SAPBEXstdData_Feb 12 Revenue Trend (2)" xfId="259"/>
    <cellStyle name="SAPBEXstdDataEmph" xfId="260"/>
    <cellStyle name="SAPBEXstdItem" xfId="261"/>
    <cellStyle name="SAPBEXstdItemX" xfId="262"/>
    <cellStyle name="SAPBEXtitle" xfId="263"/>
    <cellStyle name="SAPBEXundefined" xfId="264"/>
    <cellStyle name="Style 1" xfId="2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o.gov/sites/default/files/cbofiles/attachments/BudgetData&amp;Projection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oad_Forecasting_Group\2015%20Update\analysis\rate%20case\Silagy%20Statement%20-%20CPI%20chang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Load_Forecasting_Group\Forecast%20Products\Customers\1965-To%20Date%20Customers%20by%20Revenue%20Class%20(System%20&amp;%20Divis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oad_Forecasting_Group\2015%20Update\2015%20NSA\Presentation%20May%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Load_Forecasting_Group\2014%20Update\Peak%20and%20Energy%202015%20TYSP%20DSM%20-%20PSC%20Order%20beginning%2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SRB0OL7\AppData\Local\Microsoft\Windows\Temporary%20Internet%20Files\Content.Outlook\5XGMU68E\NSA%20Forecast%20by%20Division%20May%202015_no%20lin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FIN_RPT\FRM\02%20CLAUSWK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rojections\Amber\Historical%20Budget%20Data\January%202011\Historicaltables2011_with%20MAD%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LEO\WKLY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ojections\Function%20Table%20Aggregates_%20Bridgetables\2012%20January\P354_P364%20BASE%20TO%20BASE_final_adjtab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rojections\Baseline_12Aug\Baseline_08Mar\Backup08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oad_Forecasting_Group\2015%20Update\Inputs\Summary_Economic_Input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oad_Forecasting_Group\2015%20Update\2015_LT_Input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oad_Forecasting_Group\2014%20Update\2014_LT_Inpu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 Table 1-1"/>
      <sheetName val="2. Table 1-2"/>
      <sheetName val="3. Table 1-3"/>
      <sheetName val="4. Table 1-4"/>
      <sheetName val="5. Table 1-5"/>
      <sheetName val="6. Table 3-1"/>
      <sheetName val="7. Table 3-2"/>
      <sheetName val="8. Table 3-3"/>
      <sheetName val="9. Table 3-4"/>
      <sheetName val="10. Table 3-5"/>
      <sheetName val="11. Table 3-6"/>
      <sheetName val="12. Table 3-7"/>
      <sheetName val="13. Table 4-1"/>
      <sheetName val="14. Table 4-2"/>
      <sheetName val="15. Table 4-3"/>
      <sheetName val="16. Capital Gains"/>
      <sheetName val="17. Expiring Tax Provisions"/>
      <sheetName val="18. Table D-1"/>
      <sheetName val="19. Table D-2"/>
      <sheetName val="20. Table E-1"/>
      <sheetName val="21. Table E-2"/>
      <sheetName val="22. Table E-3"/>
      <sheetName val="23. Summary Figure 1"/>
      <sheetName val="24. Summary Figure 2"/>
      <sheetName val="25. Figure 1-1"/>
      <sheetName val="26. Figure 1-2"/>
      <sheetName val="27. Figure 1-3"/>
      <sheetName val="28. Figure 3-1"/>
      <sheetName val="29. Figure 3-2"/>
      <sheetName val="30. Figure 3-3"/>
      <sheetName val="31. Figure 3-4"/>
      <sheetName val="32. Figure 4-1"/>
      <sheetName val="33. Figure 4-2"/>
      <sheetName val="34. Figure 4-3"/>
      <sheetName val="35. Figure 4-4"/>
      <sheetName val="36. Figure B-1"/>
      <sheetName val="37. Figure B-2"/>
      <sheetName val="38. Figure D-1"/>
      <sheetName val="39. Figure D-2"/>
      <sheetName val="40. Figure E-1"/>
      <sheetName val="41. Deficits, Surpluses, &amp; Debt"/>
      <sheetName val="42. Revenues, by Major Source"/>
      <sheetName val="43. Outlays, by Major Category"/>
      <sheetName val="44. Discretionary Outlays"/>
      <sheetName val="45. Mandatory Outla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od"/>
      <sheetName val="Medical_Care"/>
      <sheetName val="Health_Insurance"/>
      <sheetName val="Graph"/>
      <sheetName val="BLS Data Series"/>
      <sheetName val="BLS Data Series (2)"/>
      <sheetName val="BLS Data Series (3)"/>
    </sheetNames>
    <sheetDataSet>
      <sheetData sheetId="0"/>
      <sheetData sheetId="1"/>
      <sheetData sheetId="2"/>
      <sheetData sheetId="3"/>
      <sheetData sheetId="4">
        <row r="20">
          <cell r="N20">
            <v>232.96175000000002</v>
          </cell>
        </row>
        <row r="21">
          <cell r="N21">
            <v>236.71225000000004</v>
          </cell>
        </row>
        <row r="22">
          <cell r="N22">
            <v>236.99983333333333</v>
          </cell>
        </row>
      </sheetData>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Contents"/>
      <sheetName val="Division - Monthly"/>
      <sheetName val="System - Monthly"/>
      <sheetName val="System - Annual"/>
      <sheetName val="Division - Annual"/>
      <sheetName val="Residential Graph"/>
      <sheetName val="Commercial Graph"/>
      <sheetName val="Industrial Graph"/>
      <sheetName val="Total Cust &amp; Abs Mon Growth"/>
      <sheetName val="Absolute Monthly Growth Graph "/>
      <sheetName val="Month-To-Month Growth"/>
      <sheetName val="12-Month Moving Average"/>
      <sheetName val="Chart1"/>
      <sheetName val="Division - Honthly"/>
      <sheetName val="1965-To Date Customers by Reven"/>
      <sheetName val="Sheet1"/>
      <sheetName val="Chart1 (5)"/>
      <sheetName val="Chart1 (4)"/>
      <sheetName val="Chart1 (3)"/>
      <sheetName val="Chart1 (2)"/>
    </sheetNames>
    <sheetDataSet>
      <sheetData sheetId="0"/>
      <sheetData sheetId="1">
        <row r="1">
          <cell r="B1" t="str">
            <v>EASTERN</v>
          </cell>
        </row>
      </sheetData>
      <sheetData sheetId="2">
        <row r="233">
          <cell r="C233">
            <v>249827</v>
          </cell>
        </row>
      </sheetData>
      <sheetData sheetId="3">
        <row r="5">
          <cell r="B5">
            <v>841604.33333333337</v>
          </cell>
        </row>
        <row r="53">
          <cell r="I53">
            <v>4626934.333333334</v>
          </cell>
        </row>
        <row r="54">
          <cell r="I54">
            <v>4708829.333333334</v>
          </cell>
          <cell r="J54">
            <v>81895</v>
          </cell>
        </row>
      </sheetData>
      <sheetData sheetId="4">
        <row r="46">
          <cell r="AS46">
            <v>865024.83333333337</v>
          </cell>
        </row>
      </sheetData>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loyment Correlations (2)"/>
      <sheetName val="NSA History"/>
      <sheetName val="Current Forecast"/>
      <sheetName val="Current Variance"/>
      <sheetName val="Old Model MStat"/>
      <sheetName val="Table Housing Starts"/>
      <sheetName val="Table Employment"/>
      <sheetName val="Change in inputs"/>
      <sheetName val="residential table"/>
      <sheetName val="commercial table"/>
      <sheetName val="commercial options"/>
      <sheetName val="residential options"/>
      <sheetName val="Housing Starts Correlations"/>
      <sheetName val="Employment Correlations"/>
      <sheetName val="Housing Starts Correlations (2"/>
      <sheetName val="Monthly starts forecast"/>
      <sheetName val="Sheet4"/>
      <sheetName val="Sheet2"/>
      <sheetName val="Residential Summary"/>
      <sheetName val="Sheet5"/>
      <sheetName val="Commercial Summary"/>
      <sheetName val="summary proposal"/>
      <sheetName val="NSA Variance RC"/>
      <sheetName val="Permits"/>
      <sheetName val="Sheet1"/>
    </sheetNames>
    <sheetDataSet>
      <sheetData sheetId="0"/>
      <sheetData sheetId="1">
        <row r="505">
          <cell r="D505">
            <v>38490</v>
          </cell>
        </row>
        <row r="517">
          <cell r="D517">
            <v>46670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 NEL_nov2014"/>
      <sheetName val="Hourly_Inputs"/>
      <sheetName val="Winter Peak"/>
      <sheetName val="Vero Winter Pk"/>
      <sheetName val="Vero NEL &amp; Sales"/>
      <sheetName val="Monthly_NEL_Model"/>
      <sheetName val="Solar NEL &amp; Peaks"/>
      <sheetName val="calculation_WN_retail"/>
      <sheetName val="Vero Annual Forecasts"/>
      <sheetName val="NEL_Calendar"/>
      <sheetName val="Total_customers_month"/>
      <sheetName val="Vero Summer Pk"/>
      <sheetName val="Summer Peak"/>
      <sheetName val="Customers_revenue_class"/>
      <sheetName val="Sales by Class (ST) Delta"/>
      <sheetName val="Sales by Class (ST) "/>
      <sheetName val="NEL,SALES,Unbilled ST"/>
      <sheetName val="Monthly_NEL_WN"/>
      <sheetName val=" NEL,SALES,Unbilled ST Calc"/>
      <sheetName val="Sales(ST)"/>
      <sheetName val="Lg COMM Sales Model "/>
      <sheetName val="Med COMM Sales Model  "/>
      <sheetName val="Small COMM Sales Model  "/>
      <sheetName val="Commercial_Customers"/>
      <sheetName val="Lg IND Sales Model"/>
      <sheetName val="Med IND Sales Mod"/>
      <sheetName val="Small IND Sales Mod"/>
      <sheetName val="Industrial_Customers"/>
      <sheetName val="Vero Monthly Forecasts"/>
      <sheetName val="Monthly Peaks"/>
      <sheetName val="Vero Monthly Peaks"/>
      <sheetName val="RES_Sales Model"/>
      <sheetName val="SHY"/>
      <sheetName val="Other"/>
      <sheetName val="METRO"/>
      <sheetName val="Wholesale Sales"/>
      <sheetName val="Wholesale NEL"/>
      <sheetName val="Table NEL"/>
      <sheetName val="Table NEL PER CUSTOMER"/>
      <sheetName val="Table NEL_no_inc_DSM"/>
      <sheetName val="Table SumPK PER CUSTOMER"/>
      <sheetName val="Table Winter Peak"/>
      <sheetName val="Table FL Pop- April values"/>
      <sheetName val="Table Fla Population Avg Annual"/>
      <sheetName val="Table Real Per Capita Inc"/>
      <sheetName val="Table Income"/>
      <sheetName val="Table CPI"/>
      <sheetName val="Table CPI-Energy"/>
      <sheetName val="Table NEL_no_inc_DSM-UPC "/>
      <sheetName val="Table SumPKPerCust no EV-EDRAdj"/>
      <sheetName val="Table SumPK PER CUST no adj"/>
      <sheetName val="Table Customers"/>
      <sheetName val="Table Summer Peak"/>
      <sheetName val="Checkoff Sheet"/>
      <sheetName val="Model Variables"/>
      <sheetName val="Annual Input Check"/>
      <sheetName val="Econ-Weat Input Check"/>
      <sheetName val="Annual Weather Input Check"/>
      <sheetName val="Monthly Weather Input Check"/>
    </sheetNames>
    <sheetDataSet>
      <sheetData sheetId="0">
        <row r="4">
          <cell r="D4">
            <v>107072956.58436537</v>
          </cell>
        </row>
      </sheetData>
      <sheetData sheetId="1"/>
      <sheetData sheetId="2"/>
      <sheetData sheetId="3"/>
      <sheetData sheetId="4">
        <row r="34">
          <cell r="O34">
            <v>0</v>
          </cell>
        </row>
      </sheetData>
      <sheetData sheetId="5"/>
      <sheetData sheetId="6">
        <row r="8">
          <cell r="A8" t="str">
            <v>Misc.NEPACT_ALLWGTBY_UPC_Normal_CDH</v>
          </cell>
        </row>
      </sheetData>
      <sheetData sheetId="7"/>
      <sheetData sheetId="8">
        <row r="100">
          <cell r="G100">
            <v>8963414.5534540862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55">
          <cell r="E55">
            <v>122220.78635667355</v>
          </cell>
        </row>
      </sheetData>
      <sheetData sheetId="39">
        <row r="55">
          <cell r="E55">
            <v>25209.030909044173</v>
          </cell>
        </row>
      </sheetData>
      <sheetData sheetId="40">
        <row r="55">
          <cell r="E55">
            <v>122406.84328096714</v>
          </cell>
        </row>
      </sheetData>
      <sheetData sheetId="41"/>
      <sheetData sheetId="42">
        <row r="55">
          <cell r="E55">
            <v>21368.811034282262</v>
          </cell>
        </row>
      </sheetData>
      <sheetData sheetId="43">
        <row r="57">
          <cell r="E57">
            <v>19769010</v>
          </cell>
        </row>
      </sheetData>
      <sheetData sheetId="44">
        <row r="56">
          <cell r="E56">
            <v>19828595.541666668</v>
          </cell>
        </row>
      </sheetData>
      <sheetData sheetId="45">
        <row r="53">
          <cell r="E53">
            <v>41.882288973284687</v>
          </cell>
        </row>
      </sheetData>
      <sheetData sheetId="46">
        <row r="52">
          <cell r="E52">
            <v>16.354531203578514</v>
          </cell>
        </row>
      </sheetData>
      <sheetData sheetId="47">
        <row r="53">
          <cell r="E53">
            <v>245.07445194292069</v>
          </cell>
        </row>
      </sheetData>
      <sheetData sheetId="48">
        <row r="53">
          <cell r="E53">
            <v>239.86460001864296</v>
          </cell>
        </row>
      </sheetData>
      <sheetData sheetId="49"/>
      <sheetData sheetId="50"/>
      <sheetData sheetId="51"/>
      <sheetData sheetId="52">
        <row r="56">
          <cell r="E56">
            <v>4777209.8262765389</v>
          </cell>
        </row>
        <row r="57">
          <cell r="E57">
            <v>4848293.7244852493</v>
          </cell>
        </row>
        <row r="58">
          <cell r="E58">
            <v>4919161.8016235558</v>
          </cell>
        </row>
        <row r="59">
          <cell r="E59">
            <v>4988771.1502076974</v>
          </cell>
        </row>
        <row r="60">
          <cell r="E60">
            <v>5057400.069158677</v>
          </cell>
        </row>
        <row r="61">
          <cell r="E61">
            <v>5124436.4006366581</v>
          </cell>
        </row>
      </sheetData>
      <sheetData sheetId="53">
        <row r="55">
          <cell r="E55">
            <v>23778.410962330341</v>
          </cell>
        </row>
      </sheetData>
      <sheetData sheetId="54"/>
      <sheetData sheetId="55"/>
      <sheetData sheetId="56"/>
      <sheetData sheetId="57"/>
      <sheetData sheetId="58"/>
      <sheetData sheetId="5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ummary"/>
      <sheetName val="Annual Summary"/>
      <sheetName val="Sheet1"/>
      <sheetName val="Sheet2"/>
      <sheetName val="Sheet3"/>
    </sheetNames>
    <sheetDataSet>
      <sheetData sheetId="0"/>
      <sheetData sheetId="1">
        <row r="3">
          <cell r="V3">
            <v>48930.553397731004</v>
          </cell>
        </row>
        <row r="4">
          <cell r="V4">
            <v>56584.300190233982</v>
          </cell>
        </row>
        <row r="5">
          <cell r="V5">
            <v>67402.47231035486</v>
          </cell>
        </row>
        <row r="6">
          <cell r="V6">
            <v>73896.835856900434</v>
          </cell>
        </row>
        <row r="7">
          <cell r="V7">
            <v>77524.308550892849</v>
          </cell>
        </row>
        <row r="8">
          <cell r="V8">
            <v>80739.824401918595</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Base"/>
      <sheetName val="NI Variances"/>
      <sheetName val="Clause Link"/>
      <sheetName val="Brd Rpt Other"/>
      <sheetName val="Clause Budget"/>
      <sheetName val="SOEF"/>
      <sheetName val="ER_SOEF"/>
      <sheetName val="Module1"/>
      <sheetName val="Module2"/>
      <sheetName val="Module3"/>
    </sheetNames>
    <sheetDataSet>
      <sheetData sheetId="0"/>
      <sheetData sheetId="1"/>
      <sheetData sheetId="2"/>
      <sheetData sheetId="3"/>
      <sheetData sheetId="4"/>
      <sheetData sheetId="5"/>
      <sheetData sheetId="6" refreshError="1">
        <row r="14">
          <cell r="L14">
            <v>13349</v>
          </cell>
          <cell r="P14">
            <v>48097</v>
          </cell>
        </row>
        <row r="16">
          <cell r="L16">
            <v>13384</v>
          </cell>
          <cell r="P16">
            <v>41066</v>
          </cell>
        </row>
        <row r="17">
          <cell r="L17">
            <v>4834</v>
          </cell>
          <cell r="P17">
            <v>794</v>
          </cell>
        </row>
        <row r="21">
          <cell r="L21">
            <v>-37289</v>
          </cell>
          <cell r="P21">
            <v>-82721</v>
          </cell>
        </row>
        <row r="22">
          <cell r="L22">
            <v>23146</v>
          </cell>
          <cell r="P22">
            <v>66878</v>
          </cell>
        </row>
        <row r="23">
          <cell r="L23">
            <v>1148</v>
          </cell>
          <cell r="P23">
            <v>12267</v>
          </cell>
        </row>
        <row r="28">
          <cell r="L28">
            <v>589</v>
          </cell>
          <cell r="P28">
            <v>-1979</v>
          </cell>
        </row>
        <row r="29">
          <cell r="L29">
            <v>6871</v>
          </cell>
          <cell r="P29">
            <v>-7355</v>
          </cell>
        </row>
        <row r="32">
          <cell r="L32">
            <v>1800</v>
          </cell>
          <cell r="P32">
            <v>-5057</v>
          </cell>
        </row>
        <row r="33">
          <cell r="L33">
            <v>-473</v>
          </cell>
          <cell r="P33">
            <v>-3109</v>
          </cell>
        </row>
      </sheetData>
      <sheetData sheetId="7"/>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MB Data"/>
      <sheetName val="MAD Data"/>
      <sheetName val="as % of GDP"/>
      <sheetName val="Details"/>
      <sheetName val="F-1"/>
      <sheetName val="F-2"/>
      <sheetName val="F-3"/>
      <sheetName val="F-4"/>
      <sheetName val="F-5"/>
      <sheetName val="F-6"/>
      <sheetName val="F-7"/>
      <sheetName val="F-8"/>
      <sheetName val="F-9"/>
      <sheetName val="F-10"/>
      <sheetName val="F-11"/>
      <sheetName val="F-12"/>
      <sheetName val="F-13"/>
    </sheetNames>
    <sheetDataSet>
      <sheetData sheetId="0">
        <row r="24">
          <cell r="B24">
            <v>1971</v>
          </cell>
        </row>
        <row r="25">
          <cell r="B25">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Hourly (On Hour Load)"/>
      <sheetName val="Weekly Log (OHL)"/>
      <sheetName val="2000 Weekly"/>
      <sheetName val="Weekly NEL Report"/>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OLDDISC"/>
      <sheetName val="DISCleg"/>
      <sheetName val="DISCecon"/>
      <sheetName val="DISCtech"/>
      <sheetName val="DISCTOT"/>
      <sheetName val="NEWDISC"/>
      <sheetName val="OLDMAND"/>
      <sheetName val="MANDLEG"/>
      <sheetName val="MANDECON"/>
      <sheetName val="MANDTECH"/>
      <sheetName val="MANDTOT"/>
      <sheetName val="NEWMAND"/>
      <sheetName val="OLDTOT"/>
      <sheetName val="TOTLEG"/>
      <sheetName val="TOTECON"/>
      <sheetName val="TOTTECH"/>
      <sheetName val="TOTTOT"/>
      <sheetName val="NEWTOT"/>
      <sheetName val="SumChngs"/>
      <sheetName val="PubInf-leg.econ.tech"/>
      <sheetName val="JSC changes"/>
      <sheetName val="PubInf-rev.vs.outlays"/>
      <sheetName val="U"/>
    </sheetNames>
    <sheetDataSet>
      <sheetData sheetId="0">
        <row r="2">
          <cell r="C2" t="str">
            <v>August 2011 Baseline</v>
          </cell>
        </row>
        <row r="3">
          <cell r="C3" t="str">
            <v>January 2012 Baseline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eficit"/>
      <sheetName val="Baseline"/>
      <sheetName val="rev"/>
      <sheetName val="outlays"/>
      <sheetName val="Offbud"/>
      <sheetName val="int"/>
      <sheetName val="OffReceipts"/>
      <sheetName val="Disc"/>
      <sheetName val="DiscNoEmerg"/>
      <sheetName val="HLS-Act"/>
      <sheetName val="Table 3-1"/>
      <sheetName val="Growth rates"/>
      <sheetName val="Growth rates Reest"/>
      <sheetName val="BA_Growth"/>
      <sheetName val="OMBComp"/>
      <sheetName val="Reest"/>
      <sheetName val="DctBaseReest"/>
      <sheetName val="DiscBaseReest"/>
      <sheetName val="DiscBaseNoExtReest"/>
      <sheetName val="OMBCompPolic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Actual</v>
          </cell>
          <cell r="E7" t="str">
            <v>Actual</v>
          </cell>
          <cell r="G7" t="str">
            <v>Estimated</v>
          </cell>
          <cell r="I7" t="str">
            <v>Projecteda</v>
          </cell>
          <cell r="K7" t="str">
            <v>Projecteda</v>
          </cell>
        </row>
        <row r="8">
          <cell r="C8" t="str">
            <v>1997-2006</v>
          </cell>
          <cell r="E8">
            <v>2007</v>
          </cell>
          <cell r="G8">
            <v>2008</v>
          </cell>
          <cell r="I8">
            <v>2009</v>
          </cell>
          <cell r="K8" t="str">
            <v>2010-2018</v>
          </cell>
        </row>
        <row r="12">
          <cell r="B12" t="str">
            <v>Individual Income Taxes</v>
          </cell>
          <cell r="C12">
            <v>4.7486032318542648</v>
          </cell>
          <cell r="E12">
            <v>11.453499733693008</v>
          </cell>
          <cell r="G12">
            <v>-1.9289391027070057</v>
          </cell>
          <cell r="I12">
            <v>17.146302554196314</v>
          </cell>
          <cell r="K12">
            <v>6.9387469713228844</v>
          </cell>
        </row>
        <row r="13">
          <cell r="B13" t="str">
            <v>Corporate Income Taxes</v>
          </cell>
          <cell r="C13">
            <v>7.4933293847241567</v>
          </cell>
          <cell r="E13">
            <v>4.6135371487503685</v>
          </cell>
          <cell r="G13">
            <v>-12.08246037651679</v>
          </cell>
          <cell r="I13">
            <v>3.8724753715940086</v>
          </cell>
          <cell r="K13">
            <v>1.4292913648464411</v>
          </cell>
        </row>
        <row r="14">
          <cell r="B14" t="str">
            <v>Social Insurance Taxes</v>
          </cell>
          <cell r="C14">
            <v>5.1012875818637227</v>
          </cell>
          <cell r="E14">
            <v>3.7939392549620976</v>
          </cell>
          <cell r="G14">
            <v>4.8615247587148636</v>
          </cell>
          <cell r="I14">
            <v>4.1532774443012954</v>
          </cell>
          <cell r="K14">
            <v>4.5148962795312109</v>
          </cell>
        </row>
        <row r="15">
          <cell r="B15" t="str">
            <v>Otherb</v>
          </cell>
          <cell r="C15">
            <v>4.0369925225316683</v>
          </cell>
          <cell r="E15">
            <v>-3.9000417928981568</v>
          </cell>
          <cell r="G15">
            <v>1.762291890594847</v>
          </cell>
          <cell r="I15">
            <v>0.37687320286878823</v>
          </cell>
          <cell r="K15">
            <v>7.12500847930706</v>
          </cell>
        </row>
        <row r="17">
          <cell r="B17" t="str">
            <v>Total Revenues</v>
          </cell>
          <cell r="C17">
            <v>5.1768936908140883</v>
          </cell>
          <cell r="E17">
            <v>6.6875185620015154</v>
          </cell>
          <cell r="G17">
            <v>-0.8564087679470922</v>
          </cell>
          <cell r="I17">
            <v>9.6909419180986056</v>
          </cell>
          <cell r="K17">
            <v>5.5853898768911447</v>
          </cell>
        </row>
        <row r="21">
          <cell r="C21">
            <v>6.0225986999876024</v>
          </cell>
          <cell r="E21">
            <v>2.7787770548362234</v>
          </cell>
          <cell r="G21">
            <v>8.6643534531464006</v>
          </cell>
          <cell r="I21">
            <v>5.4905638364516562</v>
          </cell>
          <cell r="K21">
            <v>5.63571789106041</v>
          </cell>
        </row>
        <row r="22">
          <cell r="B22" t="str">
            <v>Social Security</v>
          </cell>
          <cell r="C22">
            <v>4.5956093072890392</v>
          </cell>
          <cell r="E22">
            <v>6.9002097769671922</v>
          </cell>
          <cell r="G22">
            <v>5.2020665861771231</v>
          </cell>
          <cell r="I22">
            <v>5.6437176408272949</v>
          </cell>
          <cell r="K22">
            <v>5.9581970116646454</v>
          </cell>
        </row>
        <row r="23">
          <cell r="B23" t="str">
            <v>Medicare</v>
          </cell>
          <cell r="C23">
            <v>6.9263400051611024</v>
          </cell>
          <cell r="E23">
            <v>16.917857515524947</v>
          </cell>
          <cell r="G23">
            <v>4.0935137213261807</v>
          </cell>
          <cell r="I23">
            <v>7.2728152095534515</v>
          </cell>
          <cell r="K23">
            <v>6.8735882395491776</v>
          </cell>
        </row>
        <row r="24">
          <cell r="B24" t="str">
            <v>Medicaid</v>
          </cell>
          <cell r="C24">
            <v>6.9802784931323192</v>
          </cell>
          <cell r="E24">
            <v>5.5357785467128107</v>
          </cell>
          <cell r="G24">
            <v>8.5209627329192461</v>
          </cell>
          <cell r="I24">
            <v>8.2125230220383205</v>
          </cell>
          <cell r="K24">
            <v>7.9323292169510617</v>
          </cell>
        </row>
        <row r="25">
          <cell r="B25" t="str">
            <v>Otherc</v>
          </cell>
          <cell r="C25">
            <v>7.2063828127606033</v>
          </cell>
          <cell r="E25">
            <v>-22.788782926495088</v>
          </cell>
          <cell r="G25">
            <v>25.327456854928521</v>
          </cell>
          <cell r="I25">
            <v>0.65855329013220221</v>
          </cell>
          <cell r="K25">
            <v>-3.9535229706733066E-2</v>
          </cell>
        </row>
        <row r="26">
          <cell r="G26" t="str">
            <v xml:space="preserve"> </v>
          </cell>
          <cell r="I26" t="str">
            <v xml:space="preserve"> </v>
          </cell>
        </row>
        <row r="27">
          <cell r="C27">
            <v>6.6769135744379149</v>
          </cell>
          <cell r="E27">
            <v>2.4648372184518541</v>
          </cell>
          <cell r="G27">
            <v>4.8505413914913253</v>
          </cell>
          <cell r="I27">
            <v>2.6819776048690347</v>
          </cell>
          <cell r="K27">
            <v>2.1887449542027593</v>
          </cell>
        </row>
        <row r="28">
          <cell r="B28" t="str">
            <v>Defense</v>
          </cell>
          <cell r="C28">
            <v>6.9341365711387937</v>
          </cell>
          <cell r="E28">
            <v>5.6135499082646367</v>
          </cell>
          <cell r="G28">
            <v>4.2925324539344389</v>
          </cell>
          <cell r="I28">
            <v>3.0974131187842202</v>
          </cell>
          <cell r="K28">
            <v>2.3018298575080198</v>
          </cell>
        </row>
        <row r="29">
          <cell r="B29" t="str">
            <v>Nondefense</v>
          </cell>
          <cell r="C29">
            <v>6.4147668152078285</v>
          </cell>
          <cell r="E29">
            <v>-0.83124297902666955</v>
          </cell>
          <cell r="G29">
            <v>5.4726277261128109</v>
          </cell>
          <cell r="I29">
            <v>2.2240186313287502</v>
          </cell>
          <cell r="K29">
            <v>2.0618331295697567</v>
          </cell>
        </row>
        <row r="30">
          <cell r="G30" t="str">
            <v xml:space="preserve"> </v>
          </cell>
          <cell r="I30" t="str">
            <v xml:space="preserve"> </v>
          </cell>
        </row>
        <row r="31">
          <cell r="C31">
            <v>-0.61626563184342675</v>
          </cell>
          <cell r="E31">
            <v>4.6363022554864575</v>
          </cell>
          <cell r="G31">
            <v>-1.4508095432902213</v>
          </cell>
          <cell r="I31">
            <v>-8.2308735861410849</v>
          </cell>
          <cell r="K31">
            <v>2.4046319729486898</v>
          </cell>
        </row>
        <row r="32">
          <cell r="G32" t="str">
            <v xml:space="preserve"> </v>
          </cell>
          <cell r="I32" t="str">
            <v xml:space="preserve"> </v>
          </cell>
        </row>
        <row r="33">
          <cell r="C33">
            <v>5.4591300958756195</v>
          </cell>
          <cell r="E33">
            <v>2.8170902319205604</v>
          </cell>
          <cell r="G33">
            <v>6.3306865584393357</v>
          </cell>
          <cell r="I33">
            <v>3.329390400002219</v>
          </cell>
          <cell r="K33">
            <v>4.2252597404885739</v>
          </cell>
        </row>
        <row r="34">
          <cell r="G34" t="str">
            <v xml:space="preserve"> </v>
          </cell>
          <cell r="I34" t="str">
            <v xml:space="preserve"> </v>
          </cell>
        </row>
        <row r="35">
          <cell r="C35">
            <v>6.2911235894605344</v>
          </cell>
          <cell r="E35">
            <v>2.6473630123450276</v>
          </cell>
          <cell r="G35">
            <v>7.0707447499771314</v>
          </cell>
          <cell r="I35">
            <v>4.3413257211786016</v>
          </cell>
          <cell r="K35">
            <v>4.3553703848308034</v>
          </cell>
        </row>
        <row r="38">
          <cell r="C38">
            <v>2.5725322517730076</v>
          </cell>
          <cell r="E38">
            <v>2.3483095745044036</v>
          </cell>
          <cell r="G38">
            <v>3.2876462144060037</v>
          </cell>
          <cell r="I38">
            <v>1.949104151204617</v>
          </cell>
          <cell r="K38">
            <v>2.1526703654074941</v>
          </cell>
        </row>
        <row r="40">
          <cell r="C40">
            <v>5.3991189652255356</v>
          </cell>
          <cell r="E40">
            <v>4.9748521845964788</v>
          </cell>
          <cell r="G40">
            <v>4.1751530827397687</v>
          </cell>
          <cell r="I40">
            <v>3.7301265602863731</v>
          </cell>
          <cell r="K40">
            <v>4.7266128397834395</v>
          </cell>
        </row>
        <row r="42">
          <cell r="C42">
            <v>7.1997037886633253</v>
          </cell>
          <cell r="E42">
            <v>6.8369700760548602</v>
          </cell>
          <cell r="G42">
            <v>-2.533710714338977</v>
          </cell>
          <cell r="I42">
            <v>2.8570663371204175</v>
          </cell>
          <cell r="K42">
            <v>2.3730630693638677</v>
          </cell>
        </row>
        <row r="43">
          <cell r="B43" t="str">
            <v>Defense</v>
          </cell>
          <cell r="C43">
            <v>7.6940842778054463</v>
          </cell>
          <cell r="E43">
            <v>11.834754404722325</v>
          </cell>
          <cell r="G43">
            <v>-5.6469987113691893</v>
          </cell>
          <cell r="I43">
            <v>2.1818020813288319</v>
          </cell>
          <cell r="K43">
            <v>2.3938581881523202</v>
          </cell>
        </row>
        <row r="44">
          <cell r="B44" t="str">
            <v>Nondefense</v>
          </cell>
          <cell r="C44">
            <v>6.617965783333668</v>
          </cell>
          <cell r="E44">
            <v>0.62188971345700228</v>
          </cell>
          <cell r="G44">
            <v>1.7693042261653469</v>
          </cell>
          <cell r="I44">
            <v>3.7223653975825721</v>
          </cell>
          <cell r="K44">
            <v>2.3467631651409526</v>
          </cell>
        </row>
        <row r="51">
          <cell r="B51" t="str">
            <v>When constructing its baseline, CBO's uses the employment cost index for wages and salaries to inflate discretionary spending related to federal personnel and the gross domestic product price index to adjust other discretionary spending.</v>
          </cell>
        </row>
        <row r="55">
          <cell r="B55" t="str">
            <v>Includes excise, estate, and gift taxes as well as customs duties.</v>
          </cell>
        </row>
        <row r="58">
          <cell r="B58" t="str">
            <v>Includes offsetting receipts.</v>
          </cell>
        </row>
      </sheetData>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Housing Starts"/>
      <sheetName val="Table Employment"/>
      <sheetName val="Table Real GSP"/>
      <sheetName val="Table FL Home Sales"/>
      <sheetName val="Table Wgt_per_Capita Inc "/>
      <sheetName val="Table Unemployment"/>
      <sheetName val="Table Real Per Capita Inc"/>
      <sheetName val="Table Fla Population Avg Annual"/>
      <sheetName val="Table GI FLHouseholds"/>
      <sheetName val="Table FL Retail Sales"/>
      <sheetName val="Table CPI"/>
      <sheetName val="Table Real Personal Inc "/>
      <sheetName val="Table CPI-Energy"/>
      <sheetName val="Housings Starts Chart"/>
      <sheetName val="summary"/>
      <sheetName val="Employment Chart"/>
      <sheetName val="Retail Sales Chart"/>
      <sheetName val="Unemployment Chart"/>
      <sheetName val="Sheet2"/>
      <sheetName val="Per Capita Income Chart"/>
      <sheetName val="CPI Core"/>
      <sheetName val="BLS Data Series"/>
      <sheetName val="CPI _ Energy"/>
      <sheetName val="CBO Forecast"/>
      <sheetName val="UCF"/>
      <sheetName val="Wells Fargo"/>
      <sheetName val="NABE"/>
      <sheetName val="Consensus"/>
      <sheetName val="WSJ"/>
      <sheetName val="Wells Fargo May 2015"/>
    </sheetNames>
    <sheetDataSet>
      <sheetData sheetId="0"/>
      <sheetData sheetId="1"/>
      <sheetData sheetId="2"/>
      <sheetData sheetId="3"/>
      <sheetData sheetId="4"/>
      <sheetData sheetId="5"/>
      <sheetData sheetId="6"/>
      <sheetData sheetId="7"/>
      <sheetData sheetId="8"/>
      <sheetData sheetId="9"/>
      <sheetData sheetId="10">
        <row r="44">
          <cell r="H44">
            <v>1.9742941445911155E-2</v>
          </cell>
        </row>
        <row r="45">
          <cell r="D45">
            <v>2.3320397887313891</v>
          </cell>
          <cell r="H45">
            <v>1.4220392480277733E-2</v>
          </cell>
        </row>
        <row r="46">
          <cell r="H46">
            <v>1.4890957069312982E-2</v>
          </cell>
        </row>
        <row r="52">
          <cell r="E52">
            <v>2.363</v>
          </cell>
        </row>
        <row r="53">
          <cell r="E53">
            <v>2.41</v>
          </cell>
        </row>
        <row r="54">
          <cell r="E54">
            <v>2.4700000000000002</v>
          </cell>
        </row>
        <row r="55">
          <cell r="E55">
            <v>2.5350000000000001</v>
          </cell>
        </row>
        <row r="56">
          <cell r="E56">
            <v>2.5979999999999999</v>
          </cell>
        </row>
        <row r="57">
          <cell r="E57">
            <v>2.6686117144562052</v>
          </cell>
        </row>
      </sheetData>
      <sheetData sheetId="11"/>
      <sheetData sheetId="12"/>
      <sheetData sheetId="13" refreshError="1"/>
      <sheetData sheetId="14"/>
      <sheetData sheetId="15" refreshError="1"/>
      <sheetData sheetId="16" refreshError="1"/>
      <sheetData sheetId="17" refreshError="1"/>
      <sheetData sheetId="18"/>
      <sheetData sheetId="19" refreshError="1"/>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ata"/>
      <sheetName val="Weather"/>
      <sheetName val="Economics"/>
      <sheetName val="Annual_Data"/>
      <sheetName val="Misc"/>
      <sheetName val="Price"/>
      <sheetName val="Annual_Price"/>
      <sheetName val="Population_Annual"/>
      <sheetName val="Population_Monthly"/>
      <sheetName val="Pop_Annual_Jul2015"/>
      <sheetName val="Pop_Monthly_Jul2015"/>
      <sheetName val="GI_Data_Monthly"/>
      <sheetName val="Wholesale"/>
    </sheetNames>
    <sheetDataSet>
      <sheetData sheetId="0">
        <row r="314">
          <cell r="J314">
            <v>4369236</v>
          </cell>
        </row>
      </sheetData>
      <sheetData sheetId="1">
        <row r="194">
          <cell r="C194">
            <v>28.785119209450606</v>
          </cell>
        </row>
      </sheetData>
      <sheetData sheetId="2">
        <row r="37">
          <cell r="W37">
            <v>8.4936157737816593</v>
          </cell>
        </row>
      </sheetData>
      <sheetData sheetId="3">
        <row r="14">
          <cell r="K14">
            <v>0.96822776669033894</v>
          </cell>
        </row>
      </sheetData>
      <sheetData sheetId="4">
        <row r="308">
          <cell r="F308">
            <v>52642.427282611563</v>
          </cell>
        </row>
      </sheetData>
      <sheetData sheetId="5">
        <row r="314">
          <cell r="K314">
            <v>4.089449620205591</v>
          </cell>
        </row>
      </sheetData>
      <sheetData sheetId="6"/>
      <sheetData sheetId="7"/>
      <sheetData sheetId="8">
        <row r="133">
          <cell r="D133">
            <v>9822513.0000000019</v>
          </cell>
        </row>
      </sheetData>
      <sheetData sheetId="9">
        <row r="21">
          <cell r="G21">
            <v>12690310.755678</v>
          </cell>
        </row>
      </sheetData>
      <sheetData sheetId="10">
        <row r="133">
          <cell r="I133">
            <v>9865588.442341052</v>
          </cell>
        </row>
      </sheetData>
      <sheetData sheetId="11">
        <row r="13">
          <cell r="F13">
            <v>199.01391021564464</v>
          </cell>
        </row>
        <row r="37">
          <cell r="D37">
            <v>0.96822776669033894</v>
          </cell>
        </row>
        <row r="49">
          <cell r="D49">
            <v>0.99950728155338153</v>
          </cell>
        </row>
        <row r="61">
          <cell r="D61">
            <v>1.0424930046573768</v>
          </cell>
        </row>
        <row r="73">
          <cell r="D73">
            <v>1.0790019279901457</v>
          </cell>
        </row>
        <row r="85">
          <cell r="D85">
            <v>1.0984797185892068</v>
          </cell>
        </row>
        <row r="97">
          <cell r="D97">
            <v>1.139928932247315</v>
          </cell>
        </row>
        <row r="109">
          <cell r="D109">
            <v>1.1871491496118616</v>
          </cell>
        </row>
        <row r="121">
          <cell r="D121">
            <v>1.2447573741120193</v>
          </cell>
        </row>
        <row r="133">
          <cell r="D133">
            <v>1.3123983359937574</v>
          </cell>
        </row>
        <row r="145">
          <cell r="D145">
            <v>1.364880890917151</v>
          </cell>
        </row>
        <row r="157">
          <cell r="D157">
            <v>1.4067430700430734</v>
          </cell>
        </row>
        <row r="169">
          <cell r="D169">
            <v>1.4478768608125592</v>
          </cell>
        </row>
        <row r="181">
          <cell r="D181">
            <v>1.4856035432772483</v>
          </cell>
        </row>
        <row r="193">
          <cell r="D193">
            <v>1.5273018877708981</v>
          </cell>
        </row>
        <row r="205">
          <cell r="D205">
            <v>1.5725797055254842</v>
          </cell>
        </row>
        <row r="217">
          <cell r="D217">
            <v>1.6072706868994633</v>
          </cell>
        </row>
        <row r="229">
          <cell r="D229">
            <v>1.6322613080076653</v>
          </cell>
        </row>
        <row r="241">
          <cell r="D241">
            <v>1.6702051552452524</v>
          </cell>
        </row>
        <row r="253">
          <cell r="D253">
            <v>1.7267424867377503</v>
          </cell>
        </row>
        <row r="265">
          <cell r="D265">
            <v>1.7722986709704249</v>
          </cell>
        </row>
        <row r="277">
          <cell r="D277">
            <v>1.803195742088026</v>
          </cell>
        </row>
        <row r="289">
          <cell r="D289">
            <v>1.8425701462361184</v>
          </cell>
        </row>
        <row r="301">
          <cell r="D301">
            <v>1.894019666870481</v>
          </cell>
        </row>
        <row r="313">
          <cell r="D313">
            <v>1.9585036944762566</v>
          </cell>
        </row>
        <row r="325">
          <cell r="D325">
            <v>2.0193140632530961</v>
          </cell>
        </row>
        <row r="337">
          <cell r="D337">
            <v>2.0806554084990232</v>
          </cell>
        </row>
        <row r="349">
          <cell r="D349">
            <v>2.1524198535773613</v>
          </cell>
        </row>
        <row r="361">
          <cell r="D361">
            <v>2.1499179185306825</v>
          </cell>
        </row>
        <row r="373">
          <cell r="D373">
            <v>2.18413687247685</v>
          </cell>
        </row>
        <row r="385">
          <cell r="D385">
            <v>2.2548253546888875</v>
          </cell>
        </row>
        <row r="397">
          <cell r="D397">
            <v>2.2993422396372662</v>
          </cell>
        </row>
        <row r="409">
          <cell r="D409">
            <v>2.3320397887313891</v>
          </cell>
        </row>
        <row r="421">
          <cell r="D421">
            <v>2.3667660931093177</v>
          </cell>
        </row>
        <row r="493">
          <cell r="D493">
            <v>2.6686117144562052</v>
          </cell>
        </row>
        <row r="505">
          <cell r="D505">
            <v>2.7327968188468983</v>
          </cell>
        </row>
        <row r="517">
          <cell r="D517">
            <v>2.7937903998531053</v>
          </cell>
        </row>
        <row r="529">
          <cell r="D529">
            <v>2.8573261473346991</v>
          </cell>
        </row>
        <row r="541">
          <cell r="D541">
            <v>2.9216537066289145</v>
          </cell>
        </row>
        <row r="553">
          <cell r="D553">
            <v>2.9881244565933511</v>
          </cell>
        </row>
        <row r="565">
          <cell r="D565">
            <v>3.0533135602842987</v>
          </cell>
        </row>
        <row r="577">
          <cell r="D577">
            <v>3.119622123397356</v>
          </cell>
        </row>
        <row r="589">
          <cell r="D589">
            <v>3.1867767731043926</v>
          </cell>
        </row>
        <row r="601">
          <cell r="D601">
            <v>3.2536594933384708</v>
          </cell>
        </row>
        <row r="613">
          <cell r="D613">
            <v>3.3214626761839408</v>
          </cell>
        </row>
        <row r="625">
          <cell r="D625">
            <v>3.3934692925516585</v>
          </cell>
        </row>
        <row r="637">
          <cell r="D637">
            <v>3.4658258069509427</v>
          </cell>
        </row>
        <row r="649">
          <cell r="D649">
            <v>3.5400996981502235</v>
          </cell>
        </row>
        <row r="661">
          <cell r="D661">
            <v>3.6158663886703724</v>
          </cell>
        </row>
        <row r="673">
          <cell r="D673">
            <v>3.6941520876235714</v>
          </cell>
        </row>
        <row r="685">
          <cell r="D685">
            <v>3.773959412142208</v>
          </cell>
        </row>
        <row r="697">
          <cell r="D697">
            <v>3.8561839632529993</v>
          </cell>
        </row>
        <row r="709">
          <cell r="D709">
            <v>3.9416864216053984</v>
          </cell>
        </row>
        <row r="721">
          <cell r="D721">
            <v>4.0314835556809658</v>
          </cell>
        </row>
        <row r="733">
          <cell r="D733">
            <v>4.1216762289819817</v>
          </cell>
        </row>
      </sheetData>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_data"/>
      <sheetName val="Weather"/>
      <sheetName val="Economics"/>
      <sheetName val="Wholesale"/>
      <sheetName val="Annual_Data"/>
      <sheetName val="Annual_Price"/>
      <sheetName val="Misc"/>
      <sheetName val="Population_Annual"/>
      <sheetName val="Population_Monthly"/>
      <sheetName val="GI_Data_Monthly"/>
      <sheetName val="Vero_Monthly_Data"/>
      <sheetName val="Vero_Annual_Data"/>
      <sheetName val="2014_LT_Inputs"/>
    </sheetNames>
    <sheetDataSet>
      <sheetData sheetId="0">
        <row r="122">
          <cell r="S122">
            <v>5263356</v>
          </cell>
        </row>
      </sheetData>
      <sheetData sheetId="1">
        <row r="14">
          <cell r="J14">
            <v>29.624999999999993</v>
          </cell>
        </row>
      </sheetData>
      <sheetData sheetId="2">
        <row r="301">
          <cell r="N301">
            <v>161.90518246262698</v>
          </cell>
        </row>
      </sheetData>
      <sheetData sheetId="3"/>
      <sheetData sheetId="4">
        <row r="2">
          <cell r="N2">
            <v>89.676644418235384</v>
          </cell>
        </row>
      </sheetData>
      <sheetData sheetId="5"/>
      <sheetData sheetId="6">
        <row r="302">
          <cell r="Y302">
            <v>3.2486335930296796E-4</v>
          </cell>
        </row>
      </sheetData>
      <sheetData sheetId="7">
        <row r="47">
          <cell r="B47">
            <v>19769010</v>
          </cell>
        </row>
      </sheetData>
      <sheetData sheetId="8">
        <row r="446">
          <cell r="C446">
            <v>18373694.75</v>
          </cell>
        </row>
      </sheetData>
      <sheetData sheetId="9">
        <row r="326">
          <cell r="C326">
            <v>2.0431699999999999</v>
          </cell>
        </row>
        <row r="433">
          <cell r="D433">
            <v>2.412405322450685</v>
          </cell>
        </row>
        <row r="445">
          <cell r="D445">
            <v>2.450744519429207</v>
          </cell>
        </row>
        <row r="457">
          <cell r="D457">
            <v>2.4960968320226367</v>
          </cell>
        </row>
        <row r="469">
          <cell r="D469">
            <v>2.5470856388751963</v>
          </cell>
        </row>
        <row r="481">
          <cell r="D481">
            <v>2.5975976712543969</v>
          </cell>
        </row>
        <row r="493">
          <cell r="D493">
            <v>2.6505700950767088</v>
          </cell>
        </row>
        <row r="505">
          <cell r="D505">
            <v>2.7093226719744727</v>
          </cell>
        </row>
        <row r="517">
          <cell r="D517">
            <v>2.7677615086422502</v>
          </cell>
        </row>
        <row r="529">
          <cell r="D529">
            <v>2.8270736627280946</v>
          </cell>
        </row>
        <row r="541">
          <cell r="D541">
            <v>2.8856205188245325</v>
          </cell>
        </row>
        <row r="553">
          <cell r="D553">
            <v>2.9445130406678461</v>
          </cell>
        </row>
        <row r="565">
          <cell r="D565">
            <v>3.0045576336671425</v>
          </cell>
        </row>
        <row r="577">
          <cell r="D577">
            <v>3.0647377803221665</v>
          </cell>
        </row>
        <row r="589">
          <cell r="D589">
            <v>3.1243557494263321</v>
          </cell>
        </row>
        <row r="601">
          <cell r="D601">
            <v>3.183825002613863</v>
          </cell>
        </row>
        <row r="613">
          <cell r="D613">
            <v>3.2432214079240462</v>
          </cell>
        </row>
        <row r="625">
          <cell r="D625">
            <v>3.3056340371944208</v>
          </cell>
        </row>
        <row r="637">
          <cell r="D637">
            <v>3.3703431779730608</v>
          </cell>
        </row>
        <row r="649">
          <cell r="D649">
            <v>3.4384363945079226</v>
          </cell>
        </row>
        <row r="661">
          <cell r="D661">
            <v>3.5068570001752604</v>
          </cell>
        </row>
        <row r="673">
          <cell r="D673">
            <v>3.5770369799722066</v>
          </cell>
        </row>
        <row r="685">
          <cell r="D685">
            <v>3.6489473959588619</v>
          </cell>
        </row>
        <row r="697">
          <cell r="D697">
            <v>3.7229560442954313</v>
          </cell>
        </row>
        <row r="709">
          <cell r="D709">
            <v>3.7997722451253289</v>
          </cell>
        </row>
        <row r="721">
          <cell r="D721">
            <v>3.8786855021448203</v>
          </cell>
        </row>
        <row r="733">
          <cell r="D733">
            <v>3.9588012541874917</v>
          </cell>
        </row>
      </sheetData>
      <sheetData sheetId="10">
        <row r="206">
          <cell r="D206">
            <v>246</v>
          </cell>
        </row>
      </sheetData>
      <sheetData sheetId="11">
        <row r="2">
          <cell r="I2">
            <v>37.5</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RowHeight="14.4" x14ac:dyDescent="0.3"/>
  <cols>
    <col min="1" max="1" width="12.5546875" customWidth="1"/>
    <col min="5" max="5" width="14.6640625" customWidth="1"/>
    <col min="6" max="6" width="4.88671875" customWidth="1"/>
    <col min="7" max="7" width="15.33203125" customWidth="1"/>
    <col min="8" max="8" width="11.109375" bestFit="1" customWidth="1"/>
    <col min="9" max="9" width="7.33203125" customWidth="1"/>
    <col min="10" max="10" width="10.5546875" bestFit="1" customWidth="1"/>
    <col min="11" max="11" width="9.5546875" bestFit="1" customWidth="1"/>
  </cols>
  <sheetData>
    <row r="1" spans="1:11" ht="28.8" x14ac:dyDescent="0.3">
      <c r="A1" s="52" t="s">
        <v>27</v>
      </c>
      <c r="C1" s="46" t="s">
        <v>0</v>
      </c>
      <c r="D1" s="46"/>
      <c r="E1" s="46"/>
      <c r="G1" s="46"/>
      <c r="H1" s="46"/>
      <c r="J1" s="46"/>
      <c r="K1" s="46"/>
    </row>
    <row r="2" spans="1:11" x14ac:dyDescent="0.3">
      <c r="C2" t="s">
        <v>1</v>
      </c>
      <c r="D2" t="s">
        <v>5</v>
      </c>
      <c r="E2" t="s">
        <v>4</v>
      </c>
    </row>
    <row r="3" spans="1:11" ht="14.25" customHeight="1" x14ac:dyDescent="0.3">
      <c r="G3" s="3"/>
    </row>
    <row r="4" spans="1:11" ht="14.25" customHeight="1" x14ac:dyDescent="0.3">
      <c r="B4">
        <v>2013</v>
      </c>
      <c r="C4" s="8">
        <f>'[7]Table CPI'!$D$45</f>
        <v>2.3320397887313891</v>
      </c>
      <c r="D4" s="7">
        <f>'[7]Table CPI'!$H$45</f>
        <v>1.4220392480277733E-2</v>
      </c>
      <c r="E4" s="6">
        <f>'[7]Table CPI'!$H$45-'[7]Table CPI'!$H$44</f>
        <v>-5.5225489656334226E-3</v>
      </c>
      <c r="G4" s="3"/>
      <c r="H4" s="3"/>
      <c r="I4" s="1"/>
    </row>
    <row r="5" spans="1:11" x14ac:dyDescent="0.3">
      <c r="B5">
        <v>2014</v>
      </c>
      <c r="C5" s="8">
        <v>2.3667660931093177</v>
      </c>
      <c r="D5" s="7">
        <f>'[7]Table CPI'!$H$46</f>
        <v>1.4890957069312982E-2</v>
      </c>
      <c r="E5" s="9">
        <f>D5-'[7]Table CPI'!$H$45</f>
        <v>6.7056458903524963E-4</v>
      </c>
      <c r="G5" s="3"/>
      <c r="H5" s="3"/>
      <c r="I5" s="1"/>
      <c r="J5" s="4"/>
      <c r="K5" s="5"/>
    </row>
    <row r="6" spans="1:11" x14ac:dyDescent="0.3">
      <c r="B6">
        <f>B5+1</f>
        <v>2015</v>
      </c>
      <c r="C6" s="8">
        <f>'[7]Table CPI'!$E52</f>
        <v>2.363</v>
      </c>
      <c r="D6" s="7">
        <f>C6/C5-1</f>
        <v>-1.5912400977361463E-3</v>
      </c>
      <c r="E6" s="9">
        <f>D6-D5</f>
        <v>-1.6482197167049129E-2</v>
      </c>
      <c r="F6" s="2"/>
      <c r="G6" s="4"/>
      <c r="H6" s="4"/>
      <c r="I6" s="1"/>
      <c r="J6" s="3"/>
      <c r="K6" s="5"/>
    </row>
    <row r="7" spans="1:11" x14ac:dyDescent="0.3">
      <c r="B7">
        <f t="shared" ref="B7:B11" si="0">B6+1</f>
        <v>2016</v>
      </c>
      <c r="C7" s="8">
        <f>'[7]Table CPI'!$E53</f>
        <v>2.41</v>
      </c>
      <c r="D7" s="7">
        <f t="shared" ref="D7:D11" si="1">C7/C6-1</f>
        <v>1.9889970376639976E-2</v>
      </c>
      <c r="E7" s="9">
        <f t="shared" ref="E7:E11" si="2">D7-D6</f>
        <v>2.1481210474376122E-2</v>
      </c>
      <c r="F7" s="2"/>
      <c r="G7" s="4"/>
      <c r="H7" s="4"/>
      <c r="I7" s="1"/>
      <c r="J7" s="3"/>
      <c r="K7" s="5"/>
    </row>
    <row r="8" spans="1:11" x14ac:dyDescent="0.3">
      <c r="B8">
        <f t="shared" si="0"/>
        <v>2017</v>
      </c>
      <c r="C8" s="8">
        <f>'[7]Table CPI'!$E54</f>
        <v>2.4700000000000002</v>
      </c>
      <c r="D8" s="7">
        <f t="shared" si="1"/>
        <v>2.4896265560165887E-2</v>
      </c>
      <c r="E8" s="9">
        <f t="shared" si="2"/>
        <v>5.0062951835259106E-3</v>
      </c>
      <c r="F8" s="2"/>
      <c r="G8" s="4"/>
      <c r="H8" s="4"/>
      <c r="I8" s="1"/>
      <c r="J8" s="3"/>
      <c r="K8" s="5"/>
    </row>
    <row r="9" spans="1:11" x14ac:dyDescent="0.3">
      <c r="B9">
        <f t="shared" si="0"/>
        <v>2018</v>
      </c>
      <c r="C9" s="8">
        <f>'[7]Table CPI'!$E55</f>
        <v>2.5350000000000001</v>
      </c>
      <c r="D9" s="7">
        <f t="shared" si="1"/>
        <v>2.6315789473684292E-2</v>
      </c>
      <c r="E9" s="9">
        <f t="shared" si="2"/>
        <v>1.4195239135184057E-3</v>
      </c>
      <c r="F9" s="2"/>
      <c r="G9" s="4"/>
      <c r="H9" s="4"/>
      <c r="I9" s="1"/>
      <c r="J9" s="3"/>
      <c r="K9" s="5"/>
    </row>
    <row r="10" spans="1:11" x14ac:dyDescent="0.3">
      <c r="B10">
        <f t="shared" si="0"/>
        <v>2019</v>
      </c>
      <c r="C10" s="8">
        <f>'[7]Table CPI'!$E56</f>
        <v>2.5979999999999999</v>
      </c>
      <c r="D10" s="7">
        <f t="shared" si="1"/>
        <v>2.485207100591702E-2</v>
      </c>
      <c r="E10" s="9">
        <f t="shared" si="2"/>
        <v>-1.4637184677672721E-3</v>
      </c>
      <c r="F10" s="2"/>
      <c r="G10" s="4"/>
      <c r="H10" s="4"/>
      <c r="I10" s="1"/>
      <c r="J10" s="3"/>
      <c r="K10" s="5"/>
    </row>
    <row r="11" spans="1:11" x14ac:dyDescent="0.3">
      <c r="B11">
        <f t="shared" si="0"/>
        <v>2020</v>
      </c>
      <c r="C11" s="8">
        <f>'[7]Table CPI'!$E57</f>
        <v>2.6686117144562052</v>
      </c>
      <c r="D11" s="7">
        <f t="shared" si="1"/>
        <v>2.7179258836106834E-2</v>
      </c>
      <c r="E11" s="9">
        <f t="shared" si="2"/>
        <v>2.3271878301898141E-3</v>
      </c>
      <c r="F11" s="2"/>
      <c r="G11" s="4"/>
      <c r="H11" s="4"/>
      <c r="I11" s="1"/>
      <c r="J11" s="3"/>
      <c r="K11" s="5"/>
    </row>
  </sheetData>
  <mergeCells count="3">
    <mergeCell ref="C1:E1"/>
    <mergeCell ref="G1:H1"/>
    <mergeCell ref="J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zoomScaleNormal="100" zoomScaleSheetLayoutView="70" workbookViewId="0">
      <selection activeCell="A2" sqref="A2"/>
    </sheetView>
  </sheetViews>
  <sheetFormatPr defaultColWidth="9.109375" defaultRowHeight="13.2" x14ac:dyDescent="0.25"/>
  <cols>
    <col min="1" max="1" width="13.109375" style="10" customWidth="1"/>
    <col min="2" max="2" width="17.6640625" style="10" customWidth="1"/>
    <col min="3" max="4" width="9.109375" style="10"/>
    <col min="5" max="5" width="15" style="10" customWidth="1"/>
    <col min="6" max="7" width="9.109375" style="10"/>
    <col min="8" max="8" width="11" style="10" customWidth="1"/>
    <col min="9" max="9" width="11.44140625" style="10" customWidth="1"/>
    <col min="10" max="10" width="9.109375" style="10"/>
    <col min="11" max="11" width="12.44140625" style="10" customWidth="1"/>
    <col min="12" max="16384" width="9.109375" style="10"/>
  </cols>
  <sheetData>
    <row r="1" spans="1:9" ht="17.399999999999999" x14ac:dyDescent="0.3">
      <c r="A1" s="47" t="s">
        <v>8</v>
      </c>
      <c r="B1" s="48"/>
      <c r="C1" s="48"/>
      <c r="D1" s="48"/>
      <c r="E1" s="48"/>
      <c r="F1" s="48"/>
      <c r="G1" s="48"/>
      <c r="H1" s="48"/>
      <c r="I1" s="48"/>
    </row>
    <row r="2" spans="1:9" ht="28.8" x14ac:dyDescent="0.3">
      <c r="A2" s="52" t="s">
        <v>28</v>
      </c>
      <c r="B2" s="11"/>
      <c r="C2" s="11"/>
      <c r="D2" s="11"/>
      <c r="E2" s="11"/>
      <c r="F2" s="11"/>
      <c r="G2" s="11"/>
      <c r="H2" s="11"/>
    </row>
    <row r="3" spans="1:9" x14ac:dyDescent="0.25">
      <c r="B3" s="49" t="s">
        <v>9</v>
      </c>
      <c r="C3" s="49"/>
      <c r="D3" s="49"/>
      <c r="E3" s="49"/>
      <c r="F3" s="49"/>
      <c r="G3" s="49"/>
      <c r="H3" s="49"/>
    </row>
    <row r="4" spans="1:9" x14ac:dyDescent="0.25">
      <c r="A4" s="12"/>
      <c r="B4" s="12"/>
      <c r="C4" s="12"/>
      <c r="D4" s="12"/>
      <c r="E4" s="12"/>
      <c r="F4" s="12"/>
      <c r="G4" s="12"/>
      <c r="H4" s="12"/>
    </row>
    <row r="5" spans="1:9" x14ac:dyDescent="0.25">
      <c r="B5" s="13" t="s">
        <v>10</v>
      </c>
      <c r="C5" s="12"/>
      <c r="F5" s="14">
        <f>AVERAGE(F15:F46)</f>
        <v>4.3704322700593087E-2</v>
      </c>
      <c r="G5" s="15">
        <f>(D46/D14)^(1/32)-1</f>
        <v>2.8325384052697133E-2</v>
      </c>
    </row>
    <row r="6" spans="1:9" x14ac:dyDescent="0.25">
      <c r="B6" s="12"/>
      <c r="C6" s="12"/>
      <c r="F6" s="14"/>
      <c r="G6" s="16"/>
    </row>
    <row r="7" spans="1:9" x14ac:dyDescent="0.25">
      <c r="B7" s="13" t="s">
        <v>11</v>
      </c>
      <c r="C7" s="12"/>
      <c r="F7" s="14">
        <f>AVERAGE(C53:C61)</f>
        <v>5.2579466263760838E-2</v>
      </c>
      <c r="G7" s="15">
        <f>(B61/B52)^(1/9)-1</f>
        <v>2.0101099114065324E-2</v>
      </c>
    </row>
    <row r="8" spans="1:9" x14ac:dyDescent="0.25">
      <c r="B8" s="13" t="s">
        <v>12</v>
      </c>
      <c r="C8" s="12"/>
      <c r="F8" s="14">
        <f>AVERAGE(F53:F61)</f>
        <v>6.2072634069879395E-2</v>
      </c>
      <c r="G8" s="15">
        <f>(E61/E52)^(1/9)-1</f>
        <v>2.3859955515463049E-2</v>
      </c>
    </row>
    <row r="9" spans="1:9" x14ac:dyDescent="0.25">
      <c r="A9" s="12"/>
      <c r="H9" s="12"/>
    </row>
    <row r="10" spans="1:9" x14ac:dyDescent="0.25">
      <c r="B10" s="50" t="s">
        <v>13</v>
      </c>
      <c r="C10" s="50"/>
      <c r="D10" s="50"/>
      <c r="E10" s="50"/>
      <c r="F10" s="50"/>
      <c r="G10" s="50"/>
      <c r="H10" s="50"/>
    </row>
    <row r="11" spans="1:9" x14ac:dyDescent="0.25">
      <c r="A11" s="17"/>
      <c r="B11" s="18"/>
      <c r="C11" s="18"/>
      <c r="D11" s="19"/>
      <c r="E11" s="19"/>
      <c r="F11" s="19"/>
      <c r="G11" s="19"/>
      <c r="H11" s="19"/>
    </row>
    <row r="12" spans="1:9" x14ac:dyDescent="0.25">
      <c r="A12" s="12"/>
      <c r="B12" s="12"/>
      <c r="C12" s="12"/>
      <c r="D12" s="16"/>
      <c r="E12" s="12"/>
      <c r="F12" s="18" t="s">
        <v>14</v>
      </c>
      <c r="G12" s="18"/>
      <c r="H12" s="18"/>
    </row>
    <row r="13" spans="1:9" x14ac:dyDescent="0.25">
      <c r="A13" s="12"/>
      <c r="B13" s="12"/>
      <c r="C13" s="16"/>
      <c r="D13" s="20"/>
      <c r="E13" s="21"/>
      <c r="F13" s="22" t="s">
        <v>15</v>
      </c>
      <c r="G13" s="12"/>
      <c r="H13" s="16" t="s">
        <v>16</v>
      </c>
    </row>
    <row r="14" spans="1:9" x14ac:dyDescent="0.25">
      <c r="A14" s="12"/>
      <c r="B14" s="16">
        <v>1982</v>
      </c>
      <c r="D14" s="23">
        <f>+[8]GI_Data_Monthly!$D$37</f>
        <v>0.96822776669033894</v>
      </c>
      <c r="E14" s="21"/>
      <c r="F14" s="24"/>
      <c r="G14" s="12"/>
      <c r="H14" s="15"/>
    </row>
    <row r="15" spans="1:9" x14ac:dyDescent="0.25">
      <c r="A15" s="12"/>
      <c r="B15" s="16">
        <v>1983</v>
      </c>
      <c r="D15" s="23">
        <f>+[8]GI_Data_Monthly!$D$49</f>
        <v>0.99950728155338153</v>
      </c>
      <c r="E15" s="21"/>
      <c r="F15" s="24">
        <f t="shared" ref="F15:F45" si="0">+D15-D14</f>
        <v>3.127951486304259E-2</v>
      </c>
      <c r="G15" s="12"/>
      <c r="H15" s="15">
        <f t="shared" ref="H15:H45" si="1">(D15/D14)-1</f>
        <v>3.2305946946723507E-2</v>
      </c>
    </row>
    <row r="16" spans="1:9" x14ac:dyDescent="0.25">
      <c r="A16" s="12"/>
      <c r="B16" s="16">
        <v>1984</v>
      </c>
      <c r="D16" s="23">
        <f>+[8]GI_Data_Monthly!$D$61</f>
        <v>1.0424930046573768</v>
      </c>
      <c r="E16" s="21"/>
      <c r="F16" s="24">
        <f t="shared" si="0"/>
        <v>4.2985723103995288E-2</v>
      </c>
      <c r="G16" s="12"/>
      <c r="H16" s="15">
        <f t="shared" si="1"/>
        <v>4.3006913403561331E-2</v>
      </c>
    </row>
    <row r="17" spans="1:9" x14ac:dyDescent="0.25">
      <c r="A17" s="12"/>
      <c r="B17" s="16">
        <v>1985</v>
      </c>
      <c r="D17" s="23">
        <f>+[8]GI_Data_Monthly!$D$73</f>
        <v>1.0790019279901457</v>
      </c>
      <c r="E17" s="21"/>
      <c r="F17" s="24">
        <f t="shared" si="0"/>
        <v>3.6508923332768894E-2</v>
      </c>
      <c r="G17" s="12"/>
      <c r="H17" s="15">
        <f t="shared" si="1"/>
        <v>3.5020784954588491E-2</v>
      </c>
    </row>
    <row r="18" spans="1:9" x14ac:dyDescent="0.25">
      <c r="A18" s="12"/>
      <c r="B18" s="16">
        <v>1986</v>
      </c>
      <c r="D18" s="23">
        <f>+[8]GI_Data_Monthly!$D$85</f>
        <v>1.0984797185892068</v>
      </c>
      <c r="E18" s="21"/>
      <c r="F18" s="24">
        <f t="shared" si="0"/>
        <v>1.9477790599061073E-2</v>
      </c>
      <c r="G18" s="12"/>
      <c r="H18" s="15">
        <f t="shared" si="1"/>
        <v>1.8051673582587746E-2</v>
      </c>
    </row>
    <row r="19" spans="1:9" x14ac:dyDescent="0.25">
      <c r="A19" s="12"/>
      <c r="B19" s="16">
        <v>1987</v>
      </c>
      <c r="D19" s="23">
        <f>+[8]GI_Data_Monthly!$D$97</f>
        <v>1.139928932247315</v>
      </c>
      <c r="E19" s="21"/>
      <c r="F19" s="24">
        <f t="shared" si="0"/>
        <v>4.1449213658108164E-2</v>
      </c>
      <c r="G19" s="12"/>
      <c r="H19" s="15">
        <f t="shared" si="1"/>
        <v>3.773325347448564E-2</v>
      </c>
    </row>
    <row r="20" spans="1:9" x14ac:dyDescent="0.25">
      <c r="A20" s="12"/>
      <c r="B20" s="16">
        <v>1988</v>
      </c>
      <c r="D20" s="23">
        <f>+[8]GI_Data_Monthly!$D$109</f>
        <v>1.1871491496118616</v>
      </c>
      <c r="E20" s="21"/>
      <c r="F20" s="24">
        <f t="shared" si="0"/>
        <v>4.7220217364546624E-2</v>
      </c>
      <c r="G20" s="12"/>
      <c r="H20" s="15">
        <f t="shared" si="1"/>
        <v>4.142382566907421E-2</v>
      </c>
    </row>
    <row r="21" spans="1:9" x14ac:dyDescent="0.25">
      <c r="A21" s="12"/>
      <c r="B21" s="16">
        <v>1989</v>
      </c>
      <c r="D21" s="23">
        <f>+[8]GI_Data_Monthly!$D$121</f>
        <v>1.2447573741120193</v>
      </c>
      <c r="E21" s="21"/>
      <c r="F21" s="24">
        <f t="shared" si="0"/>
        <v>5.7608224500157679E-2</v>
      </c>
      <c r="G21" s="12"/>
      <c r="H21" s="15">
        <f t="shared" si="1"/>
        <v>4.852652635853949E-2</v>
      </c>
    </row>
    <row r="22" spans="1:9" x14ac:dyDescent="0.25">
      <c r="A22" s="12"/>
      <c r="B22" s="16">
        <v>1990</v>
      </c>
      <c r="D22" s="23">
        <f>+[8]GI_Data_Monthly!$D$133</f>
        <v>1.3123983359937574</v>
      </c>
      <c r="E22" s="21"/>
      <c r="F22" s="24">
        <f t="shared" si="0"/>
        <v>6.7640961881738182E-2</v>
      </c>
      <c r="G22" s="12"/>
      <c r="H22" s="15">
        <f t="shared" si="1"/>
        <v>5.4340679789096846E-2</v>
      </c>
    </row>
    <row r="23" spans="1:9" x14ac:dyDescent="0.25">
      <c r="A23" s="12"/>
      <c r="B23" s="16">
        <v>1991</v>
      </c>
      <c r="D23" s="23">
        <f>+[8]GI_Data_Monthly!$D$145</f>
        <v>1.364880890917151</v>
      </c>
      <c r="E23" s="21"/>
      <c r="F23" s="24">
        <f t="shared" si="0"/>
        <v>5.2482554923393598E-2</v>
      </c>
      <c r="G23" s="12"/>
      <c r="H23" s="15">
        <f t="shared" si="1"/>
        <v>3.9989806055074961E-2</v>
      </c>
    </row>
    <row r="24" spans="1:9" x14ac:dyDescent="0.25">
      <c r="A24" s="12"/>
      <c r="B24" s="16">
        <v>1992</v>
      </c>
      <c r="D24" s="23">
        <f>+[8]GI_Data_Monthly!$D$157</f>
        <v>1.4067430700430734</v>
      </c>
      <c r="E24" s="21"/>
      <c r="F24" s="24">
        <f t="shared" si="0"/>
        <v>4.1862179125922383E-2</v>
      </c>
      <c r="G24" s="12"/>
      <c r="H24" s="15">
        <f t="shared" si="1"/>
        <v>3.0670939423727006E-2</v>
      </c>
    </row>
    <row r="25" spans="1:9" x14ac:dyDescent="0.25">
      <c r="A25" s="12"/>
      <c r="B25" s="16">
        <v>1993</v>
      </c>
      <c r="D25" s="23">
        <f>+[8]GI_Data_Monthly!$D$169</f>
        <v>1.4478768608125592</v>
      </c>
      <c r="E25" s="21"/>
      <c r="F25" s="24">
        <f t="shared" si="0"/>
        <v>4.1133790769485756E-2</v>
      </c>
      <c r="G25" s="12"/>
      <c r="H25" s="15">
        <f t="shared" si="1"/>
        <v>2.9240443152299456E-2</v>
      </c>
    </row>
    <row r="26" spans="1:9" x14ac:dyDescent="0.25">
      <c r="A26" s="12"/>
      <c r="B26" s="16">
        <v>1994</v>
      </c>
      <c r="D26" s="23">
        <f>+[8]GI_Data_Monthly!$D$181</f>
        <v>1.4856035432772483</v>
      </c>
      <c r="E26" s="21"/>
      <c r="F26" s="24">
        <f t="shared" si="0"/>
        <v>3.7726682464689132E-2</v>
      </c>
      <c r="G26" s="12"/>
      <c r="H26" s="15">
        <f t="shared" si="1"/>
        <v>2.6056554590917713E-2</v>
      </c>
      <c r="I26" s="25"/>
    </row>
    <row r="27" spans="1:9" x14ac:dyDescent="0.25">
      <c r="A27" s="12"/>
      <c r="B27" s="16">
        <v>1995</v>
      </c>
      <c r="D27" s="23">
        <f>+[8]GI_Data_Monthly!$D$193</f>
        <v>1.5273018877708981</v>
      </c>
      <c r="E27" s="21"/>
      <c r="F27" s="24">
        <f t="shared" si="0"/>
        <v>4.1698344493649842E-2</v>
      </c>
      <c r="G27" s="12"/>
      <c r="H27" s="15">
        <f t="shared" si="1"/>
        <v>2.8068285568074947E-2</v>
      </c>
    </row>
    <row r="28" spans="1:9" x14ac:dyDescent="0.25">
      <c r="A28" s="12"/>
      <c r="B28" s="16">
        <v>1996</v>
      </c>
      <c r="D28" s="23">
        <f>+[8]GI_Data_Monthly!$D$205</f>
        <v>1.5725797055254842</v>
      </c>
      <c r="E28" s="21"/>
      <c r="F28" s="24">
        <f t="shared" si="0"/>
        <v>4.5277817754586058E-2</v>
      </c>
      <c r="G28" s="12"/>
      <c r="H28" s="15">
        <f t="shared" si="1"/>
        <v>2.9645624167118134E-2</v>
      </c>
    </row>
    <row r="29" spans="1:9" x14ac:dyDescent="0.25">
      <c r="A29" s="12"/>
      <c r="B29" s="16">
        <v>1997</v>
      </c>
      <c r="D29" s="23">
        <f>+[8]GI_Data_Monthly!$D$217</f>
        <v>1.6072706868994633</v>
      </c>
      <c r="E29" s="21"/>
      <c r="F29" s="24">
        <f t="shared" si="0"/>
        <v>3.469098137397908E-2</v>
      </c>
      <c r="G29" s="12"/>
      <c r="H29" s="15">
        <f t="shared" si="1"/>
        <v>2.2059919285545515E-2</v>
      </c>
    </row>
    <row r="30" spans="1:9" x14ac:dyDescent="0.25">
      <c r="A30" s="12"/>
      <c r="B30" s="16">
        <v>1998</v>
      </c>
      <c r="D30" s="23">
        <f>+[8]GI_Data_Monthly!$D$229</f>
        <v>1.6322613080076653</v>
      </c>
      <c r="E30" s="21"/>
      <c r="F30" s="24">
        <f t="shared" si="0"/>
        <v>2.4990621108202049E-2</v>
      </c>
      <c r="G30" s="12"/>
      <c r="H30" s="15">
        <f t="shared" si="1"/>
        <v>1.5548483097399535E-2</v>
      </c>
    </row>
    <row r="31" spans="1:9" x14ac:dyDescent="0.25">
      <c r="A31" s="12"/>
      <c r="B31" s="16">
        <v>1999</v>
      </c>
      <c r="D31" s="23">
        <f>+[8]GI_Data_Monthly!$D$241</f>
        <v>1.6702051552452524</v>
      </c>
      <c r="E31" s="21"/>
      <c r="F31" s="24">
        <f t="shared" si="0"/>
        <v>3.7943847237587036E-2</v>
      </c>
      <c r="G31" s="12"/>
      <c r="H31" s="15">
        <f t="shared" si="1"/>
        <v>2.3246184328109321E-2</v>
      </c>
    </row>
    <row r="32" spans="1:9" x14ac:dyDescent="0.25">
      <c r="A32" s="12"/>
      <c r="B32" s="16">
        <v>2000</v>
      </c>
      <c r="D32" s="23">
        <f>+[8]GI_Data_Monthly!$D$253</f>
        <v>1.7267424867377503</v>
      </c>
      <c r="E32" s="21"/>
      <c r="F32" s="24">
        <f t="shared" si="0"/>
        <v>5.6537331492497955E-2</v>
      </c>
      <c r="G32" s="12"/>
      <c r="H32" s="15">
        <f t="shared" si="1"/>
        <v>3.3850531064967271E-2</v>
      </c>
    </row>
    <row r="33" spans="1:9" x14ac:dyDescent="0.25">
      <c r="A33" s="12"/>
      <c r="B33" s="16">
        <v>2001</v>
      </c>
      <c r="D33" s="23">
        <f>+[8]GI_Data_Monthly!$D$265</f>
        <v>1.7722986709704249</v>
      </c>
      <c r="E33" s="21"/>
      <c r="F33" s="24">
        <f t="shared" si="0"/>
        <v>4.5556184232674601E-2</v>
      </c>
      <c r="G33" s="12"/>
      <c r="H33" s="15">
        <f t="shared" si="1"/>
        <v>2.6382731983818575E-2</v>
      </c>
    </row>
    <row r="34" spans="1:9" x14ac:dyDescent="0.25">
      <c r="A34" s="12"/>
      <c r="B34" s="16">
        <v>2002</v>
      </c>
      <c r="D34" s="23">
        <f>+[8]GI_Data_Monthly!$D$277</f>
        <v>1.803195742088026</v>
      </c>
      <c r="E34" s="21"/>
      <c r="F34" s="24">
        <f t="shared" si="0"/>
        <v>3.0897071117601094E-2</v>
      </c>
      <c r="G34" s="12"/>
      <c r="H34" s="15">
        <f t="shared" si="1"/>
        <v>1.743333199064212E-2</v>
      </c>
    </row>
    <row r="35" spans="1:9" x14ac:dyDescent="0.25">
      <c r="A35" s="12"/>
      <c r="B35" s="16">
        <v>2003</v>
      </c>
      <c r="D35" s="23">
        <f>+[8]GI_Data_Monthly!$D$289</f>
        <v>1.8425701462361184</v>
      </c>
      <c r="E35" s="21"/>
      <c r="F35" s="24">
        <f t="shared" si="0"/>
        <v>3.9374404148092346E-2</v>
      </c>
      <c r="G35" s="12"/>
      <c r="H35" s="15">
        <f t="shared" si="1"/>
        <v>2.1835901244142475E-2</v>
      </c>
    </row>
    <row r="36" spans="1:9" x14ac:dyDescent="0.25">
      <c r="A36" s="12"/>
      <c r="B36" s="16">
        <v>2004</v>
      </c>
      <c r="D36" s="23">
        <f>+[8]GI_Data_Monthly!$D$301</f>
        <v>1.894019666870481</v>
      </c>
      <c r="E36" s="21"/>
      <c r="F36" s="24">
        <f t="shared" si="0"/>
        <v>5.1449520634362589E-2</v>
      </c>
      <c r="G36" s="12"/>
      <c r="H36" s="15">
        <f t="shared" si="1"/>
        <v>2.792269305972428E-2</v>
      </c>
      <c r="I36" s="26"/>
    </row>
    <row r="37" spans="1:9" x14ac:dyDescent="0.25">
      <c r="A37" s="12"/>
      <c r="B37" s="16">
        <v>2005</v>
      </c>
      <c r="D37" s="23">
        <f>+[8]GI_Data_Monthly!$D$313</f>
        <v>1.9585036944762566</v>
      </c>
      <c r="E37" s="21"/>
      <c r="F37" s="24">
        <f t="shared" si="0"/>
        <v>6.4484027605775651E-2</v>
      </c>
      <c r="G37" s="12"/>
      <c r="H37" s="15">
        <f t="shared" si="1"/>
        <v>3.404612356128478E-2</v>
      </c>
      <c r="I37" s="26"/>
    </row>
    <row r="38" spans="1:9" x14ac:dyDescent="0.25">
      <c r="A38" s="12"/>
      <c r="B38" s="16">
        <v>2006</v>
      </c>
      <c r="D38" s="23">
        <f>+[8]GI_Data_Monthly!$D$325</f>
        <v>2.0193140632530961</v>
      </c>
      <c r="E38" s="21"/>
      <c r="F38" s="24">
        <f t="shared" si="0"/>
        <v>6.0810368776839541E-2</v>
      </c>
      <c r="G38" s="12"/>
      <c r="H38" s="15">
        <f t="shared" si="1"/>
        <v>3.1049402126913872E-2</v>
      </c>
      <c r="I38" s="26"/>
    </row>
    <row r="39" spans="1:9" x14ac:dyDescent="0.25">
      <c r="A39" s="12"/>
      <c r="B39" s="16">
        <v>2007</v>
      </c>
      <c r="D39" s="23">
        <f>+[8]GI_Data_Monthly!$D$337</f>
        <v>2.0806554084990232</v>
      </c>
      <c r="E39" s="21"/>
      <c r="F39" s="24">
        <f t="shared" si="0"/>
        <v>6.1341345245927048E-2</v>
      </c>
      <c r="G39" s="12"/>
      <c r="H39" s="15">
        <f t="shared" si="1"/>
        <v>3.0377317903242274E-2</v>
      </c>
      <c r="I39" s="26"/>
    </row>
    <row r="40" spans="1:9" x14ac:dyDescent="0.25">
      <c r="A40" s="12"/>
      <c r="B40" s="16">
        <v>2008</v>
      </c>
      <c r="D40" s="23">
        <f>+[8]GI_Data_Monthly!$D$349</f>
        <v>2.1524198535773613</v>
      </c>
      <c r="E40" s="21"/>
      <c r="F40" s="24">
        <f t="shared" si="0"/>
        <v>7.1764445078338124E-2</v>
      </c>
      <c r="G40" s="12"/>
      <c r="H40" s="15">
        <f t="shared" si="1"/>
        <v>3.4491268849803802E-2</v>
      </c>
      <c r="I40" s="26"/>
    </row>
    <row r="41" spans="1:9" x14ac:dyDescent="0.25">
      <c r="A41" s="12"/>
      <c r="B41" s="16">
        <v>2009</v>
      </c>
      <c r="D41" s="23">
        <f>+[8]GI_Data_Monthly!$D$361</f>
        <v>2.1499179185306825</v>
      </c>
      <c r="E41" s="21"/>
      <c r="F41" s="24">
        <f t="shared" si="0"/>
        <v>-2.5019350466788381E-3</v>
      </c>
      <c r="G41" s="12"/>
      <c r="H41" s="15">
        <f t="shared" si="1"/>
        <v>-1.1623824424963347E-3</v>
      </c>
      <c r="I41" s="26"/>
    </row>
    <row r="42" spans="1:9" x14ac:dyDescent="0.25">
      <c r="A42" s="12"/>
      <c r="B42" s="16">
        <v>2010</v>
      </c>
      <c r="D42" s="23">
        <f>+[8]GI_Data_Monthly!$D$373</f>
        <v>2.18413687247685</v>
      </c>
      <c r="E42" s="21"/>
      <c r="F42" s="24">
        <f t="shared" si="0"/>
        <v>3.4218953946167474E-2</v>
      </c>
      <c r="G42" s="12"/>
      <c r="H42" s="15">
        <f t="shared" si="1"/>
        <v>1.5916400180316481E-2</v>
      </c>
      <c r="I42" s="26"/>
    </row>
    <row r="43" spans="1:9" x14ac:dyDescent="0.25">
      <c r="A43" s="12"/>
      <c r="B43" s="16">
        <v>2011</v>
      </c>
      <c r="D43" s="23">
        <f>+[8]GI_Data_Monthly!$D$385</f>
        <v>2.2548253546888875</v>
      </c>
      <c r="E43" s="21"/>
      <c r="F43" s="24">
        <f t="shared" si="0"/>
        <v>7.0688482212037496E-2</v>
      </c>
      <c r="G43" s="12"/>
      <c r="H43" s="15">
        <f t="shared" si="1"/>
        <v>3.2364492858854454E-2</v>
      </c>
      <c r="I43" s="26"/>
    </row>
    <row r="44" spans="1:9" x14ac:dyDescent="0.25">
      <c r="A44" s="12"/>
      <c r="B44" s="16">
        <v>2012</v>
      </c>
      <c r="D44" s="23">
        <f>+[8]GI_Data_Monthly!$D$397</f>
        <v>2.2993422396372662</v>
      </c>
      <c r="E44" s="21"/>
      <c r="F44" s="24">
        <f t="shared" si="0"/>
        <v>4.4516884948378799E-2</v>
      </c>
      <c r="G44" s="12"/>
      <c r="H44" s="15">
        <f t="shared" si="1"/>
        <v>1.9742941445911155E-2</v>
      </c>
      <c r="I44" s="26"/>
    </row>
    <row r="45" spans="1:9" x14ac:dyDescent="0.25">
      <c r="A45" s="12"/>
      <c r="B45" s="16">
        <v>2013</v>
      </c>
      <c r="D45" s="23">
        <f>+[8]GI_Data_Monthly!$D$409</f>
        <v>2.3320397887313891</v>
      </c>
      <c r="E45" s="21"/>
      <c r="F45" s="24">
        <f t="shared" si="0"/>
        <v>3.2697549094122813E-2</v>
      </c>
      <c r="G45" s="12"/>
      <c r="H45" s="15">
        <f t="shared" si="1"/>
        <v>1.4220392480277733E-2</v>
      </c>
      <c r="I45" s="26"/>
    </row>
    <row r="46" spans="1:9" x14ac:dyDescent="0.25">
      <c r="A46" s="12"/>
      <c r="B46" s="16">
        <v>2014</v>
      </c>
      <c r="D46" s="23">
        <f>+[8]GI_Data_Monthly!$D$421</f>
        <v>2.3667660931093177</v>
      </c>
      <c r="E46" s="21"/>
      <c r="F46" s="24">
        <f>+D46-D45</f>
        <v>3.4726304377928674E-2</v>
      </c>
      <c r="G46" s="12"/>
      <c r="H46" s="15">
        <f>(D46/D45)-1</f>
        <v>1.4890957069312982E-2</v>
      </c>
      <c r="I46" s="26"/>
    </row>
    <row r="47" spans="1:9" x14ac:dyDescent="0.25">
      <c r="A47" s="12"/>
      <c r="B47" s="16"/>
      <c r="D47" s="27"/>
      <c r="E47" s="12"/>
      <c r="F47" s="28"/>
      <c r="G47" s="12"/>
      <c r="H47" s="15"/>
    </row>
    <row r="48" spans="1:9" x14ac:dyDescent="0.25">
      <c r="A48" s="50" t="s">
        <v>17</v>
      </c>
      <c r="B48" s="50"/>
      <c r="C48" s="50"/>
      <c r="D48" s="50"/>
      <c r="E48" s="50"/>
      <c r="F48" s="50"/>
      <c r="G48" s="50"/>
      <c r="H48" s="50"/>
      <c r="I48" s="50"/>
    </row>
    <row r="49" spans="1:15" x14ac:dyDescent="0.25">
      <c r="A49" s="12"/>
      <c r="B49" s="12"/>
      <c r="C49" s="12"/>
      <c r="D49" s="12"/>
      <c r="E49" s="29" t="s">
        <v>18</v>
      </c>
      <c r="F49" s="12"/>
      <c r="G49" s="12"/>
      <c r="H49" s="12"/>
    </row>
    <row r="50" spans="1:15" x14ac:dyDescent="0.25">
      <c r="A50" s="12"/>
      <c r="B50" s="30" t="s">
        <v>19</v>
      </c>
      <c r="C50" s="51" t="s">
        <v>14</v>
      </c>
      <c r="D50" s="51"/>
      <c r="E50" s="30" t="s">
        <v>20</v>
      </c>
      <c r="F50" s="51" t="s">
        <v>14</v>
      </c>
      <c r="G50" s="51"/>
      <c r="H50" s="51" t="s">
        <v>21</v>
      </c>
      <c r="I50" s="51"/>
      <c r="K50" s="31"/>
      <c r="L50" s="31"/>
    </row>
    <row r="51" spans="1:15" x14ac:dyDescent="0.25">
      <c r="A51" s="12"/>
      <c r="B51" s="32" t="s">
        <v>22</v>
      </c>
      <c r="C51" s="33" t="s">
        <v>15</v>
      </c>
      <c r="D51" s="34" t="s">
        <v>16</v>
      </c>
      <c r="E51" s="32" t="s">
        <v>22</v>
      </c>
      <c r="F51" s="33" t="s">
        <v>15</v>
      </c>
      <c r="G51" s="34" t="s">
        <v>16</v>
      </c>
      <c r="H51" s="33" t="s">
        <v>15</v>
      </c>
      <c r="I51" s="34" t="s">
        <v>16</v>
      </c>
      <c r="K51" s="35"/>
    </row>
    <row r="52" spans="1:15" ht="14.4" x14ac:dyDescent="0.3">
      <c r="A52" s="16">
        <v>2015</v>
      </c>
      <c r="B52" s="36">
        <f>+[9]GI_Data_Monthly!$D$433</f>
        <v>2.412405322450685</v>
      </c>
      <c r="C52" s="37">
        <f>+B52-D46</f>
        <v>4.5639229341367216E-2</v>
      </c>
      <c r="D52" s="15">
        <f>(B52/D46)-1</f>
        <v>1.9283371294798846E-2</v>
      </c>
      <c r="E52" s="38">
        <v>2.363</v>
      </c>
      <c r="F52" s="37">
        <f>+E52-D46</f>
        <v>-3.7660931093177474E-3</v>
      </c>
      <c r="G52" s="39">
        <f>(E52/D46)-1</f>
        <v>-1.5912400977361463E-3</v>
      </c>
      <c r="H52" s="37">
        <f t="shared" ref="H52:H77" si="2">E52-B52</f>
        <v>-4.9405322450684963E-2</v>
      </c>
      <c r="I52" s="15">
        <f t="shared" ref="I52:I77" si="3">(E52/B52)-1</f>
        <v>-2.0479693851983227E-2</v>
      </c>
      <c r="J52" s="40"/>
      <c r="K52" s="41"/>
      <c r="L52" s="42"/>
      <c r="M52" s="43"/>
      <c r="O52" s="26"/>
    </row>
    <row r="53" spans="1:15" ht="14.4" x14ac:dyDescent="0.3">
      <c r="A53" s="16">
        <v>2016</v>
      </c>
      <c r="B53" s="36">
        <f>+[9]GI_Data_Monthly!$D$445</f>
        <v>2.450744519429207</v>
      </c>
      <c r="C53" s="37">
        <f>+B53-B52</f>
        <v>3.8339196978522061E-2</v>
      </c>
      <c r="D53" s="15">
        <f>(B53/B52)-1</f>
        <v>1.5892518815857404E-2</v>
      </c>
      <c r="E53" s="38">
        <v>2.41</v>
      </c>
      <c r="F53" s="37">
        <f>+E53-E52</f>
        <v>4.7000000000000153E-2</v>
      </c>
      <c r="G53" s="39">
        <f>(E53/E52)-1</f>
        <v>1.9889970376639976E-2</v>
      </c>
      <c r="H53" s="37">
        <f t="shared" si="2"/>
        <v>-4.0744519429206871E-2</v>
      </c>
      <c r="I53" s="15">
        <f t="shared" si="3"/>
        <v>-1.66253638868471E-2</v>
      </c>
      <c r="J53" s="40"/>
      <c r="K53" s="41"/>
      <c r="L53" s="42"/>
      <c r="M53" s="43"/>
      <c r="O53" s="26"/>
    </row>
    <row r="54" spans="1:15" x14ac:dyDescent="0.25">
      <c r="A54" s="16">
        <v>2017</v>
      </c>
      <c r="B54" s="36">
        <f>+[9]GI_Data_Monthly!$D$457</f>
        <v>2.4960968320226367</v>
      </c>
      <c r="C54" s="37">
        <f t="shared" ref="C54:C77" si="4">+B54-B53</f>
        <v>4.5352312593429644E-2</v>
      </c>
      <c r="D54" s="15">
        <f t="shared" ref="D54:D77" si="5">(B54/B53)-1</f>
        <v>1.8505524437117726E-2</v>
      </c>
      <c r="E54" s="38">
        <v>2.4700000000000002</v>
      </c>
      <c r="F54" s="37">
        <f t="shared" ref="F54:F77" si="6">+E54-E53</f>
        <v>6.0000000000000053E-2</v>
      </c>
      <c r="G54" s="39">
        <f t="shared" ref="G54:G77" si="7">(E54/E53)-1</f>
        <v>2.4896265560165887E-2</v>
      </c>
      <c r="H54" s="37">
        <f t="shared" si="2"/>
        <v>-2.6096832022636463E-2</v>
      </c>
      <c r="I54" s="15">
        <f t="shared" si="3"/>
        <v>-1.0455055944880831E-2</v>
      </c>
      <c r="J54" s="40"/>
      <c r="K54" s="27"/>
      <c r="L54" s="42"/>
      <c r="M54" s="43"/>
      <c r="O54" s="26"/>
    </row>
    <row r="55" spans="1:15" x14ac:dyDescent="0.25">
      <c r="A55" s="16">
        <v>2018</v>
      </c>
      <c r="B55" s="36">
        <f>+[9]GI_Data_Monthly!$D$469</f>
        <v>2.5470856388751963</v>
      </c>
      <c r="C55" s="37">
        <f t="shared" si="4"/>
        <v>5.0988806852559687E-2</v>
      </c>
      <c r="D55" s="15">
        <f t="shared" si="5"/>
        <v>2.0427415394475013E-2</v>
      </c>
      <c r="E55" s="38">
        <v>2.5350000000000001</v>
      </c>
      <c r="F55" s="37">
        <f t="shared" si="6"/>
        <v>6.4999999999999947E-2</v>
      </c>
      <c r="G55" s="39">
        <f t="shared" si="7"/>
        <v>2.6315789473684292E-2</v>
      </c>
      <c r="H55" s="37">
        <f t="shared" si="2"/>
        <v>-1.2085638875196203E-2</v>
      </c>
      <c r="I55" s="15">
        <f t="shared" si="3"/>
        <v>-4.7448890962823453E-3</v>
      </c>
      <c r="J55" s="40"/>
      <c r="K55" s="27"/>
      <c r="L55" s="42"/>
      <c r="M55" s="43"/>
      <c r="O55" s="26"/>
    </row>
    <row r="56" spans="1:15" x14ac:dyDescent="0.25">
      <c r="A56" s="16">
        <v>2019</v>
      </c>
      <c r="B56" s="36">
        <f>+[9]GI_Data_Monthly!$D$481</f>
        <v>2.5975976712543969</v>
      </c>
      <c r="C56" s="37">
        <f t="shared" si="4"/>
        <v>5.0512032379200544E-2</v>
      </c>
      <c r="D56" s="15">
        <f t="shared" si="5"/>
        <v>1.9831305083839679E-2</v>
      </c>
      <c r="E56" s="38">
        <v>2.5979999999999999</v>
      </c>
      <c r="F56" s="37">
        <f t="shared" si="6"/>
        <v>6.2999999999999723E-2</v>
      </c>
      <c r="G56" s="39">
        <f t="shared" si="7"/>
        <v>2.485207100591702E-2</v>
      </c>
      <c r="H56" s="37">
        <f t="shared" si="2"/>
        <v>4.023287456029756E-4</v>
      </c>
      <c r="I56" s="15">
        <f t="shared" si="3"/>
        <v>1.548849346668657E-4</v>
      </c>
      <c r="J56" s="40"/>
      <c r="K56" s="27"/>
    </row>
    <row r="57" spans="1:15" x14ac:dyDescent="0.25">
      <c r="A57" s="16">
        <v>2020</v>
      </c>
      <c r="B57" s="36">
        <f>+[9]GI_Data_Monthly!$D$493</f>
        <v>2.6505700950767088</v>
      </c>
      <c r="C57" s="37">
        <f t="shared" si="4"/>
        <v>5.2972423822311931E-2</v>
      </c>
      <c r="D57" s="15">
        <f t="shared" si="5"/>
        <v>2.0392851598427519E-2</v>
      </c>
      <c r="E57" s="36">
        <f>+[8]GI_Data_Monthly!$D$493</f>
        <v>2.6686117144562052</v>
      </c>
      <c r="F57" s="37">
        <f t="shared" si="6"/>
        <v>7.0611714456205288E-2</v>
      </c>
      <c r="G57" s="15">
        <f t="shared" si="7"/>
        <v>2.7179258836106834E-2</v>
      </c>
      <c r="H57" s="37">
        <f t="shared" si="2"/>
        <v>1.8041619379496332E-2</v>
      </c>
      <c r="I57" s="15">
        <f t="shared" si="3"/>
        <v>6.8066939308670804E-3</v>
      </c>
      <c r="J57" s="40"/>
      <c r="K57" s="27"/>
    </row>
    <row r="58" spans="1:15" x14ac:dyDescent="0.25">
      <c r="A58" s="16">
        <v>2021</v>
      </c>
      <c r="B58" s="36">
        <f>+[9]GI_Data_Monthly!$D$505</f>
        <v>2.7093226719744727</v>
      </c>
      <c r="C58" s="37">
        <f t="shared" si="4"/>
        <v>5.875257689776392E-2</v>
      </c>
      <c r="D58" s="15">
        <f t="shared" si="5"/>
        <v>2.216601515534089E-2</v>
      </c>
      <c r="E58" s="36">
        <f>+[8]GI_Data_Monthly!$D$505</f>
        <v>2.7327968188468983</v>
      </c>
      <c r="F58" s="37">
        <f t="shared" si="6"/>
        <v>6.4185104390693137E-2</v>
      </c>
      <c r="G58" s="15">
        <f t="shared" si="7"/>
        <v>2.4051870882149773E-2</v>
      </c>
      <c r="H58" s="37">
        <f t="shared" si="2"/>
        <v>2.347414687242555E-2</v>
      </c>
      <c r="I58" s="15">
        <f>(E58/B58)-1</f>
        <v>8.6642123196489784E-3</v>
      </c>
      <c r="J58" s="40"/>
      <c r="K58" s="27"/>
    </row>
    <row r="59" spans="1:15" x14ac:dyDescent="0.25">
      <c r="A59" s="16">
        <v>2022</v>
      </c>
      <c r="B59" s="36">
        <f>+[9]GI_Data_Monthly!$D$517</f>
        <v>2.7677615086422502</v>
      </c>
      <c r="C59" s="37">
        <f t="shared" si="4"/>
        <v>5.8438836667777494E-2</v>
      </c>
      <c r="D59" s="15">
        <f t="shared" si="5"/>
        <v>2.1569537387434501E-2</v>
      </c>
      <c r="E59" s="36">
        <f>+[8]GI_Data_Monthly!$D$517</f>
        <v>2.7937903998531053</v>
      </c>
      <c r="F59" s="37">
        <f t="shared" si="6"/>
        <v>6.0993581006206998E-2</v>
      </c>
      <c r="G59" s="15">
        <f t="shared" si="7"/>
        <v>2.2319105681608331E-2</v>
      </c>
      <c r="H59" s="37">
        <f t="shared" si="2"/>
        <v>2.6028891210855054E-2</v>
      </c>
      <c r="I59" s="15">
        <f>(E59/B59)-1</f>
        <v>9.4043114370876424E-3</v>
      </c>
      <c r="J59" s="40"/>
      <c r="K59" s="27"/>
    </row>
    <row r="60" spans="1:15" x14ac:dyDescent="0.25">
      <c r="A60" s="16">
        <v>2023</v>
      </c>
      <c r="B60" s="36">
        <f>+[9]GI_Data_Monthly!$D$529</f>
        <v>2.8270736627280946</v>
      </c>
      <c r="C60" s="37">
        <f t="shared" si="4"/>
        <v>5.9312154085844337E-2</v>
      </c>
      <c r="D60" s="15">
        <f t="shared" si="5"/>
        <v>2.1429647713736788E-2</v>
      </c>
      <c r="E60" s="36">
        <f>+[8]GI_Data_Monthly!$D$529</f>
        <v>2.8573261473346991</v>
      </c>
      <c r="F60" s="37">
        <f t="shared" si="6"/>
        <v>6.3535747481593852E-2</v>
      </c>
      <c r="G60" s="15">
        <f t="shared" si="7"/>
        <v>2.2741773142657573E-2</v>
      </c>
      <c r="H60" s="37">
        <f t="shared" si="2"/>
        <v>3.0252484606604568E-2</v>
      </c>
      <c r="I60" s="15">
        <f>(E60/B60)-1</f>
        <v>1.0700989155482787E-2</v>
      </c>
      <c r="J60" s="40"/>
      <c r="K60" s="27"/>
    </row>
    <row r="61" spans="1:15" x14ac:dyDescent="0.25">
      <c r="A61" s="16">
        <v>2024</v>
      </c>
      <c r="B61" s="36">
        <f>+[9]GI_Data_Monthly!$D$541</f>
        <v>2.8856205188245325</v>
      </c>
      <c r="C61" s="37">
        <f t="shared" si="4"/>
        <v>5.8546856096437949E-2</v>
      </c>
      <c r="D61" s="15">
        <f t="shared" si="5"/>
        <v>2.0709349341800021E-2</v>
      </c>
      <c r="E61" s="36">
        <f>+[8]GI_Data_Monthly!$D$541</f>
        <v>2.9216537066289145</v>
      </c>
      <c r="F61" s="37">
        <f t="shared" si="6"/>
        <v>6.4327559294215408E-2</v>
      </c>
      <c r="G61" s="15">
        <f t="shared" si="7"/>
        <v>2.2513201495818036E-2</v>
      </c>
      <c r="H61" s="37">
        <f t="shared" si="2"/>
        <v>3.6033187804382028E-2</v>
      </c>
      <c r="I61" s="15">
        <f>(E61/B61)-1</f>
        <v>1.248715400009015E-2</v>
      </c>
      <c r="J61" s="40"/>
      <c r="K61" s="27"/>
    </row>
    <row r="62" spans="1:15" x14ac:dyDescent="0.25">
      <c r="A62" s="16">
        <v>2025</v>
      </c>
      <c r="B62" s="36">
        <f>+[9]GI_Data_Monthly!$D$553</f>
        <v>2.9445130406678461</v>
      </c>
      <c r="C62" s="37">
        <f t="shared" si="4"/>
        <v>5.8892521843313617E-2</v>
      </c>
      <c r="D62" s="15">
        <f t="shared" si="5"/>
        <v>2.0408962806829356E-2</v>
      </c>
      <c r="E62" s="36">
        <f>+[8]GI_Data_Monthly!$D$553</f>
        <v>2.9881244565933511</v>
      </c>
      <c r="F62" s="37">
        <f t="shared" si="6"/>
        <v>6.6470749964436582E-2</v>
      </c>
      <c r="G62" s="15">
        <f t="shared" si="7"/>
        <v>2.2751070673989071E-2</v>
      </c>
      <c r="H62" s="37">
        <f t="shared" si="2"/>
        <v>4.3611415925504993E-2</v>
      </c>
      <c r="I62" s="15">
        <f>(E62/B62)-1</f>
        <v>1.481107922538305E-2</v>
      </c>
      <c r="J62" s="40"/>
      <c r="K62" s="42"/>
    </row>
    <row r="63" spans="1:15" x14ac:dyDescent="0.25">
      <c r="A63" s="16">
        <v>2026</v>
      </c>
      <c r="B63" s="36">
        <f>+[9]GI_Data_Monthly!$D$565</f>
        <v>3.0045576336671425</v>
      </c>
      <c r="C63" s="37">
        <f t="shared" si="4"/>
        <v>6.004459299929632E-2</v>
      </c>
      <c r="D63" s="15">
        <f t="shared" si="5"/>
        <v>2.0392028213153335E-2</v>
      </c>
      <c r="E63" s="36">
        <f>+[8]GI_Data_Monthly!$D$565</f>
        <v>3.0533135602842987</v>
      </c>
      <c r="F63" s="37">
        <f t="shared" si="6"/>
        <v>6.5189103690947547E-2</v>
      </c>
      <c r="G63" s="15">
        <f t="shared" si="7"/>
        <v>2.1816060421147032E-2</v>
      </c>
      <c r="H63" s="37">
        <f t="shared" si="2"/>
        <v>4.875592661715622E-2</v>
      </c>
      <c r="I63" s="15">
        <f t="shared" si="3"/>
        <v>1.622732280813266E-2</v>
      </c>
      <c r="J63" s="40"/>
      <c r="K63" s="42"/>
    </row>
    <row r="64" spans="1:15" x14ac:dyDescent="0.25">
      <c r="A64" s="16">
        <v>2027</v>
      </c>
      <c r="B64" s="36">
        <f>+[9]GI_Data_Monthly!$D$577</f>
        <v>3.0647377803221665</v>
      </c>
      <c r="C64" s="37">
        <f t="shared" si="4"/>
        <v>6.0180146655024025E-2</v>
      </c>
      <c r="D64" s="15">
        <f t="shared" si="5"/>
        <v>2.0029619662037312E-2</v>
      </c>
      <c r="E64" s="36">
        <f>+[8]GI_Data_Monthly!$D$577</f>
        <v>3.119622123397356</v>
      </c>
      <c r="F64" s="37">
        <f t="shared" si="6"/>
        <v>6.6308563113057328E-2</v>
      </c>
      <c r="G64" s="15">
        <f t="shared" si="7"/>
        <v>2.1716918948502473E-2</v>
      </c>
      <c r="H64" s="37">
        <f t="shared" si="2"/>
        <v>5.4884343075189523E-2</v>
      </c>
      <c r="I64" s="15">
        <f t="shared" si="3"/>
        <v>1.7908332460802034E-2</v>
      </c>
      <c r="J64" s="40"/>
      <c r="K64" s="42"/>
    </row>
    <row r="65" spans="1:11" x14ac:dyDescent="0.25">
      <c r="A65" s="16">
        <v>2028</v>
      </c>
      <c r="B65" s="36">
        <f>+[9]GI_Data_Monthly!$D$589</f>
        <v>3.1243557494263321</v>
      </c>
      <c r="C65" s="37">
        <f t="shared" si="4"/>
        <v>5.9617969104165613E-2</v>
      </c>
      <c r="D65" s="15">
        <f t="shared" si="5"/>
        <v>1.9452877661167545E-2</v>
      </c>
      <c r="E65" s="36">
        <f>+[8]GI_Data_Monthly!$D$589</f>
        <v>3.1867767731043926</v>
      </c>
      <c r="F65" s="37">
        <f t="shared" si="6"/>
        <v>6.7154649707036551E-2</v>
      </c>
      <c r="G65" s="15">
        <f t="shared" si="7"/>
        <v>2.1526533359079725E-2</v>
      </c>
      <c r="H65" s="37">
        <f t="shared" si="2"/>
        <v>6.2421023678060461E-2</v>
      </c>
      <c r="I65" s="15">
        <f t="shared" si="3"/>
        <v>1.9978846419624885E-2</v>
      </c>
      <c r="J65" s="40"/>
      <c r="K65" s="42"/>
    </row>
    <row r="66" spans="1:11" x14ac:dyDescent="0.25">
      <c r="A66" s="16">
        <v>2029</v>
      </c>
      <c r="B66" s="36">
        <f>+[9]GI_Data_Monthly!$D$601</f>
        <v>3.183825002613863</v>
      </c>
      <c r="C66" s="37">
        <f t="shared" si="4"/>
        <v>5.9469253187530935E-2</v>
      </c>
      <c r="D66" s="15">
        <f t="shared" si="5"/>
        <v>1.9034085090486208E-2</v>
      </c>
      <c r="E66" s="36">
        <f>+[8]GI_Data_Monthly!$D$601</f>
        <v>3.2536594933384708</v>
      </c>
      <c r="F66" s="37">
        <f t="shared" si="6"/>
        <v>6.6882720234078263E-2</v>
      </c>
      <c r="G66" s="15">
        <f t="shared" si="7"/>
        <v>2.0987576161139332E-2</v>
      </c>
      <c r="H66" s="37">
        <f t="shared" si="2"/>
        <v>6.983449072460779E-2</v>
      </c>
      <c r="I66" s="15">
        <f t="shared" si="3"/>
        <v>2.1934148600276426E-2</v>
      </c>
      <c r="J66" s="40"/>
      <c r="K66" s="42"/>
    </row>
    <row r="67" spans="1:11" x14ac:dyDescent="0.25">
      <c r="A67" s="16">
        <v>2030</v>
      </c>
      <c r="B67" s="36">
        <f>+[9]GI_Data_Monthly!$D$613</f>
        <v>3.2432214079240462</v>
      </c>
      <c r="C67" s="37">
        <f t="shared" si="4"/>
        <v>5.9396405310183198E-2</v>
      </c>
      <c r="D67" s="15">
        <f t="shared" si="5"/>
        <v>1.8655675252697623E-2</v>
      </c>
      <c r="E67" s="36">
        <f>+[8]GI_Data_Monthly!$D$613</f>
        <v>3.3214626761839408</v>
      </c>
      <c r="F67" s="37">
        <f t="shared" si="6"/>
        <v>6.7803182845469934E-2</v>
      </c>
      <c r="G67" s="15">
        <f t="shared" si="7"/>
        <v>2.0839053067565949E-2</v>
      </c>
      <c r="H67" s="37">
        <f t="shared" si="2"/>
        <v>7.8241268259894525E-2</v>
      </c>
      <c r="I67" s="15">
        <f t="shared" si="3"/>
        <v>2.4124553466726262E-2</v>
      </c>
      <c r="J67" s="40"/>
      <c r="K67" s="42"/>
    </row>
    <row r="68" spans="1:11" x14ac:dyDescent="0.25">
      <c r="A68" s="16">
        <v>2031</v>
      </c>
      <c r="B68" s="36">
        <f>+[9]GI_Data_Monthly!$D$625</f>
        <v>3.3056340371944208</v>
      </c>
      <c r="C68" s="37">
        <f t="shared" si="4"/>
        <v>6.2412629270374609E-2</v>
      </c>
      <c r="D68" s="15">
        <f t="shared" si="5"/>
        <v>1.9244023586513004E-2</v>
      </c>
      <c r="E68" s="36">
        <f>+[8]GI_Data_Monthly!$D$625</f>
        <v>3.3934692925516585</v>
      </c>
      <c r="F68" s="37">
        <f t="shared" si="6"/>
        <v>7.2006616367717768E-2</v>
      </c>
      <c r="G68" s="15">
        <f t="shared" si="7"/>
        <v>2.1679188775484581E-2</v>
      </c>
      <c r="H68" s="37">
        <f t="shared" si="2"/>
        <v>8.7835255357237685E-2</v>
      </c>
      <c r="I68" s="15">
        <f t="shared" si="3"/>
        <v>2.6571379157199759E-2</v>
      </c>
      <c r="J68" s="40"/>
      <c r="K68" s="42"/>
    </row>
    <row r="69" spans="1:11" x14ac:dyDescent="0.25">
      <c r="A69" s="16">
        <v>2032</v>
      </c>
      <c r="B69" s="36">
        <f>+[9]GI_Data_Monthly!$D$637</f>
        <v>3.3703431779730608</v>
      </c>
      <c r="C69" s="37">
        <f t="shared" si="4"/>
        <v>6.4709140778639984E-2</v>
      </c>
      <c r="D69" s="15">
        <f t="shared" si="5"/>
        <v>1.95754097551466E-2</v>
      </c>
      <c r="E69" s="36">
        <f>+[8]GI_Data_Monthly!$D$637</f>
        <v>3.4658258069509427</v>
      </c>
      <c r="F69" s="37">
        <f t="shared" si="6"/>
        <v>7.2356514399284144E-2</v>
      </c>
      <c r="G69" s="15">
        <f t="shared" si="7"/>
        <v>2.1322283527981156E-2</v>
      </c>
      <c r="H69" s="37">
        <f t="shared" si="2"/>
        <v>9.5482628977881845E-2</v>
      </c>
      <c r="I69" s="15">
        <f t="shared" si="3"/>
        <v>2.8330239366100907E-2</v>
      </c>
      <c r="J69" s="40"/>
      <c r="K69" s="42"/>
    </row>
    <row r="70" spans="1:11" x14ac:dyDescent="0.25">
      <c r="A70" s="16">
        <v>2033</v>
      </c>
      <c r="B70" s="36">
        <f>+[9]GI_Data_Monthly!$D$649</f>
        <v>3.4384363945079226</v>
      </c>
      <c r="C70" s="37">
        <f t="shared" si="4"/>
        <v>6.8093216534861778E-2</v>
      </c>
      <c r="D70" s="15">
        <f t="shared" si="5"/>
        <v>2.0203644833524992E-2</v>
      </c>
      <c r="E70" s="36">
        <f>+[8]GI_Data_Monthly!$D$649</f>
        <v>3.5400996981502235</v>
      </c>
      <c r="F70" s="37">
        <f t="shared" si="6"/>
        <v>7.427389119928085E-2</v>
      </c>
      <c r="G70" s="15">
        <f t="shared" si="7"/>
        <v>2.1430358978318909E-2</v>
      </c>
      <c r="H70" s="37">
        <f t="shared" si="2"/>
        <v>0.10166330364230092</v>
      </c>
      <c r="I70" s="15">
        <f t="shared" si="3"/>
        <v>2.9566725097687874E-2</v>
      </c>
      <c r="J70" s="40"/>
      <c r="K70" s="42"/>
    </row>
    <row r="71" spans="1:11" x14ac:dyDescent="0.25">
      <c r="A71" s="16">
        <v>2034</v>
      </c>
      <c r="B71" s="36">
        <f>+[9]GI_Data_Monthly!$D$661</f>
        <v>3.5068570001752604</v>
      </c>
      <c r="C71" s="37">
        <f t="shared" si="4"/>
        <v>6.8420605667337764E-2</v>
      </c>
      <c r="D71" s="15">
        <f t="shared" si="5"/>
        <v>1.9898755660166634E-2</v>
      </c>
      <c r="E71" s="36">
        <f>+[8]GI_Data_Monthly!$D$661</f>
        <v>3.6158663886703724</v>
      </c>
      <c r="F71" s="37">
        <f t="shared" si="6"/>
        <v>7.5766690520148838E-2</v>
      </c>
      <c r="G71" s="15">
        <f t="shared" si="7"/>
        <v>2.1402417157838416E-2</v>
      </c>
      <c r="H71" s="37">
        <f t="shared" si="2"/>
        <v>0.10900938849511199</v>
      </c>
      <c r="I71" s="15">
        <f t="shared" si="3"/>
        <v>3.1084640317430745E-2</v>
      </c>
      <c r="J71" s="40"/>
      <c r="K71" s="42"/>
    </row>
    <row r="72" spans="1:11" x14ac:dyDescent="0.25">
      <c r="A72" s="16">
        <v>2035</v>
      </c>
      <c r="B72" s="36">
        <f>+[9]GI_Data_Monthly!$D$673</f>
        <v>3.5770369799722066</v>
      </c>
      <c r="C72" s="37">
        <f t="shared" si="4"/>
        <v>7.0179979796946235E-2</v>
      </c>
      <c r="D72" s="15">
        <f t="shared" si="5"/>
        <v>2.0012216008077566E-2</v>
      </c>
      <c r="E72" s="36">
        <f>+[8]GI_Data_Monthly!$D$673</f>
        <v>3.6941520876235714</v>
      </c>
      <c r="F72" s="37">
        <f t="shared" si="6"/>
        <v>7.8285698953199034E-2</v>
      </c>
      <c r="G72" s="15">
        <f t="shared" si="7"/>
        <v>2.1650606117110005E-2</v>
      </c>
      <c r="H72" s="37">
        <f t="shared" si="2"/>
        <v>0.11711510765136479</v>
      </c>
      <c r="I72" s="15">
        <f t="shared" si="3"/>
        <v>3.2740815459021189E-2</v>
      </c>
      <c r="J72" s="40"/>
      <c r="K72" s="42"/>
    </row>
    <row r="73" spans="1:11" x14ac:dyDescent="0.25">
      <c r="A73" s="16">
        <v>2036</v>
      </c>
      <c r="B73" s="36">
        <f>+[9]GI_Data_Monthly!$D$685</f>
        <v>3.6489473959588619</v>
      </c>
      <c r="C73" s="37">
        <f t="shared" si="4"/>
        <v>7.1910415986655263E-2</v>
      </c>
      <c r="D73" s="15">
        <f t="shared" si="5"/>
        <v>2.0103347096851687E-2</v>
      </c>
      <c r="E73" s="36">
        <f>+[8]GI_Data_Monthly!$D$685</f>
        <v>3.773959412142208</v>
      </c>
      <c r="F73" s="37">
        <f t="shared" si="6"/>
        <v>7.9807324518636591E-2</v>
      </c>
      <c r="G73" s="15">
        <f t="shared" si="7"/>
        <v>2.1603692166874522E-2</v>
      </c>
      <c r="H73" s="37">
        <f t="shared" si="2"/>
        <v>0.12501201618334612</v>
      </c>
      <c r="I73" s="15">
        <f t="shared" si="3"/>
        <v>3.4259747433408982E-2</v>
      </c>
      <c r="J73" s="40"/>
      <c r="K73" s="42"/>
    </row>
    <row r="74" spans="1:11" x14ac:dyDescent="0.25">
      <c r="A74" s="16">
        <v>2037</v>
      </c>
      <c r="B74" s="36">
        <f>+[9]GI_Data_Monthly!$D$697</f>
        <v>3.7229560442954313</v>
      </c>
      <c r="C74" s="37">
        <f t="shared" si="4"/>
        <v>7.4008648336569394E-2</v>
      </c>
      <c r="D74" s="15">
        <f t="shared" si="5"/>
        <v>2.028219108297713E-2</v>
      </c>
      <c r="E74" s="36">
        <f>+[8]GI_Data_Monthly!$D$697</f>
        <v>3.8561839632529993</v>
      </c>
      <c r="F74" s="37">
        <f t="shared" si="6"/>
        <v>8.22245511107913E-2</v>
      </c>
      <c r="G74" s="15">
        <f t="shared" si="7"/>
        <v>2.1787343776471069E-2</v>
      </c>
      <c r="H74" s="37">
        <f t="shared" si="2"/>
        <v>0.13322791895756803</v>
      </c>
      <c r="I74" s="15">
        <f t="shared" si="3"/>
        <v>3.5785520261972792E-2</v>
      </c>
      <c r="J74" s="40"/>
      <c r="K74" s="42"/>
    </row>
    <row r="75" spans="1:11" x14ac:dyDescent="0.25">
      <c r="A75" s="16">
        <v>2038</v>
      </c>
      <c r="B75" s="36">
        <f>+[9]GI_Data_Monthly!$D$709</f>
        <v>3.7997722451253289</v>
      </c>
      <c r="C75" s="37">
        <f t="shared" si="4"/>
        <v>7.6816200829897596E-2</v>
      </c>
      <c r="D75" s="15">
        <f t="shared" si="5"/>
        <v>2.063312054075972E-2</v>
      </c>
      <c r="E75" s="36">
        <f>+[8]GI_Data_Monthly!$D$709</f>
        <v>3.9416864216053984</v>
      </c>
      <c r="F75" s="37">
        <f t="shared" si="6"/>
        <v>8.5502458352399113E-2</v>
      </c>
      <c r="G75" s="15">
        <f t="shared" si="7"/>
        <v>2.2172816226399883E-2</v>
      </c>
      <c r="H75" s="37">
        <f t="shared" si="2"/>
        <v>0.14191417648006954</v>
      </c>
      <c r="I75" s="15">
        <f t="shared" si="3"/>
        <v>3.7348074391071462E-2</v>
      </c>
      <c r="J75" s="40"/>
      <c r="K75" s="42"/>
    </row>
    <row r="76" spans="1:11" x14ac:dyDescent="0.25">
      <c r="A76" s="16">
        <v>2039</v>
      </c>
      <c r="B76" s="36">
        <f>+[9]GI_Data_Monthly!$D$721</f>
        <v>3.8786855021448203</v>
      </c>
      <c r="C76" s="37">
        <f t="shared" si="4"/>
        <v>7.8913257019491478E-2</v>
      </c>
      <c r="D76" s="15">
        <f t="shared" si="5"/>
        <v>2.0767891317888365E-2</v>
      </c>
      <c r="E76" s="36">
        <f>+[8]GI_Data_Monthly!$D$721</f>
        <v>4.0314835556809658</v>
      </c>
      <c r="F76" s="37">
        <f t="shared" si="6"/>
        <v>8.9797134075567442E-2</v>
      </c>
      <c r="G76" s="15">
        <f t="shared" si="7"/>
        <v>2.2781399754015386E-2</v>
      </c>
      <c r="H76" s="37">
        <f t="shared" si="2"/>
        <v>0.15279805353614551</v>
      </c>
      <c r="I76" s="15">
        <f t="shared" si="3"/>
        <v>3.9394287949268358E-2</v>
      </c>
      <c r="J76" s="40"/>
      <c r="K76" s="42"/>
    </row>
    <row r="77" spans="1:11" x14ac:dyDescent="0.25">
      <c r="A77" s="16">
        <v>2040</v>
      </c>
      <c r="B77" s="36">
        <f>+[9]GI_Data_Monthly!$D$733</f>
        <v>3.9588012541874917</v>
      </c>
      <c r="C77" s="37">
        <f t="shared" si="4"/>
        <v>8.0115752042671406E-2</v>
      </c>
      <c r="D77" s="15">
        <f t="shared" si="5"/>
        <v>2.0655387501350431E-2</v>
      </c>
      <c r="E77" s="36">
        <f>+[8]GI_Data_Monthly!$D$733</f>
        <v>4.1216762289819817</v>
      </c>
      <c r="F77" s="37">
        <f t="shared" si="6"/>
        <v>9.019267330101588E-2</v>
      </c>
      <c r="G77" s="15">
        <f t="shared" si="7"/>
        <v>2.2372080167342157E-2</v>
      </c>
      <c r="H77" s="37">
        <f t="shared" si="2"/>
        <v>0.16287497479448998</v>
      </c>
      <c r="I77" s="15">
        <f t="shared" si="3"/>
        <v>4.1142498533415006E-2</v>
      </c>
      <c r="J77" s="40"/>
    </row>
    <row r="78" spans="1:11" x14ac:dyDescent="0.25">
      <c r="B78" s="37"/>
      <c r="C78" s="37"/>
      <c r="D78" s="15"/>
      <c r="E78" s="37"/>
      <c r="F78" s="37"/>
      <c r="G78" s="15"/>
      <c r="H78" s="37"/>
      <c r="I78" s="15"/>
      <c r="J78" s="40"/>
    </row>
    <row r="79" spans="1:11" x14ac:dyDescent="0.25">
      <c r="B79" s="44"/>
      <c r="C79" s="37"/>
      <c r="D79" s="15"/>
      <c r="E79" s="37"/>
      <c r="F79" s="37"/>
      <c r="G79" s="15"/>
      <c r="H79" s="37"/>
      <c r="I79" s="15"/>
    </row>
    <row r="80" spans="1:11" x14ac:dyDescent="0.25">
      <c r="B80" s="44"/>
    </row>
    <row r="81" spans="2:2" x14ac:dyDescent="0.25">
      <c r="B81" s="44"/>
    </row>
    <row r="82" spans="2:2" x14ac:dyDescent="0.25">
      <c r="B82" s="44"/>
    </row>
    <row r="83" spans="2:2" x14ac:dyDescent="0.25">
      <c r="B83" s="44"/>
    </row>
    <row r="84" spans="2:2" x14ac:dyDescent="0.25">
      <c r="B84" s="44"/>
    </row>
    <row r="85" spans="2:2" x14ac:dyDescent="0.25">
      <c r="B85" s="44"/>
    </row>
    <row r="86" spans="2:2" x14ac:dyDescent="0.25">
      <c r="B86" s="44"/>
    </row>
    <row r="87" spans="2:2" x14ac:dyDescent="0.25">
      <c r="B87" s="44"/>
    </row>
    <row r="88" spans="2:2" x14ac:dyDescent="0.25">
      <c r="B88" s="44"/>
    </row>
    <row r="89" spans="2:2" x14ac:dyDescent="0.25">
      <c r="B89" s="44"/>
    </row>
    <row r="90" spans="2:2" x14ac:dyDescent="0.25">
      <c r="B90" s="44"/>
    </row>
    <row r="91" spans="2:2" x14ac:dyDescent="0.25">
      <c r="B91" s="44"/>
    </row>
    <row r="92" spans="2:2" x14ac:dyDescent="0.25">
      <c r="B92" s="44"/>
    </row>
    <row r="93" spans="2:2" x14ac:dyDescent="0.25">
      <c r="B93" s="44"/>
    </row>
  </sheetData>
  <mergeCells count="7">
    <mergeCell ref="A1:I1"/>
    <mergeCell ref="B3:H3"/>
    <mergeCell ref="B10:H10"/>
    <mergeCell ref="A48:I48"/>
    <mergeCell ref="C50:D50"/>
    <mergeCell ref="F50:G50"/>
    <mergeCell ref="H50:I50"/>
  </mergeCells>
  <printOptions horizontalCentered="1"/>
  <pageMargins left="0.32" right="0.24" top="0.33" bottom="0.27" header="0.5" footer="0.5"/>
  <pageSetup scale="77" orientation="portrait" r:id="rId1"/>
  <headerFooter alignWithMargins="0"/>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A2" sqref="A2"/>
    </sheetView>
  </sheetViews>
  <sheetFormatPr defaultRowHeight="14.4" x14ac:dyDescent="0.3"/>
  <cols>
    <col min="1" max="1" width="14.109375" customWidth="1"/>
    <col min="2" max="2" width="13.44140625" customWidth="1"/>
    <col min="4" max="4" width="12.44140625" customWidth="1"/>
    <col min="5" max="5" width="4.88671875" customWidth="1"/>
    <col min="6" max="6" width="15.33203125" customWidth="1"/>
    <col min="7" max="7" width="11.109375" customWidth="1"/>
    <col min="8" max="8" width="7.33203125" customWidth="1"/>
    <col min="9" max="9" width="16.6640625" customWidth="1"/>
    <col min="10" max="10" width="14.109375" customWidth="1"/>
  </cols>
  <sheetData>
    <row r="1" spans="1:10" ht="28.8" x14ac:dyDescent="0.3">
      <c r="A1" s="52" t="s">
        <v>29</v>
      </c>
      <c r="C1" s="46" t="s">
        <v>0</v>
      </c>
      <c r="D1" s="46"/>
      <c r="F1" s="46" t="s">
        <v>6</v>
      </c>
      <c r="G1" s="46"/>
      <c r="I1" s="46" t="s">
        <v>2</v>
      </c>
      <c r="J1" s="46"/>
    </row>
    <row r="2" spans="1:10" x14ac:dyDescent="0.3">
      <c r="C2" t="s">
        <v>1</v>
      </c>
      <c r="D2" t="s">
        <v>5</v>
      </c>
      <c r="F2" t="s">
        <v>7</v>
      </c>
      <c r="G2" t="s">
        <v>3</v>
      </c>
      <c r="I2" t="str">
        <f>C2</f>
        <v>Level</v>
      </c>
      <c r="J2" t="s">
        <v>3</v>
      </c>
    </row>
    <row r="3" spans="1:10" ht="14.25" customHeight="1" x14ac:dyDescent="0.3">
      <c r="A3" s="45"/>
      <c r="B3">
        <v>2013</v>
      </c>
      <c r="C3" s="45">
        <f>'[10]BLS Data Series'!N20/100</f>
        <v>2.3296175000000003</v>
      </c>
      <c r="D3" s="1">
        <f>'[7]Table CPI'!$H$45</f>
        <v>1.4220392480277733E-2</v>
      </c>
      <c r="F3" s="3">
        <f>'[11]System - Annual'!I53</f>
        <v>4626934.333333334</v>
      </c>
      <c r="G3" s="3">
        <v>50485.666666667908</v>
      </c>
      <c r="H3" s="1">
        <v>1.103162525003039E-2</v>
      </c>
    </row>
    <row r="4" spans="1:10" x14ac:dyDescent="0.3">
      <c r="A4" s="45"/>
      <c r="B4">
        <v>2014</v>
      </c>
      <c r="C4" s="45">
        <f>'[10]BLS Data Series'!N21/100</f>
        <v>2.3671225000000002</v>
      </c>
      <c r="D4" s="1">
        <f>'[7]Table CPI'!$H$46</f>
        <v>1.4890957069312982E-2</v>
      </c>
      <c r="F4" s="3">
        <f>'[11]System - Annual'!I54</f>
        <v>4708829.333333334</v>
      </c>
      <c r="G4" s="3">
        <f>'[11]System - Annual'!J$54</f>
        <v>81895</v>
      </c>
      <c r="H4" s="1">
        <f t="shared" ref="H4:H10" si="0">G4/F3</f>
        <v>1.7699624438153899E-2</v>
      </c>
      <c r="I4" s="4">
        <f>'[12]NSA History'!$D$517</f>
        <v>46670</v>
      </c>
      <c r="J4" s="5">
        <f>I4-'[12]NSA History'!$D$505</f>
        <v>8180</v>
      </c>
    </row>
    <row r="5" spans="1:10" x14ac:dyDescent="0.3">
      <c r="A5" s="45"/>
      <c r="B5">
        <f>B4+1</f>
        <v>2015</v>
      </c>
      <c r="C5" s="45">
        <f>'[10]BLS Data Series'!N22/100</f>
        <v>2.3699983333333332</v>
      </c>
      <c r="D5" s="1">
        <f>C5/C4-1</f>
        <v>1.2149068471669633E-3</v>
      </c>
      <c r="E5" s="2"/>
      <c r="F5" s="4">
        <f>'[13]Table Customers'!$E56</f>
        <v>4777209.8262765389</v>
      </c>
      <c r="G5" s="4">
        <f>F5-F4</f>
        <v>68380.492943204939</v>
      </c>
      <c r="H5" s="1">
        <f t="shared" si="0"/>
        <v>1.4521760739797095E-2</v>
      </c>
      <c r="I5" s="3">
        <f>'[14]Annual Summary'!$V3</f>
        <v>48930.553397731004</v>
      </c>
      <c r="J5" s="5">
        <f>I5-I4</f>
        <v>2260.5533977310042</v>
      </c>
    </row>
    <row r="6" spans="1:10" x14ac:dyDescent="0.3">
      <c r="A6" s="45"/>
      <c r="B6">
        <f t="shared" ref="B6:B10" si="1">B5+1</f>
        <v>2016</v>
      </c>
      <c r="C6" s="45">
        <f>(C5*(1+D6))</f>
        <v>2.4171375299760194</v>
      </c>
      <c r="D6" s="1">
        <v>1.9889970376639976E-2</v>
      </c>
      <c r="E6" s="2"/>
      <c r="F6" s="4">
        <f>'[13]Table Customers'!$E57</f>
        <v>4848293.7244852493</v>
      </c>
      <c r="G6" s="4">
        <f t="shared" ref="G6:G10" si="2">F6-F5</f>
        <v>71083.898208710365</v>
      </c>
      <c r="H6" s="1">
        <f t="shared" si="0"/>
        <v>1.4879794020710766E-2</v>
      </c>
      <c r="I6" s="3">
        <f>'[14]Annual Summary'!$V4</f>
        <v>56584.300190233982</v>
      </c>
      <c r="J6" s="5">
        <f t="shared" ref="J6:J10" si="3">I6-I5</f>
        <v>7653.7467925029778</v>
      </c>
    </row>
    <row r="7" spans="1:10" x14ac:dyDescent="0.3">
      <c r="A7" s="45"/>
      <c r="B7">
        <f t="shared" si="1"/>
        <v>2017</v>
      </c>
      <c r="C7" s="45">
        <f>(C6*(1+D7))</f>
        <v>2.4773152278177459</v>
      </c>
      <c r="D7" s="1">
        <v>2.4896265560165887E-2</v>
      </c>
      <c r="E7" s="2"/>
      <c r="F7" s="4">
        <f>'[13]Table Customers'!$E58</f>
        <v>4919161.8016235558</v>
      </c>
      <c r="G7" s="4">
        <f t="shared" si="2"/>
        <v>70868.077138306573</v>
      </c>
      <c r="H7" s="1">
        <f t="shared" si="0"/>
        <v>1.4617117106664313E-2</v>
      </c>
      <c r="I7" s="3">
        <f>'[14]Annual Summary'!$V5</f>
        <v>67402.47231035486</v>
      </c>
      <c r="J7" s="5">
        <f t="shared" si="3"/>
        <v>10818.172120120878</v>
      </c>
    </row>
    <row r="8" spans="1:10" x14ac:dyDescent="0.3">
      <c r="A8" s="45"/>
      <c r="B8">
        <f t="shared" si="1"/>
        <v>2018</v>
      </c>
      <c r="C8" s="45">
        <f t="shared" ref="C8:C10" si="4">(C7*(1+D8))</f>
        <v>2.54250773381295</v>
      </c>
      <c r="D8" s="1">
        <v>2.6315789473684292E-2</v>
      </c>
      <c r="E8" s="2"/>
      <c r="F8" s="4">
        <f>'[13]Table Customers'!$E59</f>
        <v>4988771.1502076974</v>
      </c>
      <c r="G8" s="4">
        <f t="shared" si="2"/>
        <v>69609.348584141582</v>
      </c>
      <c r="H8" s="1">
        <f t="shared" si="0"/>
        <v>1.4150652365443073E-2</v>
      </c>
      <c r="I8" s="3">
        <f>'[14]Annual Summary'!$V6</f>
        <v>73896.835856900434</v>
      </c>
      <c r="J8" s="5">
        <f t="shared" si="3"/>
        <v>6494.3635465455736</v>
      </c>
    </row>
    <row r="9" spans="1:10" x14ac:dyDescent="0.3">
      <c r="A9" s="45"/>
      <c r="B9">
        <f t="shared" si="1"/>
        <v>2019</v>
      </c>
      <c r="C9" s="45">
        <f t="shared" si="4"/>
        <v>2.6056943165467628</v>
      </c>
      <c r="D9" s="1">
        <v>2.485207100591702E-2</v>
      </c>
      <c r="E9" s="2"/>
      <c r="F9" s="4">
        <f>'[13]Table Customers'!$E60</f>
        <v>5057400.069158677</v>
      </c>
      <c r="G9" s="4">
        <f t="shared" si="2"/>
        <v>68628.918950979598</v>
      </c>
      <c r="H9" s="1">
        <f t="shared" si="0"/>
        <v>1.3756678124656484E-2</v>
      </c>
      <c r="I9" s="3">
        <f>'[14]Annual Summary'!$V7</f>
        <v>77524.308550892849</v>
      </c>
      <c r="J9" s="5">
        <f t="shared" si="3"/>
        <v>3627.4726939924149</v>
      </c>
    </row>
    <row r="10" spans="1:10" x14ac:dyDescent="0.3">
      <c r="A10" s="45"/>
      <c r="B10">
        <f t="shared" si="1"/>
        <v>2020</v>
      </c>
      <c r="C10" s="45">
        <f t="shared" si="4"/>
        <v>2.6765151568239598</v>
      </c>
      <c r="D10" s="1">
        <v>2.7179258836106834E-2</v>
      </c>
      <c r="E10" s="2"/>
      <c r="F10" s="4">
        <f>'[13]Table Customers'!$E61</f>
        <v>5124436.4006366581</v>
      </c>
      <c r="G10" s="4">
        <f t="shared" si="2"/>
        <v>67036.331477981061</v>
      </c>
      <c r="H10" s="1">
        <f t="shared" si="0"/>
        <v>1.3255097591900196E-2</v>
      </c>
      <c r="I10" s="3">
        <f>'[14]Annual Summary'!$V8</f>
        <v>80739.824401918595</v>
      </c>
      <c r="J10" s="5">
        <f t="shared" si="3"/>
        <v>3215.5158510257461</v>
      </c>
    </row>
    <row r="12" spans="1:10" x14ac:dyDescent="0.3">
      <c r="A12" t="s">
        <v>23</v>
      </c>
      <c r="C12" s="1">
        <f>C7/C3-1</f>
        <v>6.339999069278357E-2</v>
      </c>
      <c r="F12" s="1">
        <f>F7/F3-1</f>
        <v>6.3157902671096666E-2</v>
      </c>
      <c r="G12" s="1"/>
      <c r="I12" t="s">
        <v>25</v>
      </c>
      <c r="J12" s="5">
        <f>SUM(I4:I7)</f>
        <v>219587.32589831983</v>
      </c>
    </row>
    <row r="13" spans="1:10" x14ac:dyDescent="0.3">
      <c r="A13" t="s">
        <v>24</v>
      </c>
    </row>
    <row r="16" spans="1:10" x14ac:dyDescent="0.3">
      <c r="A16" t="s">
        <v>26</v>
      </c>
    </row>
  </sheetData>
  <mergeCells count="3">
    <mergeCell ref="C1:D1"/>
    <mergeCell ref="F1:G1"/>
    <mergeCell ref="I1:J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5FF32044CD140A13D653C61F268D5" ma:contentTypeVersion="" ma:contentTypeDescription="Create a new document." ma:contentTypeScope="" ma:versionID="ab069afa4dc2a1b3f123f87c3cc67968">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5D4B0-FAB2-4055-9675-F7A148BC10A4}">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613531FE-34B3-4B32-9CC2-3C68AE96F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217EAA-B4D7-4F31-B125-EEDC2099C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Table CPI</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2016-04-06T18:53:22Z</dcterms:created>
  <dcterms:modified xsi:type="dcterms:W3CDTF">2016-04-07T18:05:11Z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0x0101001985FF32044CD140A13D653C61F268D5</vt:lpwstr>
  </property>
</Properties>
</file>